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1,23 филиалы\"/>
    </mc:Choice>
  </mc:AlternateContent>
  <xr:revisionPtr revIDLastSave="0" documentId="13_ncr:1_{ED119092-B40B-49CA-A200-F8F8D5A4D3C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AA35" i="1"/>
  <c r="Z36" i="1"/>
  <c r="AA36" i="1"/>
  <c r="AA37" i="1"/>
  <c r="AA38" i="1"/>
  <c r="AA39" i="1"/>
  <c r="Z40" i="1"/>
  <c r="AA40" i="1"/>
  <c r="Z41" i="1"/>
  <c r="AA41" i="1"/>
  <c r="Z42" i="1"/>
  <c r="AA42" i="1"/>
  <c r="AA43" i="1"/>
  <c r="Z44" i="1"/>
  <c r="AA44" i="1"/>
  <c r="Z45" i="1"/>
  <c r="AA45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AA55" i="1"/>
  <c r="Z56" i="1"/>
  <c r="AA56" i="1"/>
  <c r="Z57" i="1"/>
  <c r="AA57" i="1"/>
  <c r="Z58" i="1"/>
  <c r="AA58" i="1"/>
  <c r="Z59" i="1"/>
  <c r="AA59" i="1"/>
  <c r="Z60" i="1"/>
  <c r="AA60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6" i="1"/>
  <c r="AA6" i="1"/>
  <c r="T7" i="1"/>
  <c r="T10" i="1"/>
  <c r="T11" i="1"/>
  <c r="T12" i="1"/>
  <c r="T13" i="1"/>
  <c r="T15" i="1"/>
  <c r="T16" i="1"/>
  <c r="T17" i="1"/>
  <c r="T18" i="1"/>
  <c r="T19" i="1"/>
  <c r="T21" i="1"/>
  <c r="T24" i="1"/>
  <c r="T25" i="1"/>
  <c r="T26" i="1"/>
  <c r="T27" i="1"/>
  <c r="T28" i="1"/>
  <c r="T29" i="1"/>
  <c r="T30" i="1"/>
  <c r="T32" i="1"/>
  <c r="T33" i="1"/>
  <c r="T34" i="1"/>
  <c r="T36" i="1"/>
  <c r="T40" i="1"/>
  <c r="T42" i="1"/>
  <c r="T44" i="1"/>
  <c r="T45" i="1"/>
  <c r="T47" i="1"/>
  <c r="T49" i="1"/>
  <c r="T50" i="1"/>
  <c r="T51" i="1"/>
  <c r="T52" i="1"/>
  <c r="T54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P7" i="1"/>
  <c r="P8" i="1"/>
  <c r="T8" i="1" s="1"/>
  <c r="P9" i="1"/>
  <c r="T9" i="1" s="1"/>
  <c r="P11" i="1"/>
  <c r="P12" i="1"/>
  <c r="P13" i="1"/>
  <c r="P14" i="1"/>
  <c r="T14" i="1" s="1"/>
  <c r="P15" i="1"/>
  <c r="P16" i="1"/>
  <c r="P17" i="1"/>
  <c r="P18" i="1"/>
  <c r="P19" i="1"/>
  <c r="P20" i="1"/>
  <c r="T20" i="1" s="1"/>
  <c r="P21" i="1"/>
  <c r="P22" i="1"/>
  <c r="T22" i="1" s="1"/>
  <c r="P23" i="1"/>
  <c r="T23" i="1" s="1"/>
  <c r="P25" i="1"/>
  <c r="P26" i="1"/>
  <c r="P27" i="1"/>
  <c r="P29" i="1"/>
  <c r="T31" i="1"/>
  <c r="Z35" i="1"/>
  <c r="Z37" i="1"/>
  <c r="Z38" i="1"/>
  <c r="Z39" i="1"/>
  <c r="P40" i="1"/>
  <c r="T41" i="1"/>
  <c r="P42" i="1"/>
  <c r="Z43" i="1"/>
  <c r="P45" i="1"/>
  <c r="Z46" i="1"/>
  <c r="T48" i="1"/>
  <c r="P49" i="1"/>
  <c r="T53" i="1"/>
  <c r="Z55" i="1"/>
  <c r="P56" i="1"/>
  <c r="Z61" i="1"/>
  <c r="P62" i="1"/>
  <c r="P66" i="1"/>
  <c r="P67" i="1"/>
  <c r="P71" i="1"/>
  <c r="P72" i="1"/>
  <c r="P73" i="1"/>
  <c r="P74" i="1"/>
  <c r="P77" i="1"/>
  <c r="P83" i="1"/>
  <c r="P84" i="1"/>
  <c r="P85" i="1"/>
  <c r="P87" i="1"/>
  <c r="P100" i="1"/>
  <c r="P101" i="1"/>
  <c r="P102" i="1"/>
  <c r="P103" i="1"/>
  <c r="P104" i="1"/>
  <c r="P105" i="1"/>
  <c r="P6" i="1"/>
  <c r="Q5" i="1"/>
  <c r="T55" i="1" l="1"/>
  <c r="T46" i="1"/>
  <c r="T43" i="1"/>
  <c r="T39" i="1"/>
  <c r="T38" i="1"/>
  <c r="T37" i="1"/>
  <c r="T35" i="1"/>
  <c r="P5" i="1"/>
  <c r="T6" i="1"/>
  <c r="AA5" i="1"/>
  <c r="M31" i="1"/>
  <c r="M34" i="1"/>
  <c r="M36" i="1"/>
  <c r="M37" i="1"/>
  <c r="M38" i="1"/>
  <c r="Y11" i="1" l="1"/>
  <c r="Y15" i="1"/>
  <c r="Y17" i="1"/>
  <c r="Y20" i="1"/>
  <c r="Y28" i="1"/>
  <c r="Y56" i="1"/>
  <c r="Y66" i="1"/>
  <c r="Y71" i="1"/>
  <c r="Y77" i="1"/>
  <c r="V7" i="1"/>
  <c r="W7" i="1"/>
  <c r="X7" i="1"/>
  <c r="V8" i="1"/>
  <c r="W8" i="1"/>
  <c r="X8" i="1"/>
  <c r="V9" i="1"/>
  <c r="W9" i="1"/>
  <c r="X9" i="1"/>
  <c r="V11" i="1"/>
  <c r="W11" i="1"/>
  <c r="X11" i="1"/>
  <c r="V13" i="1"/>
  <c r="W13" i="1"/>
  <c r="X13" i="1"/>
  <c r="V14" i="1"/>
  <c r="W14" i="1"/>
  <c r="X14" i="1"/>
  <c r="V15" i="1"/>
  <c r="W15" i="1"/>
  <c r="X15" i="1"/>
  <c r="V17" i="1"/>
  <c r="W17" i="1"/>
  <c r="X17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8" i="1"/>
  <c r="W28" i="1"/>
  <c r="X28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8" i="1"/>
  <c r="W48" i="1"/>
  <c r="X48" i="1"/>
  <c r="V49" i="1"/>
  <c r="W49" i="1"/>
  <c r="X49" i="1"/>
  <c r="V50" i="1"/>
  <c r="W50" i="1"/>
  <c r="X50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8" i="1"/>
  <c r="W68" i="1"/>
  <c r="X68" i="1"/>
  <c r="V69" i="1"/>
  <c r="W69" i="1"/>
  <c r="X69" i="1"/>
  <c r="V70" i="1"/>
  <c r="W70" i="1"/>
  <c r="X70" i="1"/>
  <c r="V71" i="1"/>
  <c r="W71" i="1"/>
  <c r="X71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X6" i="1"/>
  <c r="W6" i="1"/>
  <c r="V6" i="1"/>
  <c r="N7" i="1" l="1"/>
  <c r="O7" i="1" s="1"/>
  <c r="N8" i="1"/>
  <c r="O8" i="1" s="1"/>
  <c r="N9" i="1"/>
  <c r="O9" i="1" s="1"/>
  <c r="N10" i="1"/>
  <c r="O10" i="1" s="1"/>
  <c r="N11" i="1"/>
  <c r="N12" i="1"/>
  <c r="N13" i="1"/>
  <c r="O13" i="1" s="1"/>
  <c r="N14" i="1"/>
  <c r="O14" i="1" s="1"/>
  <c r="N15" i="1"/>
  <c r="N16" i="1"/>
  <c r="N17" i="1"/>
  <c r="O17" i="1" s="1"/>
  <c r="N18" i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N26" i="1"/>
  <c r="N27" i="1"/>
  <c r="N28" i="1"/>
  <c r="O28" i="1" s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N41" i="1"/>
  <c r="O41" i="1" s="1"/>
  <c r="N42" i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N66" i="1"/>
  <c r="N67" i="1"/>
  <c r="N68" i="1"/>
  <c r="O68" i="1" s="1"/>
  <c r="N69" i="1"/>
  <c r="O69" i="1" s="1"/>
  <c r="N70" i="1"/>
  <c r="O70" i="1" s="1"/>
  <c r="N71" i="1"/>
  <c r="N72" i="1"/>
  <c r="N73" i="1"/>
  <c r="N74" i="1"/>
  <c r="N75" i="1"/>
  <c r="O75" i="1" s="1"/>
  <c r="N76" i="1"/>
  <c r="O76" i="1" s="1"/>
  <c r="N77" i="1"/>
  <c r="N78" i="1"/>
  <c r="O78" i="1" s="1"/>
  <c r="N79" i="1"/>
  <c r="O79" i="1" s="1"/>
  <c r="N80" i="1"/>
  <c r="O80" i="1" s="1"/>
  <c r="N81" i="1"/>
  <c r="O81" i="1" s="1"/>
  <c r="N82" i="1"/>
  <c r="O82" i="1" s="1"/>
  <c r="N83" i="1"/>
  <c r="N84" i="1"/>
  <c r="N85" i="1"/>
  <c r="N86" i="1"/>
  <c r="O86" i="1" s="1"/>
  <c r="N87" i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N101" i="1"/>
  <c r="N102" i="1"/>
  <c r="N103" i="1"/>
  <c r="N104" i="1"/>
  <c r="N105" i="1"/>
  <c r="N6" i="1"/>
  <c r="O6" i="1" s="1"/>
  <c r="K12" i="1"/>
  <c r="K16" i="1"/>
  <c r="K18" i="1"/>
  <c r="K19" i="1"/>
  <c r="K26" i="1"/>
  <c r="K56" i="1"/>
  <c r="K67" i="1"/>
  <c r="K72" i="1"/>
  <c r="K73" i="1"/>
  <c r="K74" i="1"/>
  <c r="K83" i="1"/>
  <c r="K100" i="1"/>
  <c r="K104" i="1"/>
  <c r="K105" i="1"/>
  <c r="J7" i="1"/>
  <c r="K7" i="1" s="1"/>
  <c r="J8" i="1"/>
  <c r="K8" i="1" s="1"/>
  <c r="J9" i="1"/>
  <c r="K9" i="1" s="1"/>
  <c r="J10" i="1"/>
  <c r="K10" i="1" s="1"/>
  <c r="J11" i="1"/>
  <c r="K11" i="1" s="1"/>
  <c r="J13" i="1"/>
  <c r="K13" i="1" s="1"/>
  <c r="J14" i="1"/>
  <c r="K14" i="1" s="1"/>
  <c r="J15" i="1"/>
  <c r="K15" i="1" s="1"/>
  <c r="J17" i="1"/>
  <c r="K17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8" i="1"/>
  <c r="K68" i="1" s="1"/>
  <c r="J69" i="1"/>
  <c r="K69" i="1" s="1"/>
  <c r="J70" i="1"/>
  <c r="K70" i="1" s="1"/>
  <c r="J71" i="1"/>
  <c r="K71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1" i="1"/>
  <c r="K101" i="1" s="1"/>
  <c r="J102" i="1"/>
  <c r="K102" i="1" s="1"/>
  <c r="J103" i="1"/>
  <c r="K103" i="1" s="1"/>
  <c r="J6" i="1"/>
  <c r="K6" i="1" s="1"/>
  <c r="U6" i="1" l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I7" i="1"/>
  <c r="I8" i="1"/>
  <c r="I9" i="1"/>
  <c r="I11" i="1"/>
  <c r="I13" i="1"/>
  <c r="I14" i="1"/>
  <c r="I15" i="1"/>
  <c r="I17" i="1"/>
  <c r="I20" i="1"/>
  <c r="I21" i="1"/>
  <c r="I22" i="1"/>
  <c r="I23" i="1"/>
  <c r="I24" i="1"/>
  <c r="I25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6" i="1"/>
  <c r="C25" i="1"/>
  <c r="C30" i="1"/>
  <c r="C33" i="1"/>
  <c r="C35" i="1"/>
  <c r="C36" i="1"/>
  <c r="C39" i="1"/>
  <c r="C40" i="1"/>
  <c r="C41" i="1"/>
  <c r="C55" i="1"/>
  <c r="C60" i="1"/>
  <c r="C61" i="1"/>
  <c r="C62" i="1"/>
  <c r="C63" i="1"/>
  <c r="C64" i="1"/>
  <c r="C65" i="1"/>
  <c r="C68" i="1"/>
  <c r="C75" i="1"/>
  <c r="C82" i="1"/>
  <c r="C83" i="1"/>
  <c r="C84" i="1"/>
  <c r="C85" i="1"/>
  <c r="C86" i="1"/>
  <c r="C6" i="1"/>
  <c r="H7" i="1"/>
  <c r="H8" i="1"/>
  <c r="H9" i="1"/>
  <c r="H11" i="1"/>
  <c r="H13" i="1"/>
  <c r="H14" i="1"/>
  <c r="H15" i="1"/>
  <c r="H17" i="1"/>
  <c r="H20" i="1"/>
  <c r="H21" i="1"/>
  <c r="H22" i="1"/>
  <c r="H23" i="1"/>
  <c r="H24" i="1"/>
  <c r="H25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6" i="1"/>
  <c r="G5" i="1"/>
  <c r="F5" i="1"/>
  <c r="X5" i="1"/>
  <c r="W5" i="1"/>
  <c r="V5" i="1"/>
  <c r="R5" i="1"/>
  <c r="O5" i="1"/>
  <c r="N5" i="1"/>
  <c r="M5" i="1"/>
  <c r="L5" i="1"/>
  <c r="K5" i="1"/>
  <c r="J5" i="1"/>
  <c r="Z5" i="1" l="1"/>
</calcChain>
</file>

<file path=xl/sharedStrings.xml><?xml version="1.0" encoding="utf-8"?>
<sst xmlns="http://schemas.openxmlformats.org/spreadsheetml/2006/main" count="239" uniqueCount="131">
  <si>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</si>
  <si>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</si>
  <si>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</si>
  <si>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</si>
  <si>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</si>
  <si>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</si>
  <si>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</si>
  <si>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</si>
  <si>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</si>
  <si>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</si>
  <si>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</si>
  <si>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</si>
  <si>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</si>
  <si>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</si>
  <si>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</si>
  <si>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</si>
  <si>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</si>
  <si>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</si>
  <si>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</si>
  <si>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</si>
  <si>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</si>
  <si>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</si>
  <si>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</si>
  <si>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</si>
  <si>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</si>
  <si>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</si>
  <si>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</si>
  <si>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</si>
  <si>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</si>
  <si>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</si>
  <si>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108  Сосиски С сыром,  0.42кг,ядрена копоть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</si>
  <si>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</si>
  <si>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</si>
  <si>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</si>
  <si>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</si>
  <si>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</si>
  <si>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</si>
  <si>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</si>
  <si>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</si>
  <si>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</si>
  <si>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</si>
  <si>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</si>
  <si>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</si>
  <si>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</si>
  <si>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</si>
  <si>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</si>
  <si>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</si>
  <si>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</si>
  <si>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</si>
  <si>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</si>
  <si>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</si>
  <si>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</si>
  <si>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</si>
  <si>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</si>
  <si>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</si>
  <si>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</si>
  <si>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</si>
  <si>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</si>
  <si>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</si>
  <si>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</si>
  <si>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</si>
  <si>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</si>
  <si>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</si>
  <si>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</si>
  <si>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</si>
  <si>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</si>
  <si>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</si>
  <si>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</si>
  <si>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</si>
  <si>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</si>
  <si>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</si>
  <si>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</si>
  <si>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</si>
  <si>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</si>
  <si>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</si>
  <si>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</si>
  <si>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</si>
  <si>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</si>
  <si>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</si>
  <si>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</si>
  <si>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</si>
  <si>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</si>
  <si>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</si>
  <si>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</si>
  <si>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</si>
  <si>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</si>
  <si>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</si>
  <si>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</si>
  <si>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</si>
  <si>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</si>
  <si>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</si>
  <si>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</si>
  <si>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</si>
  <si>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</si>
  <si>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</si>
  <si>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</si>
  <si>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</si>
  <si>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</si>
  <si>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</si>
  <si>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</si>
  <si>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</si>
  <si>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</si>
  <si>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</si>
  <si>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</si>
  <si>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</si>
  <si>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</si>
  <si>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</si>
  <si>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</si>
  <si>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</si>
  <si>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</si>
  <si>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</si>
  <si>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</si>
  <si>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</si>
  <si>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</si>
  <si>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</si>
  <si>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</si>
  <si>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</si>
  <si>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</si>
  <si>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08,11</t>
  </si>
  <si>
    <t>ср 15,11</t>
  </si>
  <si>
    <t>коментарий</t>
  </si>
  <si>
    <t>вес</t>
  </si>
  <si>
    <t>в дороге</t>
  </si>
  <si>
    <t>от филиала</t>
  </si>
  <si>
    <t>комментарий филиала</t>
  </si>
  <si>
    <t>ср 22,11</t>
  </si>
  <si>
    <t>АКЦИЯ</t>
  </si>
  <si>
    <t>слабая реализация</t>
  </si>
  <si>
    <t>планируется ценопад на декабрь</t>
  </si>
  <si>
    <t>хит продаж, большой срок реализации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</si>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</sst>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 1</v>
          </cell>
          <cell r="Q3" t="str">
            <v>заказ 2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01,11</v>
          </cell>
          <cell r="W3" t="str">
            <v>ср 08,11</v>
          </cell>
          <cell r="X3" t="str">
            <v>ср 15,11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22550.699999999997</v>
          </cell>
          <cell r="G5">
            <v>11842.831999999999</v>
          </cell>
          <cell r="J5">
            <v>22088.328000000001</v>
          </cell>
          <cell r="K5">
            <v>462.37199999999979</v>
          </cell>
          <cell r="L5">
            <v>0</v>
          </cell>
          <cell r="M5">
            <v>22110.246800000001</v>
          </cell>
          <cell r="N5">
            <v>4510.1400000000003</v>
          </cell>
          <cell r="O5">
            <v>24664.97440000001</v>
          </cell>
          <cell r="R5">
            <v>1820</v>
          </cell>
          <cell r="V5">
            <v>3058.5797999999991</v>
          </cell>
          <cell r="W5">
            <v>3602.2012000000004</v>
          </cell>
          <cell r="X5">
            <v>4409.6334000000006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457.75599999999997</v>
          </cell>
          <cell r="E6">
            <v>512.56799999999998</v>
          </cell>
          <cell r="F6">
            <v>423.55700000000002</v>
          </cell>
          <cell r="G6">
            <v>444.887</v>
          </cell>
          <cell r="H6">
            <v>1</v>
          </cell>
          <cell r="I6">
            <v>50</v>
          </cell>
          <cell r="J6">
            <v>449.23700000000002</v>
          </cell>
          <cell r="K6">
            <v>-25.680000000000007</v>
          </cell>
          <cell r="M6">
            <v>660</v>
          </cell>
          <cell r="N6">
            <v>84.711399999999998</v>
          </cell>
          <cell r="P6">
            <v>200</v>
          </cell>
          <cell r="R6">
            <v>300</v>
          </cell>
          <cell r="S6" t="str">
            <v>учавствует в акции, большой срок реализации</v>
          </cell>
          <cell r="T6">
            <v>15.403912578472319</v>
          </cell>
          <cell r="U6">
            <v>13.042955257497811</v>
          </cell>
          <cell r="V6">
            <v>107.8706</v>
          </cell>
          <cell r="W6">
            <v>71.121200000000002</v>
          </cell>
          <cell r="X6">
            <v>125.03299999999999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640.12900000000002</v>
          </cell>
          <cell r="F7">
            <v>369.61799999999999</v>
          </cell>
          <cell r="G7">
            <v>172.22800000000001</v>
          </cell>
          <cell r="H7">
            <v>1</v>
          </cell>
          <cell r="I7">
            <v>45</v>
          </cell>
          <cell r="J7">
            <v>339.9</v>
          </cell>
          <cell r="K7">
            <v>29.718000000000018</v>
          </cell>
          <cell r="M7">
            <v>280.10539999999992</v>
          </cell>
          <cell r="N7">
            <v>73.923599999999993</v>
          </cell>
          <cell r="O7">
            <v>508.67339999999996</v>
          </cell>
          <cell r="P7">
            <v>510</v>
          </cell>
          <cell r="T7">
            <v>13.017945554599615</v>
          </cell>
          <cell r="U7">
            <v>6.1189308962225857</v>
          </cell>
          <cell r="V7">
            <v>59.5792</v>
          </cell>
          <cell r="W7">
            <v>76.882599999999996</v>
          </cell>
          <cell r="X7">
            <v>65.842799999999997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614.94200000000001</v>
          </cell>
          <cell r="F8">
            <v>409.86799999999999</v>
          </cell>
          <cell r="G8">
            <v>146.47999999999999</v>
          </cell>
          <cell r="H8">
            <v>1</v>
          </cell>
          <cell r="I8">
            <v>45</v>
          </cell>
          <cell r="J8">
            <v>388.31</v>
          </cell>
          <cell r="K8">
            <v>21.557999999999993</v>
          </cell>
          <cell r="M8">
            <v>290</v>
          </cell>
          <cell r="N8">
            <v>81.973600000000005</v>
          </cell>
          <cell r="O8">
            <v>629.17679999999996</v>
          </cell>
          <cell r="P8">
            <v>630</v>
          </cell>
          <cell r="T8">
            <v>13.010042257507294</v>
          </cell>
          <cell r="U8">
            <v>5.3246411039651793</v>
          </cell>
          <cell r="V8">
            <v>19.3156</v>
          </cell>
          <cell r="W8">
            <v>75.430800000000005</v>
          </cell>
          <cell r="X8">
            <v>66.185400000000001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513.95500000000004</v>
          </cell>
          <cell r="E9">
            <v>6.2560000000000002</v>
          </cell>
          <cell r="F9">
            <v>233.04599999999999</v>
          </cell>
          <cell r="G9">
            <v>259.11</v>
          </cell>
          <cell r="H9">
            <v>1</v>
          </cell>
          <cell r="I9">
            <v>40</v>
          </cell>
          <cell r="J9">
            <v>228.95</v>
          </cell>
          <cell r="K9">
            <v>4.0960000000000036</v>
          </cell>
          <cell r="M9">
            <v>150</v>
          </cell>
          <cell r="N9">
            <v>46.609200000000001</v>
          </cell>
          <cell r="O9">
            <v>196.80960000000005</v>
          </cell>
          <cell r="P9">
            <v>200</v>
          </cell>
          <cell r="T9">
            <v>13.068450005578297</v>
          </cell>
          <cell r="U9">
            <v>8.7774516619036582</v>
          </cell>
          <cell r="V9">
            <v>21.476199999999999</v>
          </cell>
          <cell r="W9">
            <v>58.703400000000002</v>
          </cell>
          <cell r="X9">
            <v>49.500399999999999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27</v>
          </cell>
          <cell r="F10">
            <v>11</v>
          </cell>
          <cell r="G10">
            <v>12</v>
          </cell>
          <cell r="H10">
            <v>0</v>
          </cell>
          <cell r="I10">
            <v>40</v>
          </cell>
          <cell r="J10">
            <v>16</v>
          </cell>
          <cell r="K10">
            <v>-5</v>
          </cell>
          <cell r="M10">
            <v>0</v>
          </cell>
          <cell r="N10">
            <v>2.2000000000000002</v>
          </cell>
          <cell r="P10">
            <v>0</v>
          </cell>
          <cell r="T10">
            <v>5.4545454545454541</v>
          </cell>
          <cell r="U10">
            <v>5.4545454545454541</v>
          </cell>
          <cell r="V10">
            <v>1.8</v>
          </cell>
          <cell r="W10">
            <v>2.8</v>
          </cell>
          <cell r="X10">
            <v>2.6</v>
          </cell>
          <cell r="Y10" t="str">
            <v>Вывести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394</v>
          </cell>
          <cell r="F11">
            <v>170.38</v>
          </cell>
          <cell r="G11">
            <v>185</v>
          </cell>
          <cell r="H11">
            <v>0.45</v>
          </cell>
          <cell r="I11">
            <v>45</v>
          </cell>
          <cell r="J11">
            <v>181.3</v>
          </cell>
          <cell r="K11">
            <v>-10.920000000000016</v>
          </cell>
          <cell r="M11">
            <v>170</v>
          </cell>
          <cell r="N11">
            <v>34.076000000000001</v>
          </cell>
          <cell r="O11">
            <v>87.988</v>
          </cell>
          <cell r="P11">
            <v>120</v>
          </cell>
          <cell r="R11">
            <v>120</v>
          </cell>
          <cell r="T11">
            <v>13.939429510505928</v>
          </cell>
          <cell r="U11">
            <v>10.417889423641272</v>
          </cell>
          <cell r="V11">
            <v>36.799999999999997</v>
          </cell>
          <cell r="W11">
            <v>50.2</v>
          </cell>
          <cell r="X11">
            <v>41.8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357</v>
          </cell>
          <cell r="F12">
            <v>189.36199999999999</v>
          </cell>
          <cell r="G12">
            <v>118</v>
          </cell>
          <cell r="H12">
            <v>0.45</v>
          </cell>
          <cell r="I12">
            <v>45</v>
          </cell>
          <cell r="J12">
            <v>197.3</v>
          </cell>
          <cell r="K12">
            <v>-7.9380000000000166</v>
          </cell>
          <cell r="M12">
            <v>300</v>
          </cell>
          <cell r="N12">
            <v>37.872399999999999</v>
          </cell>
          <cell r="O12">
            <v>74.341199999999958</v>
          </cell>
          <cell r="P12">
            <v>75</v>
          </cell>
          <cell r="T12">
            <v>13.017395253535556</v>
          </cell>
          <cell r="U12">
            <v>11.037061290015949</v>
          </cell>
          <cell r="V12">
            <v>37.4</v>
          </cell>
          <cell r="W12">
            <v>39.799999999999997</v>
          </cell>
          <cell r="X12">
            <v>47.6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52</v>
          </cell>
          <cell r="F13">
            <v>-1</v>
          </cell>
          <cell r="G13">
            <v>52</v>
          </cell>
          <cell r="H13">
            <v>0</v>
          </cell>
          <cell r="I13">
            <v>45</v>
          </cell>
          <cell r="J13">
            <v>12</v>
          </cell>
          <cell r="K13">
            <v>-13</v>
          </cell>
          <cell r="M13">
            <v>0</v>
          </cell>
          <cell r="N13">
            <v>-0.2</v>
          </cell>
          <cell r="P13">
            <v>0</v>
          </cell>
          <cell r="T13">
            <v>-260</v>
          </cell>
          <cell r="U13">
            <v>-260</v>
          </cell>
          <cell r="V13">
            <v>0.6</v>
          </cell>
          <cell r="W13">
            <v>0.6</v>
          </cell>
          <cell r="X13">
            <v>0</v>
          </cell>
          <cell r="Y13" t="str">
            <v>Вывести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D14">
            <v>113</v>
          </cell>
          <cell r="F14">
            <v>60</v>
          </cell>
          <cell r="G14">
            <v>48</v>
          </cell>
          <cell r="H14">
            <v>0.17</v>
          </cell>
          <cell r="I14">
            <v>180</v>
          </cell>
          <cell r="J14">
            <v>60</v>
          </cell>
          <cell r="K14">
            <v>0</v>
          </cell>
          <cell r="M14">
            <v>100</v>
          </cell>
          <cell r="N14">
            <v>12</v>
          </cell>
          <cell r="O14">
            <v>8</v>
          </cell>
          <cell r="P14">
            <v>10</v>
          </cell>
          <cell r="T14">
            <v>13.166666666666666</v>
          </cell>
          <cell r="U14">
            <v>12.333333333333334</v>
          </cell>
          <cell r="V14">
            <v>3.6</v>
          </cell>
          <cell r="W14">
            <v>6.2</v>
          </cell>
          <cell r="X14">
            <v>13.8</v>
          </cell>
          <cell r="Y14" t="str">
            <v>ЗАВЕСТИ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H15">
            <v>0.3</v>
          </cell>
          <cell r="I15">
            <v>40</v>
          </cell>
          <cell r="J15">
            <v>1</v>
          </cell>
          <cell r="K15">
            <v>-1</v>
          </cell>
          <cell r="M15">
            <v>180</v>
          </cell>
          <cell r="N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18.8</v>
          </cell>
          <cell r="W15">
            <v>10.4</v>
          </cell>
          <cell r="X15">
            <v>5.8</v>
          </cell>
          <cell r="Y15" t="str">
            <v>Вывести/ директор попросил оставить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D16">
            <v>91</v>
          </cell>
          <cell r="F16">
            <v>21</v>
          </cell>
          <cell r="G16">
            <v>66</v>
          </cell>
          <cell r="H16">
            <v>0.4</v>
          </cell>
          <cell r="I16">
            <v>50</v>
          </cell>
          <cell r="J16">
            <v>21</v>
          </cell>
          <cell r="K16">
            <v>0</v>
          </cell>
          <cell r="M16">
            <v>150</v>
          </cell>
          <cell r="N16">
            <v>4.2</v>
          </cell>
          <cell r="P16">
            <v>0</v>
          </cell>
          <cell r="T16">
            <v>51.428571428571423</v>
          </cell>
          <cell r="U16">
            <v>51.428571428571423</v>
          </cell>
          <cell r="V16">
            <v>8.4</v>
          </cell>
          <cell r="W16">
            <v>0.6</v>
          </cell>
          <cell r="X16">
            <v>10.8</v>
          </cell>
          <cell r="Y16" t="str">
            <v>необходимо увеличить продажи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D17">
            <v>69</v>
          </cell>
          <cell r="E17">
            <v>6</v>
          </cell>
          <cell r="F17">
            <v>75</v>
          </cell>
          <cell r="H17">
            <v>0.35</v>
          </cell>
          <cell r="I17">
            <v>40</v>
          </cell>
          <cell r="J17">
            <v>78</v>
          </cell>
          <cell r="K17">
            <v>-3</v>
          </cell>
          <cell r="M17">
            <v>240</v>
          </cell>
          <cell r="N17">
            <v>15</v>
          </cell>
          <cell r="P17">
            <v>0</v>
          </cell>
          <cell r="T17">
            <v>16</v>
          </cell>
          <cell r="U17">
            <v>16</v>
          </cell>
          <cell r="V17">
            <v>1.4</v>
          </cell>
          <cell r="W17">
            <v>1.2</v>
          </cell>
          <cell r="X17">
            <v>21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D18">
            <v>209</v>
          </cell>
          <cell r="F18">
            <v>168</v>
          </cell>
          <cell r="G18">
            <v>6</v>
          </cell>
          <cell r="H18">
            <v>0.17</v>
          </cell>
          <cell r="I18">
            <v>120</v>
          </cell>
          <cell r="J18">
            <v>163</v>
          </cell>
          <cell r="K18">
            <v>5</v>
          </cell>
          <cell r="M18">
            <v>400</v>
          </cell>
          <cell r="N18">
            <v>33.6</v>
          </cell>
          <cell r="O18">
            <v>30.800000000000011</v>
          </cell>
          <cell r="P18">
            <v>30</v>
          </cell>
          <cell r="T18">
            <v>12.976190476190476</v>
          </cell>
          <cell r="U18">
            <v>12.083333333333332</v>
          </cell>
          <cell r="V18">
            <v>31.4</v>
          </cell>
          <cell r="W18">
            <v>21</v>
          </cell>
          <cell r="X18">
            <v>41.4</v>
          </cell>
        </row>
        <row r="19">
          <cell r="A19" t="str">
            <v>092  Сосиски Баварские с сыром,  0.42кг,ПОКОМ</v>
          </cell>
          <cell r="B19" t="str">
            <v>шт</v>
          </cell>
          <cell r="D19">
            <v>204</v>
          </cell>
          <cell r="E19">
            <v>12</v>
          </cell>
          <cell r="F19">
            <v>41</v>
          </cell>
          <cell r="G19">
            <v>161</v>
          </cell>
          <cell r="H19">
            <v>0.42</v>
          </cell>
          <cell r="I19">
            <v>40</v>
          </cell>
          <cell r="J19">
            <v>52</v>
          </cell>
          <cell r="K19">
            <v>-11</v>
          </cell>
          <cell r="M19">
            <v>0</v>
          </cell>
          <cell r="N19">
            <v>8.1999999999999993</v>
          </cell>
          <cell r="P19">
            <v>0</v>
          </cell>
          <cell r="T19">
            <v>19.634146341463417</v>
          </cell>
          <cell r="U19">
            <v>19.634146341463417</v>
          </cell>
          <cell r="V19">
            <v>14.8</v>
          </cell>
          <cell r="W19">
            <v>16</v>
          </cell>
          <cell r="X19">
            <v>12</v>
          </cell>
        </row>
        <row r="20">
          <cell r="A20" t="str">
            <v>096  Сосиски Баварские,  0.42кг,ПОКОМ</v>
          </cell>
          <cell r="B20" t="str">
            <v>шт</v>
          </cell>
          <cell r="C20" t="str">
            <v>бонус_Н</v>
          </cell>
          <cell r="D20">
            <v>336</v>
          </cell>
          <cell r="F20">
            <v>293</v>
          </cell>
          <cell r="G20">
            <v>-5</v>
          </cell>
          <cell r="H20">
            <v>0.42</v>
          </cell>
          <cell r="I20">
            <v>45</v>
          </cell>
          <cell r="J20">
            <v>74</v>
          </cell>
          <cell r="K20">
            <v>219</v>
          </cell>
          <cell r="M20">
            <v>140</v>
          </cell>
          <cell r="N20">
            <v>58.6</v>
          </cell>
          <cell r="O20">
            <v>451</v>
          </cell>
          <cell r="P20">
            <v>450</v>
          </cell>
          <cell r="T20">
            <v>9.9829351535836182</v>
          </cell>
          <cell r="U20">
            <v>2.303754266211604</v>
          </cell>
          <cell r="V20">
            <v>0</v>
          </cell>
          <cell r="W20">
            <v>42.4</v>
          </cell>
          <cell r="X20">
            <v>27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D21">
            <v>-1</v>
          </cell>
          <cell r="E21">
            <v>1</v>
          </cell>
          <cell r="H21">
            <v>0.35</v>
          </cell>
          <cell r="I21">
            <v>45</v>
          </cell>
          <cell r="K21">
            <v>0</v>
          </cell>
          <cell r="M21">
            <v>30</v>
          </cell>
          <cell r="N21">
            <v>0</v>
          </cell>
          <cell r="P21">
            <v>0</v>
          </cell>
          <cell r="T21" t="e">
            <v>#DIV/0!</v>
          </cell>
          <cell r="U21" t="e">
            <v>#DIV/0!</v>
          </cell>
          <cell r="V21">
            <v>0.2</v>
          </cell>
          <cell r="W21">
            <v>0</v>
          </cell>
          <cell r="X21">
            <v>0</v>
          </cell>
          <cell r="Y21" t="str">
            <v>ЗАВЕСТИ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Нояб</v>
          </cell>
          <cell r="D22">
            <v>584.42700000000002</v>
          </cell>
          <cell r="F22">
            <v>434.06299999999999</v>
          </cell>
          <cell r="G22">
            <v>-14.081</v>
          </cell>
          <cell r="H22">
            <v>1</v>
          </cell>
          <cell r="I22">
            <v>55</v>
          </cell>
          <cell r="J22">
            <v>434.8</v>
          </cell>
          <cell r="K22">
            <v>-0.73700000000002319</v>
          </cell>
          <cell r="M22">
            <v>767.85739999999998</v>
          </cell>
          <cell r="N22">
            <v>86.812600000000003</v>
          </cell>
          <cell r="O22">
            <v>374.78740000000016</v>
          </cell>
          <cell r="P22">
            <v>375</v>
          </cell>
          <cell r="T22">
            <v>13.002448953262544</v>
          </cell>
          <cell r="U22">
            <v>8.6827995014548573</v>
          </cell>
          <cell r="V22">
            <v>86.920600000000007</v>
          </cell>
          <cell r="W22">
            <v>72.325400000000002</v>
          </cell>
          <cell r="X22">
            <v>94.530799999999999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D23">
            <v>2153.8629999999998</v>
          </cell>
          <cell r="E23">
            <v>750.005</v>
          </cell>
          <cell r="F23">
            <v>1346.3330000000001</v>
          </cell>
          <cell r="G23">
            <v>1290.0899999999999</v>
          </cell>
          <cell r="H23">
            <v>1</v>
          </cell>
          <cell r="I23">
            <v>50</v>
          </cell>
          <cell r="J23">
            <v>1309.8</v>
          </cell>
          <cell r="K23">
            <v>36.533000000000129</v>
          </cell>
          <cell r="M23">
            <v>1000</v>
          </cell>
          <cell r="N23">
            <v>269.26660000000004</v>
          </cell>
          <cell r="O23">
            <v>1210.3758000000005</v>
          </cell>
          <cell r="P23">
            <v>610</v>
          </cell>
          <cell r="Q23">
            <v>600</v>
          </cell>
          <cell r="T23">
            <v>12.998604357168693</v>
          </cell>
          <cell r="U23">
            <v>8.5049166885161398</v>
          </cell>
          <cell r="V23">
            <v>176.9264</v>
          </cell>
          <cell r="W23">
            <v>291.58479999999997</v>
          </cell>
          <cell r="X23">
            <v>282.75360000000001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D24">
            <v>164.40100000000001</v>
          </cell>
          <cell r="F24">
            <v>43.395000000000003</v>
          </cell>
          <cell r="G24">
            <v>108.532</v>
          </cell>
          <cell r="H24">
            <v>1</v>
          </cell>
          <cell r="I24">
            <v>55</v>
          </cell>
          <cell r="J24">
            <v>42.35</v>
          </cell>
          <cell r="K24">
            <v>1.0450000000000017</v>
          </cell>
          <cell r="M24">
            <v>30</v>
          </cell>
          <cell r="N24">
            <v>8.6790000000000003</v>
          </cell>
          <cell r="P24">
            <v>0</v>
          </cell>
          <cell r="T24">
            <v>15.961746745016704</v>
          </cell>
          <cell r="U24">
            <v>15.961746745016704</v>
          </cell>
          <cell r="V24">
            <v>17.264599999999998</v>
          </cell>
          <cell r="W24">
            <v>16.531600000000001</v>
          </cell>
          <cell r="X24">
            <v>13.834200000000001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1065.616</v>
          </cell>
          <cell r="E25">
            <v>354.46300000000002</v>
          </cell>
          <cell r="F25">
            <v>739.66600000000005</v>
          </cell>
          <cell r="G25">
            <v>481.49900000000002</v>
          </cell>
          <cell r="H25">
            <v>1</v>
          </cell>
          <cell r="I25">
            <v>55</v>
          </cell>
          <cell r="J25">
            <v>700.15099999999995</v>
          </cell>
          <cell r="K25">
            <v>39.5150000000001</v>
          </cell>
          <cell r="M25">
            <v>1000</v>
          </cell>
          <cell r="N25">
            <v>147.9332</v>
          </cell>
          <cell r="O25">
            <v>441.63259999999991</v>
          </cell>
          <cell r="P25">
            <v>600</v>
          </cell>
          <cell r="R25">
            <v>600</v>
          </cell>
          <cell r="S25" t="str">
            <v>учавствует в акции, большой срок реализации</v>
          </cell>
          <cell r="T25">
            <v>14.070533186600438</v>
          </cell>
          <cell r="U25">
            <v>10.014648503513749</v>
          </cell>
          <cell r="V25">
            <v>135.22239999999999</v>
          </cell>
          <cell r="W25">
            <v>126.547</v>
          </cell>
          <cell r="X25">
            <v>172.4982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D26">
            <v>2810.9929999999999</v>
          </cell>
          <cell r="E26">
            <v>2019.345</v>
          </cell>
          <cell r="F26">
            <v>2687.8009999999999</v>
          </cell>
          <cell r="G26">
            <v>1799.9259999999999</v>
          </cell>
          <cell r="H26">
            <v>1</v>
          </cell>
          <cell r="I26">
            <v>60</v>
          </cell>
          <cell r="J26">
            <v>2475.3000000000002</v>
          </cell>
          <cell r="K26">
            <v>212.50099999999975</v>
          </cell>
          <cell r="M26">
            <v>1000</v>
          </cell>
          <cell r="N26">
            <v>537.56020000000001</v>
          </cell>
          <cell r="O26">
            <v>4188.356600000001</v>
          </cell>
          <cell r="P26">
            <v>1200</v>
          </cell>
          <cell r="Q26">
            <v>3000</v>
          </cell>
          <cell r="T26">
            <v>13.021659713646955</v>
          </cell>
          <cell r="U26">
            <v>5.2085812900583042</v>
          </cell>
          <cell r="V26">
            <v>427.39859999999999</v>
          </cell>
          <cell r="W26">
            <v>368.22979999999995</v>
          </cell>
          <cell r="X26">
            <v>425.6474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Нояб</v>
          </cell>
          <cell r="D27">
            <v>397.529</v>
          </cell>
          <cell r="E27">
            <v>157.506</v>
          </cell>
          <cell r="F27">
            <v>236.846</v>
          </cell>
          <cell r="G27">
            <v>264.46800000000002</v>
          </cell>
          <cell r="H27">
            <v>1</v>
          </cell>
          <cell r="I27">
            <v>50</v>
          </cell>
          <cell r="J27">
            <v>226.35</v>
          </cell>
          <cell r="K27">
            <v>10.496000000000009</v>
          </cell>
          <cell r="M27">
            <v>190</v>
          </cell>
          <cell r="N27">
            <v>47.369199999999999</v>
          </cell>
          <cell r="O27">
            <v>161.33159999999992</v>
          </cell>
          <cell r="P27">
            <v>160</v>
          </cell>
          <cell r="T27">
            <v>12.971888906715758</v>
          </cell>
          <cell r="U27">
            <v>9.5941666737035884</v>
          </cell>
          <cell r="V27">
            <v>26.118599999999997</v>
          </cell>
          <cell r="W27">
            <v>46.8842</v>
          </cell>
          <cell r="X27">
            <v>50.143599999999999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Нояб</v>
          </cell>
          <cell r="D28">
            <v>796.88800000000003</v>
          </cell>
          <cell r="E28">
            <v>236.88300000000001</v>
          </cell>
          <cell r="F28">
            <v>829.11300000000006</v>
          </cell>
          <cell r="G28">
            <v>44.801000000000002</v>
          </cell>
          <cell r="H28">
            <v>1</v>
          </cell>
          <cell r="I28">
            <v>55</v>
          </cell>
          <cell r="J28">
            <v>542.4</v>
          </cell>
          <cell r="K28">
            <v>286.71300000000008</v>
          </cell>
          <cell r="M28">
            <v>250</v>
          </cell>
          <cell r="N28">
            <v>165.82260000000002</v>
          </cell>
          <cell r="O28">
            <v>1363.4250000000002</v>
          </cell>
          <cell r="P28">
            <v>760</v>
          </cell>
          <cell r="Q28">
            <v>600</v>
          </cell>
          <cell r="T28">
            <v>9.9793453968276928</v>
          </cell>
          <cell r="U28">
            <v>1.7778095386274244</v>
          </cell>
          <cell r="V28">
            <v>1.3026</v>
          </cell>
          <cell r="W28">
            <v>111.992</v>
          </cell>
          <cell r="X28">
            <v>84.0916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D29">
            <v>1685.508</v>
          </cell>
          <cell r="E29">
            <v>1503.2750000000001</v>
          </cell>
          <cell r="F29">
            <v>1420.2809999999999</v>
          </cell>
          <cell r="G29">
            <v>1479.586</v>
          </cell>
          <cell r="H29">
            <v>1</v>
          </cell>
          <cell r="I29">
            <v>60</v>
          </cell>
          <cell r="J29">
            <v>1332.85</v>
          </cell>
          <cell r="K29">
            <v>87.43100000000004</v>
          </cell>
          <cell r="M29">
            <v>1000</v>
          </cell>
          <cell r="N29">
            <v>284.05619999999999</v>
          </cell>
          <cell r="O29">
            <v>1213.1445999999999</v>
          </cell>
          <cell r="P29">
            <v>610</v>
          </cell>
          <cell r="Q29">
            <v>600</v>
          </cell>
          <cell r="T29">
            <v>12.988929655469589</v>
          </cell>
          <cell r="U29">
            <v>8.7292092198656484</v>
          </cell>
          <cell r="V29">
            <v>260.38980000000004</v>
          </cell>
          <cell r="W29">
            <v>251.24160000000001</v>
          </cell>
          <cell r="X29">
            <v>307.214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D30">
            <v>1575.335</v>
          </cell>
          <cell r="E30">
            <v>525.25300000000004</v>
          </cell>
          <cell r="F30">
            <v>1320.4179999999999</v>
          </cell>
          <cell r="G30">
            <v>588.06600000000003</v>
          </cell>
          <cell r="H30">
            <v>1</v>
          </cell>
          <cell r="I30">
            <v>60</v>
          </cell>
          <cell r="J30">
            <v>1237.4000000000001</v>
          </cell>
          <cell r="K30">
            <v>83.017999999999802</v>
          </cell>
          <cell r="M30">
            <v>900</v>
          </cell>
          <cell r="N30">
            <v>264.08359999999999</v>
          </cell>
          <cell r="O30">
            <v>1945.0208</v>
          </cell>
          <cell r="P30">
            <v>1550</v>
          </cell>
          <cell r="Q30">
            <v>400</v>
          </cell>
          <cell r="T30">
            <v>13.018854635426054</v>
          </cell>
          <cell r="U30">
            <v>5.6348292737602792</v>
          </cell>
          <cell r="V30">
            <v>194.398</v>
          </cell>
          <cell r="W30">
            <v>211.74979999999999</v>
          </cell>
          <cell r="X30">
            <v>217.291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Нояб</v>
          </cell>
          <cell r="D31">
            <v>641.78200000000004</v>
          </cell>
          <cell r="E31">
            <v>358.34</v>
          </cell>
          <cell r="F31">
            <v>476.298</v>
          </cell>
          <cell r="G31">
            <v>433.31599999999997</v>
          </cell>
          <cell r="H31">
            <v>1</v>
          </cell>
          <cell r="I31">
            <v>60</v>
          </cell>
          <cell r="J31">
            <v>450.35</v>
          </cell>
          <cell r="K31">
            <v>25.947999999999979</v>
          </cell>
          <cell r="M31">
            <v>300</v>
          </cell>
          <cell r="N31">
            <v>95.259600000000006</v>
          </cell>
          <cell r="O31">
            <v>505.05880000000008</v>
          </cell>
          <cell r="P31">
            <v>505</v>
          </cell>
          <cell r="T31">
            <v>12.999382739377449</v>
          </cell>
          <cell r="U31">
            <v>7.698079773587124</v>
          </cell>
          <cell r="V31">
            <v>79.097799999999992</v>
          </cell>
          <cell r="W31">
            <v>87.461199999999991</v>
          </cell>
          <cell r="X31">
            <v>93.4602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Нояб</v>
          </cell>
          <cell r="D32">
            <v>504.74599999999998</v>
          </cell>
          <cell r="F32">
            <v>422.09300000000002</v>
          </cell>
          <cell r="G32">
            <v>14.141999999999999</v>
          </cell>
          <cell r="H32">
            <v>1</v>
          </cell>
          <cell r="I32">
            <v>60</v>
          </cell>
          <cell r="J32">
            <v>402.35</v>
          </cell>
          <cell r="K32">
            <v>19.742999999999995</v>
          </cell>
          <cell r="M32">
            <v>155</v>
          </cell>
          <cell r="N32">
            <v>84.418599999999998</v>
          </cell>
          <cell r="O32">
            <v>675.04399999999987</v>
          </cell>
          <cell r="P32">
            <v>675</v>
          </cell>
          <cell r="T32">
            <v>9.9994787878500713</v>
          </cell>
          <cell r="U32">
            <v>2.0036105787113265</v>
          </cell>
          <cell r="V32">
            <v>0.64300000000000002</v>
          </cell>
          <cell r="W32">
            <v>71.5214</v>
          </cell>
          <cell r="X32">
            <v>45.9084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Нояб</v>
          </cell>
          <cell r="D33">
            <v>574.90300000000002</v>
          </cell>
          <cell r="E33">
            <v>3.4220000000000002</v>
          </cell>
          <cell r="F33">
            <v>459.459</v>
          </cell>
          <cell r="G33">
            <v>40.506999999999998</v>
          </cell>
          <cell r="H33">
            <v>1</v>
          </cell>
          <cell r="I33">
            <v>60</v>
          </cell>
          <cell r="J33">
            <v>436.5</v>
          </cell>
          <cell r="K33">
            <v>22.959000000000003</v>
          </cell>
          <cell r="M33">
            <v>545</v>
          </cell>
          <cell r="N33">
            <v>91.891800000000003</v>
          </cell>
          <cell r="O33">
            <v>609.08640000000003</v>
          </cell>
          <cell r="P33">
            <v>610</v>
          </cell>
          <cell r="T33">
            <v>13.009942127589186</v>
          </cell>
          <cell r="U33">
            <v>6.3717001952296064</v>
          </cell>
          <cell r="V33">
            <v>35.489199999999997</v>
          </cell>
          <cell r="W33">
            <v>79.133200000000002</v>
          </cell>
          <cell r="X33">
            <v>80.261400000000009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147.95500000000001</v>
          </cell>
          <cell r="F34">
            <v>121.116</v>
          </cell>
          <cell r="G34">
            <v>6.9450000000000003</v>
          </cell>
          <cell r="H34">
            <v>1</v>
          </cell>
          <cell r="I34">
            <v>35</v>
          </cell>
          <cell r="J34">
            <v>113.77</v>
          </cell>
          <cell r="K34">
            <v>7.3460000000000036</v>
          </cell>
          <cell r="M34">
            <v>155</v>
          </cell>
          <cell r="N34">
            <v>24.223199999999999</v>
          </cell>
          <cell r="O34">
            <v>152.95659999999998</v>
          </cell>
          <cell r="P34">
            <v>155</v>
          </cell>
          <cell r="T34">
            <v>13.084357145216156</v>
          </cell>
          <cell r="U34">
            <v>6.6855328775719149</v>
          </cell>
          <cell r="V34">
            <v>23.2668</v>
          </cell>
          <cell r="W34">
            <v>18.833600000000001</v>
          </cell>
          <cell r="X34">
            <v>22.252199999999998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D35">
            <v>87.617000000000004</v>
          </cell>
          <cell r="F35">
            <v>64.983000000000004</v>
          </cell>
          <cell r="G35">
            <v>6.4180000000000001</v>
          </cell>
          <cell r="H35">
            <v>1</v>
          </cell>
          <cell r="I35">
            <v>40</v>
          </cell>
          <cell r="J35">
            <v>75.5</v>
          </cell>
          <cell r="K35">
            <v>-10.516999999999996</v>
          </cell>
          <cell r="M35">
            <v>200</v>
          </cell>
          <cell r="N35">
            <v>12.996600000000001</v>
          </cell>
          <cell r="P35">
            <v>0</v>
          </cell>
          <cell r="T35">
            <v>15.882461566871335</v>
          </cell>
          <cell r="U35">
            <v>15.882461566871335</v>
          </cell>
          <cell r="V35">
            <v>18.738999999999997</v>
          </cell>
          <cell r="W35">
            <v>15.937799999999999</v>
          </cell>
          <cell r="X35">
            <v>25.0352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D36">
            <v>389.233</v>
          </cell>
          <cell r="E36">
            <v>2.653</v>
          </cell>
          <cell r="F36">
            <v>325.55099999999999</v>
          </cell>
          <cell r="G36">
            <v>27.504999999999999</v>
          </cell>
          <cell r="H36">
            <v>1</v>
          </cell>
          <cell r="I36">
            <v>30</v>
          </cell>
          <cell r="J36">
            <v>307.10000000000002</v>
          </cell>
          <cell r="K36">
            <v>18.450999999999965</v>
          </cell>
          <cell r="M36">
            <v>420</v>
          </cell>
          <cell r="N36">
            <v>65.110199999999992</v>
          </cell>
          <cell r="O36">
            <v>398.92759999999987</v>
          </cell>
          <cell r="P36">
            <v>400</v>
          </cell>
          <cell r="T36">
            <v>13.016470537642338</v>
          </cell>
          <cell r="U36">
            <v>6.873039861649942</v>
          </cell>
          <cell r="V36">
            <v>53.135400000000004</v>
          </cell>
          <cell r="W36">
            <v>51.992600000000003</v>
          </cell>
          <cell r="X36">
            <v>59.907000000000004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D37">
            <v>326.322</v>
          </cell>
          <cell r="F37">
            <v>284.65100000000001</v>
          </cell>
          <cell r="G37">
            <v>4.8970000000000002</v>
          </cell>
          <cell r="H37">
            <v>1</v>
          </cell>
          <cell r="I37">
            <v>30</v>
          </cell>
          <cell r="J37">
            <v>301.89999999999998</v>
          </cell>
          <cell r="K37">
            <v>-17.248999999999967</v>
          </cell>
          <cell r="M37">
            <v>370</v>
          </cell>
          <cell r="N37">
            <v>56.930199999999999</v>
          </cell>
          <cell r="O37">
            <v>365.19559999999996</v>
          </cell>
          <cell r="P37">
            <v>365</v>
          </cell>
          <cell r="T37">
            <v>12.996564213721364</v>
          </cell>
          <cell r="U37">
            <v>6.5852043379436571</v>
          </cell>
          <cell r="V37">
            <v>43.691800000000001</v>
          </cell>
          <cell r="W37">
            <v>42.540800000000004</v>
          </cell>
          <cell r="X37">
            <v>51.86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D38">
            <v>385.91699999999997</v>
          </cell>
          <cell r="E38">
            <v>444.27800000000002</v>
          </cell>
          <cell r="F38">
            <v>390.642</v>
          </cell>
          <cell r="G38">
            <v>389.94499999999999</v>
          </cell>
          <cell r="H38">
            <v>1</v>
          </cell>
          <cell r="I38">
            <v>30</v>
          </cell>
          <cell r="J38">
            <v>412.45400000000001</v>
          </cell>
          <cell r="K38">
            <v>-21.812000000000012</v>
          </cell>
          <cell r="M38">
            <v>200</v>
          </cell>
          <cell r="N38">
            <v>78.128399999999999</v>
          </cell>
          <cell r="O38">
            <v>425.72420000000005</v>
          </cell>
          <cell r="P38">
            <v>425</v>
          </cell>
          <cell r="T38">
            <v>12.990730643402399</v>
          </cell>
          <cell r="U38">
            <v>7.5509673818995386</v>
          </cell>
          <cell r="V38">
            <v>29.580000000000002</v>
          </cell>
          <cell r="W38">
            <v>60.064</v>
          </cell>
          <cell r="X38">
            <v>73.9876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418.96800000000002</v>
          </cell>
          <cell r="E39">
            <v>2.6640000000000001</v>
          </cell>
          <cell r="F39">
            <v>225.55</v>
          </cell>
          <cell r="H39">
            <v>1</v>
          </cell>
          <cell r="I39">
            <v>40</v>
          </cell>
          <cell r="J39">
            <v>333.5</v>
          </cell>
          <cell r="K39">
            <v>-107.94999999999999</v>
          </cell>
          <cell r="M39">
            <v>1215</v>
          </cell>
          <cell r="N39">
            <v>45.11</v>
          </cell>
          <cell r="P39">
            <v>0</v>
          </cell>
          <cell r="T39">
            <v>26.934160939924627</v>
          </cell>
          <cell r="U39">
            <v>26.934160939924627</v>
          </cell>
          <cell r="V39">
            <v>123.9836</v>
          </cell>
          <cell r="W39">
            <v>76.016199999999998</v>
          </cell>
          <cell r="X39">
            <v>143.928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287.95100000000002</v>
          </cell>
          <cell r="E40">
            <v>24.852</v>
          </cell>
          <cell r="F40">
            <v>285.86799999999999</v>
          </cell>
          <cell r="G40">
            <v>1.012</v>
          </cell>
          <cell r="H40">
            <v>1</v>
          </cell>
          <cell r="I40">
            <v>35</v>
          </cell>
          <cell r="J40">
            <v>304.39999999999998</v>
          </cell>
          <cell r="K40">
            <v>-18.531999999999982</v>
          </cell>
          <cell r="M40">
            <v>235</v>
          </cell>
          <cell r="N40">
            <v>57.1736</v>
          </cell>
          <cell r="O40">
            <v>450.07120000000003</v>
          </cell>
          <cell r="P40">
            <v>450</v>
          </cell>
          <cell r="T40">
            <v>11.998754669987546</v>
          </cell>
          <cell r="U40">
            <v>4.127989141841689</v>
          </cell>
          <cell r="V40">
            <v>36.924199999999999</v>
          </cell>
          <cell r="W40">
            <v>20.8996</v>
          </cell>
          <cell r="X40">
            <v>38.547600000000003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D41">
            <v>-1.321</v>
          </cell>
          <cell r="E41">
            <v>1.321</v>
          </cell>
          <cell r="H41">
            <v>1</v>
          </cell>
          <cell r="I41">
            <v>45</v>
          </cell>
          <cell r="K41">
            <v>0</v>
          </cell>
          <cell r="M41">
            <v>35</v>
          </cell>
          <cell r="N41">
            <v>0</v>
          </cell>
          <cell r="P41">
            <v>0</v>
          </cell>
          <cell r="T41" t="e">
            <v>#DIV/0!</v>
          </cell>
          <cell r="U41" t="e">
            <v>#DIV/0!</v>
          </cell>
          <cell r="V41">
            <v>7.928399999999999</v>
          </cell>
          <cell r="W41">
            <v>1.8452000000000002</v>
          </cell>
          <cell r="X41">
            <v>4.2405999999999997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2.8279999999999998</v>
          </cell>
          <cell r="E42">
            <v>2.1999999999999999E-2</v>
          </cell>
          <cell r="F42">
            <v>1.4319999999999999</v>
          </cell>
          <cell r="H42">
            <v>1</v>
          </cell>
          <cell r="I42">
            <v>45</v>
          </cell>
          <cell r="J42">
            <v>3.1</v>
          </cell>
          <cell r="K42">
            <v>-1.6680000000000001</v>
          </cell>
          <cell r="M42">
            <v>90</v>
          </cell>
          <cell r="N42">
            <v>0.28639999999999999</v>
          </cell>
          <cell r="P42">
            <v>0</v>
          </cell>
          <cell r="T42">
            <v>314.24581005586595</v>
          </cell>
          <cell r="U42">
            <v>314.24581005586595</v>
          </cell>
          <cell r="V42">
            <v>8.1587999999999994</v>
          </cell>
          <cell r="W42">
            <v>0</v>
          </cell>
          <cell r="X42">
            <v>11.8238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41.334000000000003</v>
          </cell>
          <cell r="E43">
            <v>203.71299999999999</v>
          </cell>
          <cell r="F43">
            <v>42.872</v>
          </cell>
          <cell r="G43">
            <v>202.17500000000001</v>
          </cell>
          <cell r="H43">
            <v>1</v>
          </cell>
          <cell r="I43">
            <v>45</v>
          </cell>
          <cell r="J43">
            <v>42.1</v>
          </cell>
          <cell r="K43">
            <v>0.77199999999999847</v>
          </cell>
          <cell r="M43">
            <v>0</v>
          </cell>
          <cell r="N43">
            <v>8.5744000000000007</v>
          </cell>
          <cell r="P43">
            <v>0</v>
          </cell>
          <cell r="T43">
            <v>23.5789093114387</v>
          </cell>
          <cell r="U43">
            <v>23.5789093114387</v>
          </cell>
          <cell r="V43">
            <v>15.7392</v>
          </cell>
          <cell r="W43">
            <v>13.2814</v>
          </cell>
          <cell r="X43">
            <v>25.253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D44">
            <v>104</v>
          </cell>
          <cell r="F44">
            <v>75</v>
          </cell>
          <cell r="H44">
            <v>0.35</v>
          </cell>
          <cell r="I44">
            <v>40</v>
          </cell>
          <cell r="J44">
            <v>82</v>
          </cell>
          <cell r="K44">
            <v>-7</v>
          </cell>
          <cell r="M44">
            <v>95</v>
          </cell>
          <cell r="N44">
            <v>15</v>
          </cell>
          <cell r="O44">
            <v>100</v>
          </cell>
          <cell r="P44">
            <v>100</v>
          </cell>
          <cell r="T44">
            <v>13</v>
          </cell>
          <cell r="U44">
            <v>6.333333333333333</v>
          </cell>
          <cell r="V44">
            <v>17.2</v>
          </cell>
          <cell r="W44">
            <v>13.2</v>
          </cell>
          <cell r="X44">
            <v>14.2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Нояб</v>
          </cell>
          <cell r="D45">
            <v>291</v>
          </cell>
          <cell r="E45">
            <v>1015</v>
          </cell>
          <cell r="F45">
            <v>195</v>
          </cell>
          <cell r="G45">
            <v>932</v>
          </cell>
          <cell r="H45">
            <v>0.4</v>
          </cell>
          <cell r="I45">
            <v>45</v>
          </cell>
          <cell r="J45">
            <v>285</v>
          </cell>
          <cell r="K45">
            <v>-90</v>
          </cell>
          <cell r="M45">
            <v>1000</v>
          </cell>
          <cell r="N45">
            <v>39</v>
          </cell>
          <cell r="P45">
            <v>0</v>
          </cell>
          <cell r="T45">
            <v>49.53846153846154</v>
          </cell>
          <cell r="U45">
            <v>49.53846153846154</v>
          </cell>
          <cell r="V45">
            <v>138.80000000000001</v>
          </cell>
          <cell r="W45">
            <v>8.1999999999999993</v>
          </cell>
          <cell r="X45">
            <v>211.8</v>
          </cell>
          <cell r="Y45" t="str">
            <v>необходимо увеличить продажи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68</v>
          </cell>
          <cell r="E46">
            <v>9</v>
          </cell>
          <cell r="F46">
            <v>68</v>
          </cell>
          <cell r="G46">
            <v>-3</v>
          </cell>
          <cell r="H46">
            <v>0</v>
          </cell>
          <cell r="I46">
            <v>50</v>
          </cell>
          <cell r="J46">
            <v>79</v>
          </cell>
          <cell r="K46">
            <v>-11</v>
          </cell>
          <cell r="M46">
            <v>0</v>
          </cell>
          <cell r="N46">
            <v>13.6</v>
          </cell>
          <cell r="P46">
            <v>0</v>
          </cell>
          <cell r="T46">
            <v>-0.22058823529411764</v>
          </cell>
          <cell r="U46">
            <v>-0.22058823529411764</v>
          </cell>
          <cell r="V46">
            <v>13</v>
          </cell>
          <cell r="W46">
            <v>4.8</v>
          </cell>
          <cell r="X46">
            <v>15.4</v>
          </cell>
          <cell r="Y46" t="str">
            <v>Вывести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D47">
            <v>721.524</v>
          </cell>
          <cell r="F47">
            <v>571.60699999999997</v>
          </cell>
          <cell r="G47">
            <v>-7.8739999999999997</v>
          </cell>
          <cell r="H47">
            <v>1</v>
          </cell>
          <cell r="I47">
            <v>45</v>
          </cell>
          <cell r="J47">
            <v>509.4</v>
          </cell>
          <cell r="K47">
            <v>62.206999999999994</v>
          </cell>
          <cell r="M47">
            <v>972.88459999999998</v>
          </cell>
          <cell r="N47">
            <v>114.3214</v>
          </cell>
          <cell r="O47">
            <v>521.16760000000011</v>
          </cell>
          <cell r="P47">
            <v>800</v>
          </cell>
          <cell r="R47">
            <v>800</v>
          </cell>
          <cell r="S47" t="str">
            <v>хит продаж</v>
          </cell>
          <cell r="T47">
            <v>15.439021915406915</v>
          </cell>
          <cell r="U47">
            <v>8.4412069831195211</v>
          </cell>
          <cell r="V47">
            <v>69.19980000000001</v>
          </cell>
          <cell r="W47">
            <v>93.1404</v>
          </cell>
          <cell r="X47">
            <v>118.2192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D48">
            <v>162</v>
          </cell>
          <cell r="F48">
            <v>118</v>
          </cell>
          <cell r="G48">
            <v>2</v>
          </cell>
          <cell r="H48">
            <v>0.35</v>
          </cell>
          <cell r="I48">
            <v>40</v>
          </cell>
          <cell r="J48">
            <v>145</v>
          </cell>
          <cell r="K48">
            <v>-27</v>
          </cell>
          <cell r="M48">
            <v>170.40000000000003</v>
          </cell>
          <cell r="N48">
            <v>23.6</v>
          </cell>
          <cell r="O48">
            <v>134.39999999999998</v>
          </cell>
          <cell r="P48">
            <v>135</v>
          </cell>
          <cell r="T48">
            <v>13.025423728813561</v>
          </cell>
          <cell r="U48">
            <v>7.3050847457627128</v>
          </cell>
          <cell r="V48">
            <v>12.4</v>
          </cell>
          <cell r="W48">
            <v>23.6</v>
          </cell>
          <cell r="X48">
            <v>22.8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D49">
            <v>30.259</v>
          </cell>
          <cell r="E49">
            <v>2.1749999999999998</v>
          </cell>
          <cell r="F49">
            <v>31</v>
          </cell>
          <cell r="H49">
            <v>1</v>
          </cell>
          <cell r="I49">
            <v>40</v>
          </cell>
          <cell r="J49">
            <v>37.700000000000003</v>
          </cell>
          <cell r="K49">
            <v>-6.7000000000000028</v>
          </cell>
          <cell r="M49">
            <v>191.46980000000002</v>
          </cell>
          <cell r="N49">
            <v>6.2</v>
          </cell>
          <cell r="P49">
            <v>0</v>
          </cell>
          <cell r="T49">
            <v>30.882225806451615</v>
          </cell>
          <cell r="U49">
            <v>30.882225806451615</v>
          </cell>
          <cell r="V49">
            <v>21.124400000000001</v>
          </cell>
          <cell r="W49">
            <v>2.88</v>
          </cell>
          <cell r="X49">
            <v>24.4772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Нояб</v>
          </cell>
          <cell r="D50">
            <v>812</v>
          </cell>
          <cell r="F50">
            <v>485</v>
          </cell>
          <cell r="G50">
            <v>137</v>
          </cell>
          <cell r="H50">
            <v>0.4</v>
          </cell>
          <cell r="I50">
            <v>40</v>
          </cell>
          <cell r="J50">
            <v>487</v>
          </cell>
          <cell r="K50">
            <v>-2</v>
          </cell>
          <cell r="M50">
            <v>829.39999999999986</v>
          </cell>
          <cell r="N50">
            <v>97</v>
          </cell>
          <cell r="O50">
            <v>294.60000000000014</v>
          </cell>
          <cell r="P50">
            <v>295</v>
          </cell>
          <cell r="T50">
            <v>13.004123711340204</v>
          </cell>
          <cell r="U50">
            <v>9.9628865979381427</v>
          </cell>
          <cell r="V50">
            <v>93.4</v>
          </cell>
          <cell r="W50">
            <v>99.6</v>
          </cell>
          <cell r="X50">
            <v>114.8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Нояб</v>
          </cell>
          <cell r="D51">
            <v>958</v>
          </cell>
          <cell r="E51">
            <v>1002</v>
          </cell>
          <cell r="F51">
            <v>734</v>
          </cell>
          <cell r="G51">
            <v>1066</v>
          </cell>
          <cell r="H51">
            <v>0.4</v>
          </cell>
          <cell r="I51">
            <v>45</v>
          </cell>
          <cell r="J51">
            <v>732</v>
          </cell>
          <cell r="K51">
            <v>2</v>
          </cell>
          <cell r="M51">
            <v>0</v>
          </cell>
          <cell r="N51">
            <v>146.80000000000001</v>
          </cell>
          <cell r="O51">
            <v>842.40000000000009</v>
          </cell>
          <cell r="P51">
            <v>845</v>
          </cell>
          <cell r="T51">
            <v>13.017711171662125</v>
          </cell>
          <cell r="U51">
            <v>7.2615803814713891</v>
          </cell>
          <cell r="V51">
            <v>86.2</v>
          </cell>
          <cell r="W51">
            <v>108</v>
          </cell>
          <cell r="X51">
            <v>136.19999999999999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Нояб</v>
          </cell>
          <cell r="D52">
            <v>259</v>
          </cell>
          <cell r="F52">
            <v>174</v>
          </cell>
          <cell r="G52">
            <v>22</v>
          </cell>
          <cell r="H52">
            <v>0.4</v>
          </cell>
          <cell r="I52">
            <v>40</v>
          </cell>
          <cell r="J52">
            <v>183.8</v>
          </cell>
          <cell r="K52">
            <v>-9.8000000000000114</v>
          </cell>
          <cell r="M52">
            <v>0</v>
          </cell>
          <cell r="N52">
            <v>34.799999999999997</v>
          </cell>
          <cell r="O52">
            <v>291.2</v>
          </cell>
          <cell r="P52">
            <v>295</v>
          </cell>
          <cell r="T52">
            <v>9.1091954022988517</v>
          </cell>
          <cell r="U52">
            <v>0.63218390804597702</v>
          </cell>
          <cell r="V52">
            <v>2.6</v>
          </cell>
          <cell r="W52">
            <v>13.6</v>
          </cell>
          <cell r="X52">
            <v>7.2</v>
          </cell>
          <cell r="Y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Нояб</v>
          </cell>
          <cell r="D53">
            <v>674.68200000000002</v>
          </cell>
          <cell r="E53">
            <v>1.3480000000000001</v>
          </cell>
          <cell r="F53">
            <v>545.82000000000005</v>
          </cell>
          <cell r="G53">
            <v>67.897000000000006</v>
          </cell>
          <cell r="H53">
            <v>1</v>
          </cell>
          <cell r="I53">
            <v>50</v>
          </cell>
          <cell r="J53">
            <v>514.5</v>
          </cell>
          <cell r="K53">
            <v>31.32000000000005</v>
          </cell>
          <cell r="M53">
            <v>326.76140000000009</v>
          </cell>
          <cell r="N53">
            <v>109.16400000000002</v>
          </cell>
          <cell r="O53">
            <v>915.30960000000016</v>
          </cell>
          <cell r="P53">
            <v>915</v>
          </cell>
          <cell r="T53">
            <v>11.997163900186873</v>
          </cell>
          <cell r="U53">
            <v>3.6152797625590858</v>
          </cell>
          <cell r="V53">
            <v>62.003599999999992</v>
          </cell>
          <cell r="W53">
            <v>93.669600000000003</v>
          </cell>
          <cell r="X53">
            <v>72.240800000000007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Нояб</v>
          </cell>
          <cell r="D54">
            <v>318.37400000000002</v>
          </cell>
          <cell r="E54">
            <v>517.71400000000006</v>
          </cell>
          <cell r="F54">
            <v>295.27699999999999</v>
          </cell>
          <cell r="G54">
            <v>464.488</v>
          </cell>
          <cell r="H54">
            <v>1</v>
          </cell>
          <cell r="I54">
            <v>50</v>
          </cell>
          <cell r="J54">
            <v>337.5</v>
          </cell>
          <cell r="K54">
            <v>-42.223000000000013</v>
          </cell>
          <cell r="M54">
            <v>400</v>
          </cell>
          <cell r="N54">
            <v>59.055399999999999</v>
          </cell>
          <cell r="P54">
            <v>0</v>
          </cell>
          <cell r="T54">
            <v>14.638593591779923</v>
          </cell>
          <cell r="U54">
            <v>14.638593591779923</v>
          </cell>
          <cell r="V54">
            <v>115.0752</v>
          </cell>
          <cell r="W54">
            <v>67.001199999999997</v>
          </cell>
          <cell r="X54">
            <v>120.76199999999999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Нояб</v>
          </cell>
          <cell r="D55">
            <v>602.05499999999995</v>
          </cell>
          <cell r="F55">
            <v>511.41399999999999</v>
          </cell>
          <cell r="G55">
            <v>13.479000000000001</v>
          </cell>
          <cell r="H55">
            <v>1</v>
          </cell>
          <cell r="I55">
            <v>55</v>
          </cell>
          <cell r="J55">
            <v>437.8</v>
          </cell>
          <cell r="K55">
            <v>73.613999999999976</v>
          </cell>
          <cell r="M55">
            <v>300</v>
          </cell>
          <cell r="N55">
            <v>102.28279999999999</v>
          </cell>
          <cell r="O55">
            <v>811.63179999999988</v>
          </cell>
          <cell r="P55">
            <v>815</v>
          </cell>
          <cell r="T55">
            <v>11.032930267845622</v>
          </cell>
          <cell r="U55">
            <v>3.0648261486779793</v>
          </cell>
          <cell r="V55">
            <v>0.27200000000000002</v>
          </cell>
          <cell r="W55">
            <v>77.2166</v>
          </cell>
          <cell r="X55">
            <v>67.170199999999994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D56">
            <v>179.85499999999999</v>
          </cell>
          <cell r="G56">
            <v>179.85499999999999</v>
          </cell>
          <cell r="H56">
            <v>0</v>
          </cell>
          <cell r="I56">
            <v>50</v>
          </cell>
          <cell r="J56">
            <v>11.5</v>
          </cell>
          <cell r="K56">
            <v>-11.5</v>
          </cell>
          <cell r="M56">
            <v>0</v>
          </cell>
          <cell r="N56">
            <v>0</v>
          </cell>
          <cell r="P56">
            <v>0</v>
          </cell>
          <cell r="T56" t="e">
            <v>#DIV/0!</v>
          </cell>
          <cell r="U56" t="e">
            <v>#DIV/0!</v>
          </cell>
          <cell r="V56">
            <v>-0.9</v>
          </cell>
          <cell r="W56">
            <v>0</v>
          </cell>
          <cell r="X56">
            <v>0</v>
          </cell>
          <cell r="Y56" t="str">
            <v>Вывести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450</v>
          </cell>
          <cell r="F57">
            <v>396</v>
          </cell>
          <cell r="G57">
            <v>1</v>
          </cell>
          <cell r="H57">
            <v>0.4</v>
          </cell>
          <cell r="I57">
            <v>45</v>
          </cell>
          <cell r="J57">
            <v>424</v>
          </cell>
          <cell r="K57">
            <v>-28</v>
          </cell>
          <cell r="M57">
            <v>300</v>
          </cell>
          <cell r="N57">
            <v>79.2</v>
          </cell>
          <cell r="O57">
            <v>649.40000000000009</v>
          </cell>
          <cell r="P57">
            <v>650</v>
          </cell>
          <cell r="T57">
            <v>12.007575757575758</v>
          </cell>
          <cell r="U57">
            <v>3.8005050505050502</v>
          </cell>
          <cell r="V57">
            <v>4.4000000000000004</v>
          </cell>
          <cell r="W57">
            <v>44</v>
          </cell>
          <cell r="X57">
            <v>7.4</v>
          </cell>
          <cell r="Y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D58">
            <v>216</v>
          </cell>
          <cell r="E58">
            <v>1</v>
          </cell>
          <cell r="F58">
            <v>182</v>
          </cell>
          <cell r="H58">
            <v>0.35</v>
          </cell>
          <cell r="I58">
            <v>40</v>
          </cell>
          <cell r="J58">
            <v>207</v>
          </cell>
          <cell r="K58">
            <v>-25</v>
          </cell>
          <cell r="M58">
            <v>315</v>
          </cell>
          <cell r="N58">
            <v>36.4</v>
          </cell>
          <cell r="O58">
            <v>158.19999999999999</v>
          </cell>
          <cell r="P58">
            <v>160</v>
          </cell>
          <cell r="T58">
            <v>13.049450549450549</v>
          </cell>
          <cell r="U58">
            <v>8.6538461538461533</v>
          </cell>
          <cell r="V58">
            <v>39.1038</v>
          </cell>
          <cell r="W58">
            <v>35.200000000000003</v>
          </cell>
          <cell r="X58">
            <v>49.2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D59">
            <v>80.234999999999999</v>
          </cell>
          <cell r="E59">
            <v>2.7650000000000001</v>
          </cell>
          <cell r="F59">
            <v>78</v>
          </cell>
          <cell r="H59">
            <v>0.4</v>
          </cell>
          <cell r="I59">
            <v>50</v>
          </cell>
          <cell r="J59">
            <v>89</v>
          </cell>
          <cell r="K59">
            <v>-11</v>
          </cell>
          <cell r="M59">
            <v>350</v>
          </cell>
          <cell r="N59">
            <v>15.6</v>
          </cell>
          <cell r="P59">
            <v>0</v>
          </cell>
          <cell r="T59">
            <v>22.435897435897438</v>
          </cell>
          <cell r="U59">
            <v>22.435897435897438</v>
          </cell>
          <cell r="V59">
            <v>3</v>
          </cell>
          <cell r="W59">
            <v>2.876999999999998</v>
          </cell>
          <cell r="X59">
            <v>23.276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D60">
            <v>26</v>
          </cell>
          <cell r="F60">
            <v>1</v>
          </cell>
          <cell r="G60">
            <v>20</v>
          </cell>
          <cell r="H60">
            <v>0</v>
          </cell>
          <cell r="I60">
            <v>40</v>
          </cell>
          <cell r="J60">
            <v>5</v>
          </cell>
          <cell r="K60">
            <v>-4</v>
          </cell>
          <cell r="M60">
            <v>0</v>
          </cell>
          <cell r="N60">
            <v>0.2</v>
          </cell>
          <cell r="P60">
            <v>0</v>
          </cell>
          <cell r="T60">
            <v>100</v>
          </cell>
          <cell r="U60">
            <v>100</v>
          </cell>
          <cell r="V60">
            <v>1.8699999999999999</v>
          </cell>
          <cell r="W60">
            <v>1.2</v>
          </cell>
          <cell r="X60">
            <v>1.4</v>
          </cell>
          <cell r="Y60" t="str">
            <v>Вывести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Нояб</v>
          </cell>
          <cell r="D61">
            <v>166</v>
          </cell>
          <cell r="E61">
            <v>21</v>
          </cell>
          <cell r="F61">
            <v>152</v>
          </cell>
          <cell r="G61">
            <v>-6</v>
          </cell>
          <cell r="H61">
            <v>0.4</v>
          </cell>
          <cell r="I61">
            <v>40</v>
          </cell>
          <cell r="J61">
            <v>177</v>
          </cell>
          <cell r="K61">
            <v>-25</v>
          </cell>
          <cell r="M61">
            <v>205</v>
          </cell>
          <cell r="N61">
            <v>30.4</v>
          </cell>
          <cell r="O61">
            <v>196.2</v>
          </cell>
          <cell r="P61">
            <v>200</v>
          </cell>
          <cell r="T61">
            <v>13.125</v>
          </cell>
          <cell r="U61">
            <v>6.5460526315789478</v>
          </cell>
          <cell r="V61">
            <v>1.6</v>
          </cell>
          <cell r="W61">
            <v>21.2</v>
          </cell>
          <cell r="X61">
            <v>27</v>
          </cell>
          <cell r="Y61" t="str">
            <v>акция/вывод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B62" t="str">
            <v>кг</v>
          </cell>
          <cell r="D62">
            <v>22.728999999999999</v>
          </cell>
          <cell r="F62">
            <v>12.086</v>
          </cell>
          <cell r="H62">
            <v>1</v>
          </cell>
          <cell r="I62">
            <v>40</v>
          </cell>
          <cell r="J62">
            <v>27.4</v>
          </cell>
          <cell r="K62">
            <v>-15.313999999999998</v>
          </cell>
          <cell r="M62">
            <v>155</v>
          </cell>
          <cell r="N62">
            <v>2.4172000000000002</v>
          </cell>
          <cell r="P62">
            <v>0</v>
          </cell>
          <cell r="T62">
            <v>64.123779579678967</v>
          </cell>
          <cell r="U62">
            <v>64.123779579678967</v>
          </cell>
          <cell r="V62">
            <v>16.633199999999999</v>
          </cell>
          <cell r="W62">
            <v>0</v>
          </cell>
          <cell r="X62">
            <v>19.1816</v>
          </cell>
        </row>
        <row r="63">
          <cell r="A63" t="str">
            <v>360 Колбаса варено-копченая  Сервелат Левантский ТМ Особый Рецепт  0,35 кг  ПОКОМ</v>
          </cell>
          <cell r="B63" t="str">
            <v>шт</v>
          </cell>
          <cell r="D63">
            <v>26</v>
          </cell>
          <cell r="F63">
            <v>2</v>
          </cell>
          <cell r="G63">
            <v>24</v>
          </cell>
          <cell r="H63">
            <v>0</v>
          </cell>
          <cell r="I63">
            <v>35</v>
          </cell>
          <cell r="J63">
            <v>22</v>
          </cell>
          <cell r="K63">
            <v>-20</v>
          </cell>
          <cell r="M63">
            <v>0</v>
          </cell>
          <cell r="N63">
            <v>0.4</v>
          </cell>
          <cell r="P63">
            <v>0</v>
          </cell>
          <cell r="T63">
            <v>60</v>
          </cell>
          <cell r="U63">
            <v>60</v>
          </cell>
          <cell r="V63">
            <v>4.2</v>
          </cell>
          <cell r="W63">
            <v>3.4</v>
          </cell>
          <cell r="X63">
            <v>3.8</v>
          </cell>
          <cell r="Y63" t="str">
            <v>Вывести</v>
          </cell>
        </row>
        <row r="64">
          <cell r="A64" t="str">
            <v>361 Колбаса Салями Филейбургская зернистая ТМ Баварушка в оболочке  в вак 0.28кг ПОКОМ</v>
          </cell>
          <cell r="B64" t="str">
            <v>шт</v>
          </cell>
          <cell r="D64">
            <v>129</v>
          </cell>
          <cell r="F64">
            <v>73</v>
          </cell>
          <cell r="H64">
            <v>0.28000000000000003</v>
          </cell>
          <cell r="I64">
            <v>45</v>
          </cell>
          <cell r="J64">
            <v>100</v>
          </cell>
          <cell r="K64">
            <v>-27</v>
          </cell>
          <cell r="M64">
            <v>250</v>
          </cell>
          <cell r="N64">
            <v>14.6</v>
          </cell>
          <cell r="P64">
            <v>0</v>
          </cell>
          <cell r="T64">
            <v>17.123287671232877</v>
          </cell>
          <cell r="U64">
            <v>17.123287671232877</v>
          </cell>
          <cell r="V64">
            <v>23.8</v>
          </cell>
          <cell r="W64">
            <v>19.399999999999999</v>
          </cell>
          <cell r="X64">
            <v>33.4</v>
          </cell>
        </row>
        <row r="65">
          <cell r="A65" t="str">
            <v>363 Сардельки Филейские Вязанка ТМ Вязанка в обол NDX  ПОКОМ</v>
          </cell>
          <cell r="B65" t="str">
            <v>кг</v>
          </cell>
          <cell r="D65">
            <v>241.084</v>
          </cell>
          <cell r="F65">
            <v>221.42</v>
          </cell>
          <cell r="G65">
            <v>4.0780000000000003</v>
          </cell>
          <cell r="H65">
            <v>1</v>
          </cell>
          <cell r="I65">
            <v>30</v>
          </cell>
          <cell r="J65">
            <v>210.15600000000001</v>
          </cell>
          <cell r="K65">
            <v>11.263999999999982</v>
          </cell>
          <cell r="M65">
            <v>150</v>
          </cell>
          <cell r="N65">
            <v>44.283999999999999</v>
          </cell>
          <cell r="O65">
            <v>377.33000000000004</v>
          </cell>
          <cell r="P65">
            <v>380</v>
          </cell>
          <cell r="T65">
            <v>12.060292656489928</v>
          </cell>
          <cell r="U65">
            <v>3.4793153283352907</v>
          </cell>
          <cell r="V65">
            <v>9.7999999999999989</v>
          </cell>
          <cell r="W65">
            <v>35.171399999999998</v>
          </cell>
          <cell r="X65">
            <v>24.9374</v>
          </cell>
        </row>
        <row r="66">
          <cell r="A66" t="str">
            <v>364 Колбаса Сервелат Филейбургский с копченой грудинкой ТМ Баварушка  в/у 0,28 кг  ПОКОМ</v>
          </cell>
          <cell r="B66" t="str">
            <v>шт</v>
          </cell>
          <cell r="D66">
            <v>120</v>
          </cell>
          <cell r="E66">
            <v>11</v>
          </cell>
          <cell r="F66">
            <v>81</v>
          </cell>
          <cell r="H66">
            <v>0.28000000000000003</v>
          </cell>
          <cell r="I66">
            <v>45</v>
          </cell>
          <cell r="J66">
            <v>93</v>
          </cell>
          <cell r="K66">
            <v>-12</v>
          </cell>
          <cell r="M66">
            <v>230</v>
          </cell>
          <cell r="N66">
            <v>16.2</v>
          </cell>
          <cell r="P66">
            <v>0</v>
          </cell>
          <cell r="T66">
            <v>14.197530864197532</v>
          </cell>
          <cell r="U66">
            <v>14.197530864197532</v>
          </cell>
          <cell r="V66">
            <v>31.6</v>
          </cell>
          <cell r="W66">
            <v>16.600000000000001</v>
          </cell>
          <cell r="X66">
            <v>30</v>
          </cell>
        </row>
        <row r="67">
          <cell r="A67" t="str">
            <v>367 Вареные колбасы Молокуша Вязанка Фикс.вес 0,45 п/а Вязанка  ПОКОМ</v>
          </cell>
          <cell r="B67" t="str">
            <v>шт</v>
          </cell>
          <cell r="D67">
            <v>15</v>
          </cell>
          <cell r="G67">
            <v>1</v>
          </cell>
          <cell r="H67">
            <v>0.45</v>
          </cell>
          <cell r="I67">
            <v>50</v>
          </cell>
          <cell r="J67">
            <v>13</v>
          </cell>
          <cell r="K67">
            <v>-13</v>
          </cell>
          <cell r="M67">
            <v>280</v>
          </cell>
          <cell r="N67">
            <v>0</v>
          </cell>
          <cell r="P67">
            <v>0</v>
          </cell>
          <cell r="T67" t="e">
            <v>#DIV/0!</v>
          </cell>
          <cell r="U67" t="e">
            <v>#DIV/0!</v>
          </cell>
          <cell r="V67">
            <v>2.4</v>
          </cell>
          <cell r="W67">
            <v>3.4</v>
          </cell>
          <cell r="X67">
            <v>17.8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 t="str">
            <v>Нояб</v>
          </cell>
          <cell r="D68">
            <v>458.59199999999998</v>
          </cell>
          <cell r="E68">
            <v>0.247</v>
          </cell>
          <cell r="F68">
            <v>427.54599999999999</v>
          </cell>
          <cell r="G68">
            <v>2.7290000000000001</v>
          </cell>
          <cell r="H68">
            <v>1</v>
          </cell>
          <cell r="I68">
            <v>50</v>
          </cell>
          <cell r="J68">
            <v>447.3</v>
          </cell>
          <cell r="K68">
            <v>-19.754000000000019</v>
          </cell>
          <cell r="M68">
            <v>250</v>
          </cell>
          <cell r="N68">
            <v>85.509199999999993</v>
          </cell>
          <cell r="O68">
            <v>687.87219999999991</v>
          </cell>
          <cell r="P68">
            <v>690</v>
          </cell>
          <cell r="T68">
            <v>11.024883872144754</v>
          </cell>
          <cell r="U68">
            <v>2.9555767098744936</v>
          </cell>
          <cell r="V68">
            <v>0</v>
          </cell>
          <cell r="W68">
            <v>60.322000000000003</v>
          </cell>
          <cell r="X68">
            <v>5.7127999999999997</v>
          </cell>
          <cell r="Y68" t="str">
            <v>акция/вывод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 t="str">
            <v>Нояб</v>
          </cell>
          <cell r="D69">
            <v>21.611999999999998</v>
          </cell>
          <cell r="E69">
            <v>1.2E-2</v>
          </cell>
          <cell r="F69">
            <v>20.268000000000001</v>
          </cell>
          <cell r="H69">
            <v>1</v>
          </cell>
          <cell r="I69">
            <v>50</v>
          </cell>
          <cell r="J69">
            <v>52.8</v>
          </cell>
          <cell r="K69">
            <v>-32.531999999999996</v>
          </cell>
          <cell r="M69">
            <v>0</v>
          </cell>
          <cell r="N69">
            <v>4.0536000000000003</v>
          </cell>
          <cell r="O69">
            <v>32.428800000000003</v>
          </cell>
          <cell r="P69">
            <v>35</v>
          </cell>
          <cell r="T69">
            <v>8.6343003749753304</v>
          </cell>
          <cell r="U69">
            <v>0</v>
          </cell>
          <cell r="V69">
            <v>1.0384</v>
          </cell>
          <cell r="W69">
            <v>0.53879999999999995</v>
          </cell>
          <cell r="X69">
            <v>0.2712</v>
          </cell>
          <cell r="Y69" t="str">
            <v>акция/вывод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 t="str">
            <v>Нояб</v>
          </cell>
          <cell r="D70">
            <v>441</v>
          </cell>
          <cell r="E70">
            <v>9</v>
          </cell>
          <cell r="F70">
            <v>384</v>
          </cell>
          <cell r="G70">
            <v>-1</v>
          </cell>
          <cell r="H70">
            <v>0.4</v>
          </cell>
          <cell r="I70">
            <v>40</v>
          </cell>
          <cell r="J70">
            <v>461</v>
          </cell>
          <cell r="K70">
            <v>-77</v>
          </cell>
          <cell r="M70">
            <v>0</v>
          </cell>
          <cell r="N70">
            <v>76.8</v>
          </cell>
          <cell r="O70">
            <v>615.4</v>
          </cell>
          <cell r="P70">
            <v>615.4</v>
          </cell>
          <cell r="T70">
            <v>8</v>
          </cell>
          <cell r="U70">
            <v>-1.3020833333333334E-2</v>
          </cell>
          <cell r="V70">
            <v>3.6</v>
          </cell>
          <cell r="W70">
            <v>60.4</v>
          </cell>
          <cell r="X70">
            <v>16.399999999999999</v>
          </cell>
          <cell r="Y70" t="str">
            <v>акция/вывод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 t="str">
            <v>Нояб</v>
          </cell>
          <cell r="D71">
            <v>353</v>
          </cell>
          <cell r="E71">
            <v>50</v>
          </cell>
          <cell r="F71">
            <v>341</v>
          </cell>
          <cell r="G71">
            <v>2</v>
          </cell>
          <cell r="H71">
            <v>0.4</v>
          </cell>
          <cell r="I71">
            <v>40</v>
          </cell>
          <cell r="J71">
            <v>353</v>
          </cell>
          <cell r="K71">
            <v>-12</v>
          </cell>
          <cell r="M71">
            <v>0</v>
          </cell>
          <cell r="N71">
            <v>68.2</v>
          </cell>
          <cell r="O71">
            <v>543.6</v>
          </cell>
          <cell r="P71">
            <v>550</v>
          </cell>
          <cell r="T71">
            <v>8.0938416422287389</v>
          </cell>
          <cell r="U71">
            <v>2.9325513196480937E-2</v>
          </cell>
          <cell r="V71">
            <v>8.1999999999999993</v>
          </cell>
          <cell r="W71">
            <v>52</v>
          </cell>
          <cell r="X71">
            <v>17.399999999999999</v>
          </cell>
          <cell r="Y71" t="str">
            <v>акция/вывод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C72" t="str">
            <v>Нояб</v>
          </cell>
          <cell r="D72">
            <v>108</v>
          </cell>
          <cell r="E72">
            <v>71</v>
          </cell>
          <cell r="F72">
            <v>151</v>
          </cell>
          <cell r="H72">
            <v>0.4</v>
          </cell>
          <cell r="I72">
            <v>40</v>
          </cell>
          <cell r="J72">
            <v>151</v>
          </cell>
          <cell r="K72">
            <v>0</v>
          </cell>
          <cell r="M72">
            <v>300</v>
          </cell>
          <cell r="N72">
            <v>30.2</v>
          </cell>
          <cell r="O72">
            <v>92.599999999999966</v>
          </cell>
          <cell r="P72">
            <v>95</v>
          </cell>
          <cell r="T72">
            <v>13.079470198675496</v>
          </cell>
          <cell r="U72">
            <v>9.9337748344370862</v>
          </cell>
          <cell r="V72">
            <v>17.2</v>
          </cell>
          <cell r="W72">
            <v>2</v>
          </cell>
          <cell r="X72">
            <v>37.799999999999997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D73">
            <v>100</v>
          </cell>
          <cell r="F73">
            <v>10</v>
          </cell>
          <cell r="H73">
            <v>0</v>
          </cell>
          <cell r="I73">
            <v>40</v>
          </cell>
          <cell r="J73">
            <v>28</v>
          </cell>
          <cell r="K73">
            <v>-18</v>
          </cell>
          <cell r="M73">
            <v>0</v>
          </cell>
          <cell r="N73">
            <v>2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6.6</v>
          </cell>
          <cell r="Y73" t="str">
            <v>273  Сосиски Сочинки с сочной грудинкой, МГС 0.4кг,   ПОКОМ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D74">
            <v>206.273</v>
          </cell>
          <cell r="F74">
            <v>199.75399999999999</v>
          </cell>
          <cell r="H74">
            <v>1</v>
          </cell>
          <cell r="I74">
            <v>40</v>
          </cell>
          <cell r="J74">
            <v>186.9</v>
          </cell>
          <cell r="K74">
            <v>12.853999999999985</v>
          </cell>
          <cell r="M74">
            <v>0</v>
          </cell>
          <cell r="N74">
            <v>39.950800000000001</v>
          </cell>
          <cell r="O74">
            <v>319.60640000000001</v>
          </cell>
          <cell r="P74">
            <v>320</v>
          </cell>
          <cell r="T74">
            <v>8.00985211810527</v>
          </cell>
          <cell r="U74">
            <v>0</v>
          </cell>
          <cell r="V74">
            <v>0</v>
          </cell>
          <cell r="W74">
            <v>27.552399999999999</v>
          </cell>
          <cell r="X74">
            <v>15.418199999999999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D75">
            <v>205.72499999999999</v>
          </cell>
          <cell r="E75">
            <v>4.3049999999999997</v>
          </cell>
          <cell r="F75">
            <v>203.52099999999999</v>
          </cell>
          <cell r="G75">
            <v>-1.7999999999999999E-2</v>
          </cell>
          <cell r="H75">
            <v>1</v>
          </cell>
          <cell r="I75">
            <v>40</v>
          </cell>
          <cell r="J75">
            <v>190</v>
          </cell>
          <cell r="K75">
            <v>13.520999999999987</v>
          </cell>
          <cell r="M75">
            <v>180.36819999999997</v>
          </cell>
          <cell r="N75">
            <v>40.7042</v>
          </cell>
          <cell r="O75">
            <v>308.10020000000003</v>
          </cell>
          <cell r="P75">
            <v>310</v>
          </cell>
          <cell r="T75">
            <v>12.046673316267116</v>
          </cell>
          <cell r="U75">
            <v>4.4307516177691726</v>
          </cell>
          <cell r="V75">
            <v>23.278600000000001</v>
          </cell>
          <cell r="W75">
            <v>29.320999999999998</v>
          </cell>
          <cell r="X75">
            <v>29.197399999999998</v>
          </cell>
        </row>
        <row r="76">
          <cell r="A76" t="str">
            <v>388 Колбаски Филейбургские ТМ Баварушка с филе сочного окорока копченые в оболоч 0,28 кг ПОКОМ</v>
          </cell>
          <cell r="B76" t="str">
            <v>шт</v>
          </cell>
          <cell r="D76">
            <v>117</v>
          </cell>
          <cell r="F76">
            <v>90</v>
          </cell>
          <cell r="G76">
            <v>7</v>
          </cell>
          <cell r="H76">
            <v>0.28000000000000003</v>
          </cell>
          <cell r="I76">
            <v>35</v>
          </cell>
          <cell r="J76">
            <v>90</v>
          </cell>
          <cell r="K76">
            <v>0</v>
          </cell>
          <cell r="M76">
            <v>75</v>
          </cell>
          <cell r="N76">
            <v>18</v>
          </cell>
          <cell r="O76">
            <v>152</v>
          </cell>
          <cell r="P76">
            <v>150</v>
          </cell>
          <cell r="T76">
            <v>12.888888888888889</v>
          </cell>
          <cell r="U76">
            <v>4.5555555555555554</v>
          </cell>
          <cell r="V76">
            <v>-0.2</v>
          </cell>
          <cell r="W76">
            <v>13.4</v>
          </cell>
          <cell r="X76">
            <v>13.2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  <cell r="D77">
            <v>48</v>
          </cell>
          <cell r="F77">
            <v>45</v>
          </cell>
          <cell r="H77">
            <v>0.4</v>
          </cell>
          <cell r="I77">
            <v>90</v>
          </cell>
          <cell r="J77">
            <v>53</v>
          </cell>
          <cell r="K77">
            <v>-8</v>
          </cell>
          <cell r="M77">
            <v>100</v>
          </cell>
          <cell r="N77">
            <v>9</v>
          </cell>
          <cell r="O77">
            <v>17</v>
          </cell>
          <cell r="P77">
            <v>20</v>
          </cell>
          <cell r="T77">
            <v>13.333333333333334</v>
          </cell>
          <cell r="U77">
            <v>11.111111111111111</v>
          </cell>
          <cell r="V77">
            <v>30</v>
          </cell>
          <cell r="W77">
            <v>12</v>
          </cell>
          <cell r="X77">
            <v>41.2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  <cell r="D78">
            <v>8</v>
          </cell>
          <cell r="F78">
            <v>3</v>
          </cell>
          <cell r="H78">
            <v>0.33</v>
          </cell>
          <cell r="I78">
            <v>60</v>
          </cell>
          <cell r="J78">
            <v>9</v>
          </cell>
          <cell r="K78">
            <v>-6</v>
          </cell>
          <cell r="M78">
            <v>100</v>
          </cell>
          <cell r="N78">
            <v>0.6</v>
          </cell>
          <cell r="P78">
            <v>0</v>
          </cell>
          <cell r="T78">
            <v>166.66666666666669</v>
          </cell>
          <cell r="U78">
            <v>166.66666666666669</v>
          </cell>
          <cell r="V78">
            <v>28</v>
          </cell>
          <cell r="W78">
            <v>13.2</v>
          </cell>
          <cell r="X78">
            <v>35.200000000000003</v>
          </cell>
        </row>
        <row r="79">
          <cell r="A79" t="str">
            <v>391 Вареные колбасы «Докторская ГОСТ» Фикс.вес 0,37 п/а ТМ «Вязанка»  Поком</v>
          </cell>
          <cell r="B79" t="str">
            <v>шт</v>
          </cell>
          <cell r="D79">
            <v>241</v>
          </cell>
          <cell r="F79">
            <v>93</v>
          </cell>
          <cell r="G79">
            <v>145</v>
          </cell>
          <cell r="H79">
            <v>0.37</v>
          </cell>
          <cell r="I79">
            <v>50</v>
          </cell>
          <cell r="J79">
            <v>93</v>
          </cell>
          <cell r="K79">
            <v>0</v>
          </cell>
          <cell r="M79">
            <v>150</v>
          </cell>
          <cell r="N79">
            <v>18.600000000000001</v>
          </cell>
          <cell r="P79">
            <v>0</v>
          </cell>
          <cell r="T79">
            <v>15.86021505376344</v>
          </cell>
          <cell r="U79">
            <v>15.86021505376344</v>
          </cell>
          <cell r="V79">
            <v>0.2</v>
          </cell>
          <cell r="W79">
            <v>1</v>
          </cell>
          <cell r="X79">
            <v>15.2</v>
          </cell>
        </row>
        <row r="80">
          <cell r="A80" t="str">
            <v>392 Вареные колбасы «Докторская ГОСТ» Фикс.вес 0,6 Вектор ТМ «Дугушка»  Поком</v>
          </cell>
          <cell r="B80" t="str">
            <v>шт</v>
          </cell>
          <cell r="D80">
            <v>70</v>
          </cell>
          <cell r="F80">
            <v>69</v>
          </cell>
          <cell r="H80">
            <v>0.6</v>
          </cell>
          <cell r="I80">
            <v>55</v>
          </cell>
          <cell r="J80">
            <v>69</v>
          </cell>
          <cell r="K80">
            <v>0</v>
          </cell>
          <cell r="M80">
            <v>160</v>
          </cell>
          <cell r="N80">
            <v>13.8</v>
          </cell>
          <cell r="O80">
            <v>19.400000000000006</v>
          </cell>
          <cell r="P80">
            <v>20</v>
          </cell>
          <cell r="T80">
            <v>13.043478260869565</v>
          </cell>
          <cell r="U80">
            <v>11.594202898550725</v>
          </cell>
          <cell r="V80">
            <v>0</v>
          </cell>
          <cell r="W80">
            <v>0</v>
          </cell>
          <cell r="X80">
            <v>18</v>
          </cell>
        </row>
        <row r="81">
          <cell r="A81" t="str">
            <v>393 Ветчины Сливушка с индейкой Вязанка Фикс.вес 0,4 П/а Вязанка  Поком</v>
          </cell>
          <cell r="B81" t="str">
            <v>шт</v>
          </cell>
          <cell r="D81">
            <v>19.64</v>
          </cell>
          <cell r="F81">
            <v>12</v>
          </cell>
          <cell r="G81">
            <v>2</v>
          </cell>
          <cell r="H81">
            <v>0.4</v>
          </cell>
          <cell r="I81">
            <v>50</v>
          </cell>
          <cell r="J81">
            <v>22</v>
          </cell>
          <cell r="K81">
            <v>-10</v>
          </cell>
          <cell r="M81">
            <v>102</v>
          </cell>
          <cell r="N81">
            <v>2.4</v>
          </cell>
          <cell r="P81">
            <v>0</v>
          </cell>
          <cell r="T81">
            <v>43.333333333333336</v>
          </cell>
          <cell r="U81">
            <v>43.333333333333336</v>
          </cell>
          <cell r="V81">
            <v>4.5999999999999996</v>
          </cell>
          <cell r="W81">
            <v>3.8719999999999999</v>
          </cell>
          <cell r="X81">
            <v>13</v>
          </cell>
        </row>
        <row r="82">
          <cell r="A82" t="str">
            <v>394 Ветчина Сочинка с сочным окороком ТМ Стародворье полиамид ф/в 0,35 кг  Поком</v>
          </cell>
          <cell r="B82" t="str">
            <v>шт</v>
          </cell>
          <cell r="D82">
            <v>90</v>
          </cell>
          <cell r="E82">
            <v>11</v>
          </cell>
          <cell r="F82">
            <v>100</v>
          </cell>
          <cell r="H82">
            <v>0.35</v>
          </cell>
          <cell r="I82">
            <v>50</v>
          </cell>
          <cell r="J82">
            <v>108</v>
          </cell>
          <cell r="K82">
            <v>-8</v>
          </cell>
          <cell r="M82">
            <v>156</v>
          </cell>
          <cell r="N82">
            <v>20</v>
          </cell>
          <cell r="O82">
            <v>104</v>
          </cell>
          <cell r="P82">
            <v>105</v>
          </cell>
          <cell r="T82">
            <v>13.05</v>
          </cell>
          <cell r="U82">
            <v>7.8</v>
          </cell>
          <cell r="V82">
            <v>1.2</v>
          </cell>
          <cell r="W82">
            <v>0.6</v>
          </cell>
          <cell r="X82">
            <v>17.8</v>
          </cell>
        </row>
        <row r="83">
          <cell r="A83" t="str">
            <v>395 Ветчины «Дугушка» Фикс.вес 0,6 П/а ТМ «Дугушка»  Поком</v>
          </cell>
          <cell r="B83" t="str">
            <v>шт</v>
          </cell>
          <cell r="D83">
            <v>123</v>
          </cell>
          <cell r="E83">
            <v>2</v>
          </cell>
          <cell r="F83">
            <v>77</v>
          </cell>
          <cell r="G83">
            <v>48</v>
          </cell>
          <cell r="H83">
            <v>0.6</v>
          </cell>
          <cell r="I83">
            <v>55</v>
          </cell>
          <cell r="J83">
            <v>77</v>
          </cell>
          <cell r="K83">
            <v>0</v>
          </cell>
          <cell r="M83">
            <v>138</v>
          </cell>
          <cell r="N83">
            <v>15.4</v>
          </cell>
          <cell r="O83">
            <v>14.200000000000017</v>
          </cell>
          <cell r="P83">
            <v>15</v>
          </cell>
          <cell r="T83">
            <v>13.051948051948052</v>
          </cell>
          <cell r="U83">
            <v>12.077922077922077</v>
          </cell>
          <cell r="V83">
            <v>0</v>
          </cell>
          <cell r="W83">
            <v>0.4</v>
          </cell>
          <cell r="X83">
            <v>15.6</v>
          </cell>
        </row>
        <row r="84">
          <cell r="A84" t="str">
            <v>396 Сардельки «Филейские» Фикс.вес 0,4 NDX мгс ТМ «Вязанка»</v>
          </cell>
          <cell r="B84" t="str">
            <v>шт</v>
          </cell>
          <cell r="D84">
            <v>68</v>
          </cell>
          <cell r="F84">
            <v>48</v>
          </cell>
          <cell r="G84">
            <v>19</v>
          </cell>
          <cell r="H84">
            <v>0.4</v>
          </cell>
          <cell r="I84">
            <v>30</v>
          </cell>
          <cell r="J84">
            <v>57</v>
          </cell>
          <cell r="K84">
            <v>-9</v>
          </cell>
          <cell r="M84">
            <v>150</v>
          </cell>
          <cell r="N84">
            <v>9.6</v>
          </cell>
          <cell r="P84">
            <v>0</v>
          </cell>
          <cell r="T84">
            <v>17.604166666666668</v>
          </cell>
          <cell r="U84">
            <v>17.604166666666668</v>
          </cell>
          <cell r="V84">
            <v>0.6</v>
          </cell>
          <cell r="W84">
            <v>2.2000000000000002</v>
          </cell>
          <cell r="X84">
            <v>12.8</v>
          </cell>
        </row>
        <row r="85">
          <cell r="A85" t="str">
            <v>397 Сосиски Сливочные по-стародворски Бордо Фикс.вес 0,45 П/а мгс Стародворье  Поком</v>
          </cell>
          <cell r="B85" t="str">
            <v>шт</v>
          </cell>
          <cell r="D85">
            <v>51</v>
          </cell>
          <cell r="F85">
            <v>45</v>
          </cell>
          <cell r="G85">
            <v>6</v>
          </cell>
          <cell r="H85">
            <v>0.45</v>
          </cell>
          <cell r="I85">
            <v>40</v>
          </cell>
          <cell r="J85">
            <v>46</v>
          </cell>
          <cell r="K85">
            <v>-1</v>
          </cell>
          <cell r="M85">
            <v>300</v>
          </cell>
          <cell r="N85">
            <v>9</v>
          </cell>
          <cell r="P85">
            <v>0</v>
          </cell>
          <cell r="T85">
            <v>34</v>
          </cell>
          <cell r="U85">
            <v>34</v>
          </cell>
          <cell r="V85">
            <v>0.4</v>
          </cell>
          <cell r="W85">
            <v>0</v>
          </cell>
          <cell r="X85">
            <v>20.8</v>
          </cell>
        </row>
        <row r="86">
          <cell r="A86" t="str">
            <v>398 Сосиски Молочные Дугушки Дугушка Весовые П/а мгс Дугушка  Поком</v>
          </cell>
          <cell r="B86" t="str">
            <v>кг</v>
          </cell>
          <cell r="D86">
            <v>1.3620000000000001</v>
          </cell>
          <cell r="H86">
            <v>1</v>
          </cell>
          <cell r="I86">
            <v>45</v>
          </cell>
          <cell r="K86">
            <v>0</v>
          </cell>
          <cell r="M86">
            <v>50</v>
          </cell>
          <cell r="N86">
            <v>0</v>
          </cell>
          <cell r="P86">
            <v>0</v>
          </cell>
          <cell r="T86" t="e">
            <v>#DIV/0!</v>
          </cell>
          <cell r="U86" t="e">
            <v>#DIV/0!</v>
          </cell>
          <cell r="V86">
            <v>5.920399999999999</v>
          </cell>
          <cell r="W86">
            <v>2.1088</v>
          </cell>
          <cell r="X86">
            <v>3.1995999999999998</v>
          </cell>
        </row>
        <row r="87">
          <cell r="A87" t="str">
            <v>БОНУС_096  Сосиски Баварские,  0.42кг,ПОКОМ</v>
          </cell>
          <cell r="B87" t="str">
            <v>шт</v>
          </cell>
          <cell r="E87">
            <v>252</v>
          </cell>
          <cell r="F87">
            <v>241</v>
          </cell>
          <cell r="G87">
            <v>-35</v>
          </cell>
          <cell r="H87">
            <v>0</v>
          </cell>
          <cell r="I87">
            <v>0</v>
          </cell>
          <cell r="J87">
            <v>269</v>
          </cell>
          <cell r="K87">
            <v>-28</v>
          </cell>
          <cell r="M87">
            <v>0</v>
          </cell>
          <cell r="N87">
            <v>48.2</v>
          </cell>
          <cell r="P87">
            <v>0</v>
          </cell>
          <cell r="T87">
            <v>-0.72614107883817425</v>
          </cell>
          <cell r="U87">
            <v>-0.72614107883817425</v>
          </cell>
          <cell r="V87">
            <v>0</v>
          </cell>
          <cell r="W87">
            <v>19</v>
          </cell>
          <cell r="X87">
            <v>20.8</v>
          </cell>
        </row>
        <row r="88">
          <cell r="A88" t="str">
            <v>БОНУС_229  Колбаса Молочная Дугушка, в/у, ВЕС, ТМ Стародворье   ПОКОМ</v>
          </cell>
          <cell r="B88" t="str">
            <v>кг</v>
          </cell>
          <cell r="E88">
            <v>237.059</v>
          </cell>
          <cell r="F88">
            <v>280.16199999999998</v>
          </cell>
          <cell r="G88">
            <v>-96.710999999999999</v>
          </cell>
          <cell r="H88">
            <v>0</v>
          </cell>
          <cell r="I88">
            <v>0</v>
          </cell>
          <cell r="J88">
            <v>270.5</v>
          </cell>
          <cell r="K88">
            <v>9.6619999999999777</v>
          </cell>
          <cell r="M88">
            <v>0</v>
          </cell>
          <cell r="N88">
            <v>56.032399999999996</v>
          </cell>
          <cell r="P88">
            <v>0</v>
          </cell>
          <cell r="T88">
            <v>-1.7259835380958162</v>
          </cell>
          <cell r="U88">
            <v>-1.7259835380958162</v>
          </cell>
          <cell r="V88">
            <v>0</v>
          </cell>
          <cell r="W88">
            <v>1.4103999999999999</v>
          </cell>
          <cell r="X88">
            <v>24.110199999999999</v>
          </cell>
        </row>
        <row r="89">
          <cell r="A89" t="str">
            <v>БОНУС_314 Колбаса вареная Филейская ТМ Вязанка ТС Классическая в оболочке полиамид.  ПОКОМ</v>
          </cell>
          <cell r="B89" t="str">
            <v>кг</v>
          </cell>
          <cell r="E89">
            <v>93.88</v>
          </cell>
          <cell r="F89">
            <v>85.563000000000002</v>
          </cell>
          <cell r="G89">
            <v>-5.5449999999999999</v>
          </cell>
          <cell r="H89">
            <v>0</v>
          </cell>
          <cell r="I89">
            <v>0</v>
          </cell>
          <cell r="J89">
            <v>98.65</v>
          </cell>
          <cell r="K89">
            <v>-13.087000000000003</v>
          </cell>
          <cell r="M89">
            <v>0</v>
          </cell>
          <cell r="N89">
            <v>17.1126</v>
          </cell>
          <cell r="P89">
            <v>0</v>
          </cell>
          <cell r="T89">
            <v>-0.32403024671879199</v>
          </cell>
          <cell r="U89">
            <v>-0.32403024671879199</v>
          </cell>
          <cell r="V89">
            <v>0</v>
          </cell>
          <cell r="W89">
            <v>2.7684000000000002</v>
          </cell>
          <cell r="X89">
            <v>12.428599999999999</v>
          </cell>
        </row>
        <row r="90">
          <cell r="A90" t="str">
            <v>У_296  Колбаса Мясорубская с рубленой грудинкой 0,35кг срез ТМ Стародворье  ПОКОМ</v>
          </cell>
          <cell r="B90" t="str">
            <v>шт</v>
          </cell>
          <cell r="D90">
            <v>-2</v>
          </cell>
          <cell r="G90">
            <v>-2</v>
          </cell>
          <cell r="H90">
            <v>0</v>
          </cell>
          <cell r="I90">
            <v>0</v>
          </cell>
          <cell r="K90">
            <v>0</v>
          </cell>
          <cell r="M90">
            <v>0</v>
          </cell>
          <cell r="N90">
            <v>0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0.4</v>
          </cell>
          <cell r="X90">
            <v>0</v>
          </cell>
        </row>
        <row r="91">
          <cell r="A91" t="str">
            <v>У_325 Колбаса Сервелат Мясорубский ТМ Стародворье с мелкорубленным окороком 0,35 кг  ПОКОМ</v>
          </cell>
          <cell r="B91" t="str">
            <v>шт</v>
          </cell>
          <cell r="D91">
            <v>-2</v>
          </cell>
          <cell r="G91">
            <v>-2</v>
          </cell>
          <cell r="H91">
            <v>0</v>
          </cell>
          <cell r="I91">
            <v>0</v>
          </cell>
          <cell r="K91">
            <v>0</v>
          </cell>
          <cell r="M91">
            <v>0</v>
          </cell>
          <cell r="N91">
            <v>0</v>
          </cell>
          <cell r="P91">
            <v>0</v>
          </cell>
          <cell r="T91" t="e">
            <v>#DIV/0!</v>
          </cell>
          <cell r="U91" t="e">
            <v>#DIV/0!</v>
          </cell>
          <cell r="V91">
            <v>0</v>
          </cell>
          <cell r="W91">
            <v>0.4</v>
          </cell>
          <cell r="X91">
            <v>0</v>
          </cell>
        </row>
        <row r="92">
          <cell r="A92" t="str">
            <v>022 Колбаса Вязанка со шпиком ,вектор 0,5 кг ПАКОМ.шт</v>
          </cell>
          <cell r="B92" t="str">
            <v>шт</v>
          </cell>
          <cell r="H92">
            <v>0.5</v>
          </cell>
          <cell r="I92">
            <v>50</v>
          </cell>
          <cell r="K92">
            <v>0</v>
          </cell>
          <cell r="M92">
            <v>50</v>
          </cell>
          <cell r="N92">
            <v>0</v>
          </cell>
          <cell r="P92">
            <v>0</v>
          </cell>
          <cell r="T92" t="e">
            <v>#DIV/0!</v>
          </cell>
          <cell r="U92" t="e">
            <v>#DIV/0!</v>
          </cell>
          <cell r="Y92" t="str">
            <v>ЗАВЕСТИ</v>
          </cell>
        </row>
        <row r="93">
          <cell r="A93" t="str">
            <v>Шпикачки ВЕС. ПАКОМ</v>
          </cell>
          <cell r="B93" t="str">
            <v>кг</v>
          </cell>
          <cell r="H93">
            <v>1</v>
          </cell>
          <cell r="I93">
            <v>30</v>
          </cell>
          <cell r="K93">
            <v>0</v>
          </cell>
          <cell r="M93">
            <v>90</v>
          </cell>
          <cell r="N93">
            <v>0</v>
          </cell>
          <cell r="P93">
            <v>0</v>
          </cell>
          <cell r="T93" t="e">
            <v>#DIV/0!</v>
          </cell>
          <cell r="U93" t="e">
            <v>#DIV/0!</v>
          </cell>
          <cell r="Y93" t="str">
            <v>ЗАВЕСТИ</v>
          </cell>
        </row>
        <row r="94">
          <cell r="A94" t="str">
            <v>251 Сосиски Баварские,ВЕС. ПАКОМ</v>
          </cell>
          <cell r="B94" t="str">
            <v>кг</v>
          </cell>
          <cell r="H94">
            <v>1</v>
          </cell>
          <cell r="I94">
            <v>45</v>
          </cell>
          <cell r="K94">
            <v>0</v>
          </cell>
          <cell r="M94">
            <v>90</v>
          </cell>
          <cell r="N94">
            <v>0</v>
          </cell>
          <cell r="P94">
            <v>0</v>
          </cell>
          <cell r="T94" t="e">
            <v>#DIV/0!</v>
          </cell>
          <cell r="U94" t="e">
            <v>#DIV/0!</v>
          </cell>
          <cell r="Y94" t="str">
            <v>ЗАВЕСТИ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Склад ЛУГАНСК</v>
          </cell>
          <cell r="D2">
            <v>30744.744999999999</v>
          </cell>
        </row>
        <row r="3">
          <cell r="A3" t="str">
            <v>ПОКОМ Логистический Партнер</v>
          </cell>
          <cell r="D3">
            <v>30744.744999999999</v>
          </cell>
        </row>
        <row r="4">
          <cell r="A4" t="str">
            <v>Вязанка Логистический Партнер(Кг)</v>
          </cell>
          <cell r="D4">
            <v>3902.703</v>
          </cell>
        </row>
        <row r="5">
          <cell r="A5" t="str">
            <v>005  Колбаса Докторская ГОСТ, Вязанка вектор,ВЕС. ПОКОМ</v>
          </cell>
          <cell r="D5">
            <v>883.19</v>
          </cell>
        </row>
        <row r="6">
          <cell r="A6" t="str">
            <v>016  Сосиски Вязанка Молочные, Вязанка вискофан  ВЕС.ПОКОМ</v>
          </cell>
          <cell r="D6">
            <v>347.2</v>
          </cell>
        </row>
        <row r="7">
          <cell r="A7" t="str">
            <v>017  Сосиски Вязанка Сливочные, Вязанка амицел ВЕС.ПОКОМ</v>
          </cell>
          <cell r="D7">
            <v>369.55</v>
          </cell>
        </row>
        <row r="8">
          <cell r="A8" t="str">
            <v>018  Сосиски Рубленые, Вязанка вискофан  ВЕС.ПОКОМ</v>
          </cell>
          <cell r="D8">
            <v>257.7</v>
          </cell>
        </row>
        <row r="9">
          <cell r="A9" t="str">
            <v>312  Ветчина Филейская ТМ Вязанка ТС Столичная ВЕС  ПОКОМ</v>
          </cell>
          <cell r="D9">
            <v>443.45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634.4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349.4</v>
          </cell>
        </row>
        <row r="12">
          <cell r="A12" t="str">
            <v>363 Сардельки Филейские Вязанка ТМ Вязанка в обол NDX  ПОКОМ</v>
          </cell>
          <cell r="D12">
            <v>181.21299999999999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312.5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124.1</v>
          </cell>
        </row>
        <row r="15">
          <cell r="A15" t="str">
            <v>Вязанка Логистический Партнер(Шт)</v>
          </cell>
          <cell r="D15">
            <v>1576</v>
          </cell>
        </row>
        <row r="16">
          <cell r="A16" t="str">
            <v>022  Колбаса Вязанка со шпиком, вектор 0,5кг, ПОКОМ</v>
          </cell>
          <cell r="D16">
            <v>38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228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227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300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5</v>
          </cell>
        </row>
        <row r="23">
          <cell r="A23" t="str">
            <v>367 Вареные колбасы Молокуша Вязанка Фикс.вес 0,45 п/а Вязанка  ПОКОМ</v>
          </cell>
          <cell r="D23">
            <v>245</v>
          </cell>
        </row>
        <row r="24">
          <cell r="A24" t="str">
            <v>389 Колбаса вареная Мусульманская Халяль ТМ Вязанка Халяль оболочка вектор 0,4 кг АК.  Поком</v>
          </cell>
          <cell r="D24">
            <v>67</v>
          </cell>
        </row>
        <row r="25">
          <cell r="A25" t="str">
            <v>390 Сосиски Восточные Халяль ТМ Вязанка в оболочке полиамид в вакуумной упаковке 0,33 кг  Поком</v>
          </cell>
          <cell r="D25">
            <v>78</v>
          </cell>
        </row>
        <row r="26">
          <cell r="A26" t="str">
            <v>391 Вареные колбасы «Докторская ГОСТ» Фикс.вес 0,37 п/а ТМ «Вязанка»  Поком</v>
          </cell>
          <cell r="D26">
            <v>161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116</v>
          </cell>
        </row>
        <row r="28">
          <cell r="A28" t="str">
            <v>396 Сардельки «Филейские» Фикс.вес 0,4 NDX мгс ТМ «Вязанка»</v>
          </cell>
          <cell r="D28">
            <v>91</v>
          </cell>
        </row>
        <row r="29">
          <cell r="A29" t="str">
            <v>Логистический Партнер кг</v>
          </cell>
          <cell r="D29">
            <v>14624.842000000001</v>
          </cell>
        </row>
        <row r="30">
          <cell r="A30" t="str">
            <v>200  Ветчина Дугушка ТМ Стародворье, вектор в/у    ПОКОМ</v>
          </cell>
          <cell r="D30">
            <v>369.1</v>
          </cell>
        </row>
        <row r="31">
          <cell r="A31" t="str">
            <v>201  Ветчина Нежная ТМ Особый рецепт, (2,5кг), ПОКОМ</v>
          </cell>
          <cell r="D31">
            <v>1618.35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81.05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749</v>
          </cell>
        </row>
        <row r="34">
          <cell r="A34" t="str">
            <v>219  Колбаса Докторская Особая ТМ Особый рецепт, ВЕС  ПОКОМ</v>
          </cell>
          <cell r="D34">
            <v>2871.55</v>
          </cell>
        </row>
        <row r="35">
          <cell r="A35" t="str">
            <v>225  Колбаса Дугушка со шпиком, ВЕС, ТМ Стародворье   ПОКОМ</v>
          </cell>
          <cell r="D35">
            <v>245.59100000000001</v>
          </cell>
        </row>
        <row r="36">
          <cell r="A36" t="str">
            <v>229  Колбаса Молочная Дугушка, в/у, ВЕС, ТМ Стародворье   ПОКОМ</v>
          </cell>
          <cell r="D36">
            <v>469.45</v>
          </cell>
        </row>
        <row r="37">
          <cell r="A37" t="str">
            <v>230  Колбаса Молочная Особая ТМ Особый рецепт, п/а, ВЕС. ПОКОМ</v>
          </cell>
          <cell r="D37">
            <v>2076.4499999999998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1352.55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448.05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243.05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408.80099999999999</v>
          </cell>
        </row>
        <row r="42">
          <cell r="A42" t="str">
            <v>243  Колбаса Сервелат Зернистый, ВЕС.  ПОКОМ</v>
          </cell>
          <cell r="D42">
            <v>73.77</v>
          </cell>
        </row>
        <row r="43">
          <cell r="A43" t="str">
            <v>244  Колбаса Сервелат Кремлевский, ВЕС. ПОКОМ</v>
          </cell>
          <cell r="D43">
            <v>127.3</v>
          </cell>
        </row>
        <row r="44">
          <cell r="A44" t="str">
            <v>247  Сардельки Нежные, ВЕС.  ПОКОМ</v>
          </cell>
          <cell r="D44">
            <v>246.6</v>
          </cell>
        </row>
        <row r="45">
          <cell r="A45" t="str">
            <v>248  Сардельки Сочные ТМ Особый рецепт,   ПОКОМ</v>
          </cell>
          <cell r="D45">
            <v>185.25</v>
          </cell>
        </row>
        <row r="46">
          <cell r="A46" t="str">
            <v>250  Сардельки стародворские с говядиной в обол. NDX, ВЕС. ПОКОМ</v>
          </cell>
          <cell r="D46">
            <v>406.67700000000002</v>
          </cell>
        </row>
        <row r="47">
          <cell r="A47" t="str">
            <v>251  Сосиски Баварские, ВЕС.  ПОКОМ</v>
          </cell>
          <cell r="D47">
            <v>71.2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717.8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152</v>
          </cell>
        </row>
        <row r="50">
          <cell r="A50" t="str">
            <v>259  Сосиски Сливочные Дугушка, ВЕС.   ПОКОМ</v>
          </cell>
          <cell r="D50">
            <v>41.945</v>
          </cell>
        </row>
        <row r="51">
          <cell r="A51" t="str">
            <v>263  Шпикачки Стародворские, ВЕС.  ПОКОМ</v>
          </cell>
          <cell r="D51">
            <v>118.85899999999999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87.9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D53">
            <v>148.57</v>
          </cell>
        </row>
        <row r="54">
          <cell r="A54" t="str">
            <v>272  Колбаса Сервелат Филедворский, фиброуз, в/у 0,35 кг срез,  ПОКОМ</v>
          </cell>
          <cell r="D54">
            <v>59</v>
          </cell>
        </row>
        <row r="55">
          <cell r="A55" t="str">
            <v>283  Сосиски Сочинки, ВЕС, ТМ Стародворье ПОКОМ</v>
          </cell>
          <cell r="D55">
            <v>454.7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182.2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D57">
            <v>6</v>
          </cell>
        </row>
        <row r="58">
          <cell r="A58" t="str">
            <v>358 Колбаса Сервелат Мясорубский ТМ Стародворье с мелкорубленным окороком в вак упак  ПОКОМ</v>
          </cell>
          <cell r="D58">
            <v>166.8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D59">
            <v>46.7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D60">
            <v>179.3</v>
          </cell>
        </row>
        <row r="61">
          <cell r="A61" t="str">
            <v>398 Сосиски Молочные Дугушки Дугушка Весовые П/а мгс Дугушка  Поком</v>
          </cell>
          <cell r="D61">
            <v>33.058999999999997</v>
          </cell>
        </row>
        <row r="62">
          <cell r="A62" t="str">
            <v>БОНУС_229  Колбаса Молочная Дугушка, в/у, ВЕС, ТМ Стародворье   ПОКОМ</v>
          </cell>
          <cell r="D62">
            <v>186.22</v>
          </cell>
        </row>
        <row r="63">
          <cell r="A63" t="str">
            <v>Логистический Партнер Шт</v>
          </cell>
          <cell r="D63">
            <v>6143</v>
          </cell>
        </row>
        <row r="64">
          <cell r="A64" t="str">
            <v>047  Кол Баварская, белков.обол. в термоусад. пакете 0.17 кг, ТМ Стародворье  ПОКОМ</v>
          </cell>
          <cell r="D64">
            <v>136</v>
          </cell>
        </row>
        <row r="65">
          <cell r="A65" t="str">
            <v>062  Колбаса Кракушка пряная с сальцем, 0.3кг в/у п/к, БАВАРУШКА ПОКОМ</v>
          </cell>
          <cell r="D65">
            <v>163</v>
          </cell>
        </row>
        <row r="66">
          <cell r="A66" t="str">
            <v>064  Колбаса Молочная Дугушка, вектор 0,4 кг, ТМ Стародворье  ПОКОМ</v>
          </cell>
          <cell r="D66">
            <v>97</v>
          </cell>
        </row>
        <row r="67">
          <cell r="A67" t="str">
            <v>079  Колбаса Сервелат Кремлевский,  0.35 кг, ПОКОМ</v>
          </cell>
          <cell r="D67">
            <v>150</v>
          </cell>
        </row>
        <row r="68">
          <cell r="A68" t="str">
            <v>083  Колбаса Швейцарская 0,17 кг., ШТ., сырокопченая   ПОКОМ</v>
          </cell>
          <cell r="D68">
            <v>335</v>
          </cell>
        </row>
        <row r="69">
          <cell r="A69" t="str">
            <v>092  Сосиски Баварские с сыром,  0.42кг,ПОКОМ</v>
          </cell>
          <cell r="D69">
            <v>68</v>
          </cell>
        </row>
        <row r="70">
          <cell r="A70" t="str">
            <v>096  Сосиски Баварские,  0.42кг,ПОКОМ</v>
          </cell>
          <cell r="D70">
            <v>42</v>
          </cell>
        </row>
        <row r="71">
          <cell r="A71" t="str">
            <v>115  Колбаса Салями Филейбургская зернистая, в/у 0,35 кг срез, БАВАРУШКА ПОКОМ</v>
          </cell>
          <cell r="D71">
            <v>2</v>
          </cell>
        </row>
        <row r="72">
          <cell r="A72" t="str">
            <v>117  Колбаса Сервелат Филейбургский с ароматными пряностями, в/у 0,35 кг срез, БАВАРУШКА ПОКОМ</v>
          </cell>
          <cell r="D72">
            <v>32</v>
          </cell>
        </row>
        <row r="73">
          <cell r="A73" t="str">
            <v>118  Колбаса Сервелат Филейбургский с филе сочного окорока, в/у 0,35 кг срез, БАВАРУШКА ПОКОМ</v>
          </cell>
          <cell r="D73">
            <v>1</v>
          </cell>
        </row>
        <row r="74">
          <cell r="A74" t="str">
            <v>273  Сосиски Сочинки с сочной грудинкой, МГС 0.4кг,   ПОКОМ</v>
          </cell>
          <cell r="D74">
            <v>875</v>
          </cell>
        </row>
        <row r="75">
          <cell r="A75" t="str">
            <v>296  Колбаса Мясорубская с рубленой грудинкой 0,35кг срез ТМ Стародворье  ПОКОМ</v>
          </cell>
          <cell r="D75">
            <v>194</v>
          </cell>
        </row>
        <row r="76">
          <cell r="A76" t="str">
            <v>301  Сосиски Сочинки по-баварски с сыром,  0.4кг, ТМ Стародворье  ПОКОМ</v>
          </cell>
          <cell r="D76">
            <v>547</v>
          </cell>
        </row>
        <row r="77">
          <cell r="A77" t="str">
            <v>302  Сосиски Сочинки по-баварски,  0.4кг, ТМ Стародворье  ПОКОМ</v>
          </cell>
          <cell r="D77">
            <v>820</v>
          </cell>
        </row>
        <row r="78">
          <cell r="A78" t="str">
            <v>309  Сосиски Сочинки с сыром 0,4 кг ТМ Стародворье  ПОКОМ</v>
          </cell>
          <cell r="D78">
            <v>147</v>
          </cell>
        </row>
        <row r="79">
          <cell r="A79" t="str">
            <v>320  Сосиски Сочинки с сочным окороком 0,4 кг ТМ Стародворье  ПОКОМ</v>
          </cell>
          <cell r="D79">
            <v>433</v>
          </cell>
        </row>
        <row r="80">
          <cell r="A80" t="str">
            <v>325 Колбаса Сервелат Мясорубский ТМ Стародворье с мелкорубленным окороком 0,35 кг  ПОКОМ</v>
          </cell>
          <cell r="D80">
            <v>207</v>
          </cell>
        </row>
        <row r="81">
          <cell r="A81" t="str">
            <v>352  Сардельки Сочинки с сыром 0,4 кг ТМ Стародворье   ПОКОМ</v>
          </cell>
          <cell r="D81">
            <v>195</v>
          </cell>
        </row>
        <row r="82">
          <cell r="A82" t="str">
            <v>360 Колбаса варено-копченая  Сервелат Левантский ТМ Особый Рецепт  0,35 кг  ПОКОМ</v>
          </cell>
          <cell r="D82">
            <v>8</v>
          </cell>
        </row>
        <row r="83">
          <cell r="A83" t="str">
            <v>361 Колбаса Салями Филейбургская зернистая ТМ Баварушка в оболочке  в вак 0.28кг ПОКОМ</v>
          </cell>
          <cell r="D83">
            <v>130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D84">
            <v>146</v>
          </cell>
        </row>
        <row r="85">
          <cell r="A85" t="str">
            <v>371  Сосиски Сочинки Молочные 0,4 кг ТМ Стародворье  ПОКОМ</v>
          </cell>
          <cell r="D85">
            <v>67</v>
          </cell>
        </row>
        <row r="86">
          <cell r="A86" t="str">
            <v>372  Сосиски Сочинки Сливочные 0,4 кг ТМ Стародворье  ПОКОМ</v>
          </cell>
          <cell r="D86">
            <v>123</v>
          </cell>
        </row>
        <row r="87">
          <cell r="A87" t="str">
            <v>376  Сардельки Сочинки с сочным окороком ТМ Стародворье полиамид мгс ф/в 0,4 кг СК3</v>
          </cell>
          <cell r="D87">
            <v>318</v>
          </cell>
        </row>
        <row r="88">
          <cell r="A88" t="str">
            <v>388 Колбаски Филейбургские ТМ Баварушка с филе сочного окорока копченые в оболоч 0,28 кг ПОКОМ</v>
          </cell>
          <cell r="D88">
            <v>112</v>
          </cell>
        </row>
        <row r="89">
          <cell r="A89" t="str">
            <v>392 Вареные колбасы «Докторская ГОСТ» Фикс.вес 0,6 Вектор ТМ «Дугушка»  Поком</v>
          </cell>
          <cell r="D89">
            <v>132</v>
          </cell>
        </row>
        <row r="90">
          <cell r="A90" t="str">
            <v>394 Ветчина Сочинка с сочным окороком ТМ Стародворье полиамид ф/в 0,35 кг  Поком</v>
          </cell>
          <cell r="D90">
            <v>152</v>
          </cell>
        </row>
        <row r="91">
          <cell r="A91" t="str">
            <v>395 Ветчины «Дугушка» Фикс.вес 0,6 П/а ТМ «Дугушка»  Поком</v>
          </cell>
          <cell r="D91">
            <v>120</v>
          </cell>
        </row>
        <row r="92">
          <cell r="A92" t="str">
            <v>397 Сосиски Сливочные по-стародворски Бордо Фикс.вес 0,45 П/а мгс Стародворье  Поком</v>
          </cell>
          <cell r="D92">
            <v>180</v>
          </cell>
        </row>
        <row r="93">
          <cell r="A93" t="str">
            <v>БОНУС_096  Сосиски Баварские,  0.42кг,ПОКОМ</v>
          </cell>
          <cell r="D93">
            <v>211</v>
          </cell>
        </row>
        <row r="94">
          <cell r="A94" t="str">
            <v>ПОКОМ Логистический Партнер Заморозка</v>
          </cell>
          <cell r="D94">
            <v>4498.2</v>
          </cell>
        </row>
        <row r="95">
          <cell r="A95" t="str">
            <v>БОНУС_Готовые чебупели сочные с мясом ТМ Горячая штучка  0,3кг зам  ПОКОМ</v>
          </cell>
          <cell r="D95">
            <v>69</v>
          </cell>
        </row>
        <row r="96">
          <cell r="A96" t="str">
            <v>БОНУС_Пельмени Бульмени со сливочным маслом Горячая штучка 0,9 кг  ПОКОМ</v>
          </cell>
          <cell r="D96">
            <v>51</v>
          </cell>
        </row>
        <row r="97">
          <cell r="A97" t="str">
            <v>Готовые чебупели острые с мясом Горячая штучка 0,3 кг зам  ПОКОМ</v>
          </cell>
          <cell r="D97">
            <v>108</v>
          </cell>
        </row>
        <row r="98">
          <cell r="A98" t="str">
            <v>Готовые чебупели с ветчиной и сыром Горячая штучка 0,3кг зам  ПОКОМ</v>
          </cell>
          <cell r="D98">
            <v>186</v>
          </cell>
        </row>
        <row r="99">
          <cell r="A99" t="str">
            <v>Готовые чебупели сочные с мясом ТМ Горячая штучка  0,3кг зам  ПОКОМ</v>
          </cell>
          <cell r="D99">
            <v>176</v>
          </cell>
        </row>
        <row r="100">
          <cell r="A100" t="str">
            <v>Готовые чебуреки с мясом ТМ Горячая штучка 0,09 кг флоу-пак ПОКОМ</v>
          </cell>
          <cell r="D100">
            <v>180</v>
          </cell>
        </row>
        <row r="101">
          <cell r="A101" t="str">
            <v>Жар-ладушки с мясом ТМ Зареченские ТС Зареченские продукты.  Поком</v>
          </cell>
          <cell r="D101">
            <v>663.8</v>
          </cell>
        </row>
        <row r="102">
          <cell r="A102" t="str">
            <v>Жар-ладушки с яблоком и грушей. Изделия хлебобулочные жареные с начинкой зам  ПОКОМ</v>
          </cell>
          <cell r="D102">
            <v>14.8</v>
          </cell>
        </row>
        <row r="103">
          <cell r="A103" t="str">
            <v>Круггетсы с сырным соусом ТМ Горячая штучка 0,25 кг зам  ПОКОМ</v>
          </cell>
          <cell r="D103">
            <v>84</v>
          </cell>
        </row>
        <row r="104">
          <cell r="A104" t="str">
            <v>Круггетсы сочные ТМ Горячая штучка ТС Круггетсы 0,25 кг зам  ПОКОМ</v>
          </cell>
          <cell r="D104">
            <v>82</v>
          </cell>
        </row>
        <row r="105">
          <cell r="A105" t="str">
            <v>Мини-сосиски в тесте "Фрайпики" 1,8кг ВЕС,  ПОКОМ</v>
          </cell>
          <cell r="D105">
            <v>50.5</v>
          </cell>
        </row>
        <row r="106">
          <cell r="A106" t="str">
            <v>Мини-сосиски в тесте "Фрайпики" 3,7кг ВЕС,  ПОКОМ</v>
          </cell>
          <cell r="D106">
            <v>52.1</v>
          </cell>
        </row>
        <row r="107">
          <cell r="A107" t="str">
            <v>Мини-сосиски в тесте "Фрайпики" 3,7кг ВЕС, ТМ Зареченские  ПОКОМ</v>
          </cell>
          <cell r="D107">
            <v>3.7</v>
          </cell>
        </row>
        <row r="108">
          <cell r="A108" t="str">
            <v>Мини-сосиски в тесте Фрайпики 1,8кг ВЕС ТМ Зареченские  Поком</v>
          </cell>
          <cell r="D108">
            <v>19.8</v>
          </cell>
        </row>
        <row r="109">
          <cell r="A109" t="str">
            <v>Наггетсы из печи 0,25кг ТМ Вязанка ТС Няняггетсы Сливушки замор.  ПОКОМ</v>
          </cell>
          <cell r="D109">
            <v>139</v>
          </cell>
        </row>
        <row r="110">
          <cell r="A110" t="str">
            <v>Наггетсы Нагетосы Сочная курочка ТМ Горячая штучка 0,25 кг зам  ПОКОМ</v>
          </cell>
          <cell r="D110">
            <v>202</v>
          </cell>
        </row>
        <row r="111">
          <cell r="A111" t="str">
            <v>Наггетсы с индейкой 0,25кг ТМ Вязанка ТС Няняггетсы Сливушки НД2 замор.  ПОКОМ</v>
          </cell>
          <cell r="D111">
            <v>137</v>
          </cell>
        </row>
        <row r="112">
          <cell r="A112" t="str">
            <v>Наггетсы хрустящие п/ф ВЕС ПОКОМ</v>
          </cell>
          <cell r="D112">
            <v>34</v>
          </cell>
        </row>
        <row r="113">
          <cell r="A113" t="str">
            <v>Пельмени Бигбули с мясом, Горячая штучка 0,9кг  ПОКОМ</v>
          </cell>
          <cell r="D113">
            <v>47</v>
          </cell>
        </row>
        <row r="114">
          <cell r="A114" t="str">
            <v>Пельмени Бигбули со слив.маслом 0,9 кг   Поком</v>
          </cell>
          <cell r="D114">
            <v>78</v>
          </cell>
        </row>
        <row r="115">
          <cell r="A115" t="str">
            <v>Пельмени Бигбули со сливочным маслом ТМ Горячая штучка ТС Бигбули ГШ флоу-пак сфера 0,43 УВС.  ПОКОМ</v>
          </cell>
          <cell r="D115">
            <v>6</v>
          </cell>
        </row>
        <row r="116">
          <cell r="A116" t="str">
            <v>Пельмени Бугбули со сливочным маслом ТМ Горячая штучка БУЛЬМЕНИ 0,43 кг  ПОКОМ</v>
          </cell>
          <cell r="D116">
            <v>2</v>
          </cell>
        </row>
        <row r="117">
          <cell r="A117" t="str">
            <v>Пельмени Бульмени с говядиной и свининой Горячая шт. 0,9 кг  ПОКОМ</v>
          </cell>
          <cell r="D117">
            <v>118</v>
          </cell>
        </row>
        <row r="118">
          <cell r="A118" t="str">
            <v>Пельмени Бульмени с говядиной и свининой Горячая штучка 0,43  ПОКОМ</v>
          </cell>
          <cell r="D118">
            <v>24</v>
          </cell>
        </row>
        <row r="119">
          <cell r="A119" t="str">
            <v>Пельмени Бульмени с говядиной и свининой Наваристые Горячая штучка ВЕС  ПОКОМ</v>
          </cell>
          <cell r="D119">
            <v>308</v>
          </cell>
        </row>
        <row r="120">
          <cell r="A120" t="str">
            <v>Пельмени Бульмени со сливочным маслом Горячая штучка 0,9 кг  ПОКОМ</v>
          </cell>
          <cell r="D120">
            <v>158</v>
          </cell>
        </row>
        <row r="121">
          <cell r="A121" t="str">
            <v>Пельмени Бульмени со сливочным маслом ТМ Горячая шт. 0,43 кг  ПОКОМ</v>
          </cell>
          <cell r="D121">
            <v>26</v>
          </cell>
        </row>
        <row r="122">
          <cell r="A122" t="str">
            <v>Пельмени Мясорубские ТМ Стародворье фоу-пак равиоли 0,7 кг.  Поком</v>
          </cell>
          <cell r="D122">
            <v>66</v>
          </cell>
        </row>
        <row r="123">
          <cell r="A123" t="str">
            <v>Пельмени отборные  с говядиной и свининой 0,43кг ушко  Поком</v>
          </cell>
          <cell r="D123">
            <v>1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D124">
            <v>69</v>
          </cell>
        </row>
        <row r="125">
          <cell r="A125" t="str">
            <v>Пельмени отборные с говядиной 0,43кг Поком</v>
          </cell>
          <cell r="D125">
            <v>2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D126">
            <v>19</v>
          </cell>
        </row>
        <row r="127">
          <cell r="A127" t="str">
            <v>Пельмени С говядиной и свининой, ВЕС, ТМ Славница сфера пуговки  ПОКОМ</v>
          </cell>
          <cell r="D127">
            <v>205</v>
          </cell>
        </row>
        <row r="128">
          <cell r="A128" t="str">
            <v>Пельмени Сочные стародв. сфера 0,43кг  Поком</v>
          </cell>
          <cell r="D128">
            <v>1</v>
          </cell>
        </row>
        <row r="129">
          <cell r="A129" t="str">
            <v>Пельмени Сочные сфера 0,9 кг ТМ Стародворье ПОКОМ</v>
          </cell>
          <cell r="D129">
            <v>14</v>
          </cell>
        </row>
        <row r="130">
          <cell r="A130" t="str">
            <v>Хотстеры ТМ Горячая штучка ТС Хотстеры 0,25 кг зам  ПОКОМ</v>
          </cell>
          <cell r="D130">
            <v>68</v>
          </cell>
        </row>
        <row r="131">
          <cell r="A131" t="str">
            <v>Хрустящие крылышки. В панировке куриные жареные.ВЕС  ПОКОМ</v>
          </cell>
          <cell r="D131">
            <v>56.8</v>
          </cell>
        </row>
        <row r="132">
          <cell r="A132" t="str">
            <v>Чебупай сочное яблоко ТМ Горячая штучка ТС Чебупай 0,2 кг УВС.  зам  ПОКОМ</v>
          </cell>
          <cell r="D132">
            <v>57</v>
          </cell>
        </row>
        <row r="133">
          <cell r="A133" t="str">
            <v>Чебупай спелая вишня ТМ Горячая штучка ТС Чебупай 0,2 кг УВС. зам  ПОКОМ</v>
          </cell>
          <cell r="D133">
            <v>71</v>
          </cell>
        </row>
        <row r="134">
          <cell r="A134" t="str">
            <v>Чебупицца курочка по-итальянски Горячая штучка 0,25 кг зам  ПОКОМ</v>
          </cell>
          <cell r="D134">
            <v>197</v>
          </cell>
        </row>
        <row r="135">
          <cell r="A135" t="str">
            <v>Чебупицца Пепперони ТМ Горячая штучка ТС Чебупицца 0.25кг зам  ПОКОМ</v>
          </cell>
          <cell r="D135">
            <v>197</v>
          </cell>
        </row>
        <row r="136">
          <cell r="A136" t="str">
            <v>Чебуреки сочные ТМ Зареченские ТС Зареченские продукты.  Поком</v>
          </cell>
          <cell r="D136">
            <v>113.7</v>
          </cell>
        </row>
        <row r="137">
          <cell r="A137" t="str">
            <v>Чебуречище горячая штучка 0,14кг Поком</v>
          </cell>
          <cell r="D137">
            <v>341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05"/>
  <sheetViews>
    <sheetView tabSelected="1" workbookViewId="0">
      <pane ySplit="5" topLeftCell="A6" activePane="bottomLeft" state="frozen"/>
      <selection pane="bottomLeft" activeCell="R19" sqref="R19"/>
    </sheetView>
  </sheetViews>
  <sheetFormatPr defaultColWidth="10.5" defaultRowHeight="11.45" customHeight="1" outlineLevelRow="1" x14ac:dyDescent="0.2"/>
  <cols>
    <col min="1" max="1" width="64.33203125" style="1" customWidth="1"/>
    <col min="2" max="2" width="3.6640625" style="1" customWidth="1"/>
    <col min="3" max="3" width="8.5" style="1" customWidth="1"/>
    <col min="4" max="7" width="7.1640625" style="1" customWidth="1"/>
    <col min="8" max="8" width="5.1640625" style="21" customWidth="1"/>
    <col min="9" max="9" width="5.33203125" style="2" customWidth="1"/>
    <col min="10" max="11" width="7.33203125" style="2" customWidth="1"/>
    <col min="12" max="12" width="1" style="2" customWidth="1"/>
    <col min="13" max="18" width="8.83203125" style="2" customWidth="1"/>
    <col min="19" max="19" width="18.83203125" style="2" customWidth="1"/>
    <col min="20" max="21" width="5.83203125" style="2" customWidth="1"/>
    <col min="22" max="24" width="8.33203125" style="2" customWidth="1"/>
    <col min="25" max="25" width="27.1640625" style="2" customWidth="1"/>
    <col min="26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B2" s="3"/>
      <c r="C2" s="3"/>
      <c r="D2" s="3"/>
    </row>
    <row r="3" spans="1:27" ht="26.1" customHeight="1" x14ac:dyDescent="0.2">
      <c r="A3" s="4" t="s">
        <v>1</v>
      </c>
      <c r="B3" s="4" t="s">
        <v>2</v>
      </c>
      <c r="C3" s="22" t="s">
        <v>126</v>
      </c>
      <c r="D3" s="5" t="s">
        <v>3</v>
      </c>
      <c r="E3" s="5"/>
      <c r="F3" s="5"/>
      <c r="G3" s="5"/>
      <c r="H3" s="11" t="s">
        <v>110</v>
      </c>
      <c r="I3" s="12" t="s">
        <v>111</v>
      </c>
      <c r="J3" s="13" t="s">
        <v>112</v>
      </c>
      <c r="K3" s="13" t="s">
        <v>113</v>
      </c>
      <c r="L3" s="13" t="s">
        <v>114</v>
      </c>
      <c r="M3" s="13" t="s">
        <v>114</v>
      </c>
      <c r="N3" s="13" t="s">
        <v>115</v>
      </c>
      <c r="O3" s="13" t="s">
        <v>114</v>
      </c>
      <c r="P3" s="14" t="s">
        <v>114</v>
      </c>
      <c r="Q3" s="14" t="s">
        <v>114</v>
      </c>
      <c r="R3" s="15" t="s">
        <v>114</v>
      </c>
      <c r="S3" s="16"/>
      <c r="T3" s="13" t="s">
        <v>116</v>
      </c>
      <c r="U3" s="13" t="s">
        <v>117</v>
      </c>
      <c r="V3" s="17" t="s">
        <v>118</v>
      </c>
      <c r="W3" s="17" t="s">
        <v>119</v>
      </c>
      <c r="X3" s="17" t="s">
        <v>125</v>
      </c>
      <c r="Y3" s="13" t="s">
        <v>120</v>
      </c>
      <c r="Z3" s="13" t="s">
        <v>121</v>
      </c>
      <c r="AA3" s="13" t="s">
        <v>121</v>
      </c>
    </row>
    <row r="4" spans="1:27" ht="26.1" customHeight="1" x14ac:dyDescent="0.2">
      <c r="A4" s="6"/>
      <c r="B4" s="7"/>
      <c r="C4" s="22" t="s">
        <v>126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111</v>
      </c>
      <c r="J4" s="13"/>
      <c r="K4" s="13"/>
      <c r="L4" s="17"/>
      <c r="M4" s="18" t="s">
        <v>122</v>
      </c>
      <c r="N4" s="13"/>
      <c r="O4" s="14"/>
      <c r="P4" s="14" t="s">
        <v>130</v>
      </c>
      <c r="Q4" s="14" t="s">
        <v>130</v>
      </c>
      <c r="R4" s="15" t="s">
        <v>123</v>
      </c>
      <c r="S4" s="16" t="s">
        <v>124</v>
      </c>
      <c r="T4" s="13"/>
      <c r="U4" s="13"/>
      <c r="V4" s="13"/>
      <c r="W4" s="13"/>
      <c r="X4" s="13"/>
      <c r="Y4" s="17"/>
      <c r="Z4" s="14"/>
      <c r="AA4" s="14"/>
    </row>
    <row r="5" spans="1:27" ht="11.25" customHeight="1" x14ac:dyDescent="0.2">
      <c r="A5" s="6"/>
      <c r="B5" s="7"/>
      <c r="C5" s="7"/>
      <c r="D5" s="5"/>
      <c r="E5" s="5"/>
      <c r="F5" s="20">
        <f t="shared" ref="F5:G5" si="0">SUM(F6:F205)</f>
        <v>26377.040000000008</v>
      </c>
      <c r="G5" s="20">
        <f t="shared" si="0"/>
        <v>29221.369000000002</v>
      </c>
      <c r="H5" s="11"/>
      <c r="I5" s="19"/>
      <c r="J5" s="20">
        <f t="shared" ref="J5:R5" si="1">SUM(J6:J205)</f>
        <v>26246.545000000002</v>
      </c>
      <c r="K5" s="20">
        <f t="shared" si="1"/>
        <v>130.49500000000012</v>
      </c>
      <c r="L5" s="20">
        <f t="shared" si="1"/>
        <v>0</v>
      </c>
      <c r="M5" s="20">
        <f t="shared" si="1"/>
        <v>5200</v>
      </c>
      <c r="N5" s="20">
        <f t="shared" si="1"/>
        <v>5275.4079999999994</v>
      </c>
      <c r="O5" s="20">
        <f t="shared" si="1"/>
        <v>31322.633799999989</v>
      </c>
      <c r="P5" s="20">
        <f t="shared" ref="P5:Q5" si="2">SUM(P6:P205)</f>
        <v>22719.513800000001</v>
      </c>
      <c r="Q5" s="20">
        <f t="shared" si="2"/>
        <v>9600</v>
      </c>
      <c r="R5" s="20">
        <f t="shared" si="1"/>
        <v>2300</v>
      </c>
      <c r="S5" s="20"/>
      <c r="T5" s="13"/>
      <c r="U5" s="13"/>
      <c r="V5" s="20">
        <f>SUM(V6:V205)</f>
        <v>3602.2012000000004</v>
      </c>
      <c r="W5" s="20">
        <f>SUM(W6:W205)</f>
        <v>4403.0334000000003</v>
      </c>
      <c r="X5" s="20">
        <f>SUM(X6:X205)</f>
        <v>4508.1400000000003</v>
      </c>
      <c r="Y5" s="13"/>
      <c r="Z5" s="20">
        <f>SUM(Z6:Z205)</f>
        <v>17565.6378</v>
      </c>
      <c r="AA5" s="20">
        <f>SUM(AA6:AA205)</f>
        <v>8589</v>
      </c>
    </row>
    <row r="6" spans="1:27" ht="11.1" customHeight="1" x14ac:dyDescent="0.2">
      <c r="A6" s="8" t="s">
        <v>8</v>
      </c>
      <c r="B6" s="8" t="s">
        <v>9</v>
      </c>
      <c r="C6" s="23" t="str">
        <f>VLOOKUP(A6,[1]TDSheet!$A:$C,3,0)</f>
        <v>Нояб</v>
      </c>
      <c r="D6" s="9">
        <v>508.43900000000002</v>
      </c>
      <c r="E6" s="9">
        <v>899.81500000000005</v>
      </c>
      <c r="F6" s="9">
        <v>966.14800000000002</v>
      </c>
      <c r="G6" s="9">
        <v>380.69900000000001</v>
      </c>
      <c r="H6" s="21">
        <f>VLOOKUP(A6,[1]TDSheet!$A:$H,8,0)</f>
        <v>1</v>
      </c>
      <c r="I6" s="2">
        <f>VLOOKUP(A6,[1]TDSheet!$A:$I,9,0)</f>
        <v>50</v>
      </c>
      <c r="J6" s="2">
        <f>VLOOKUP(A6,[2]Луганск!$A:$E,4,0)</f>
        <v>883.19</v>
      </c>
      <c r="K6" s="2">
        <f>F6-J6</f>
        <v>82.95799999999997</v>
      </c>
      <c r="N6" s="2">
        <f>F6/5</f>
        <v>193.2296</v>
      </c>
      <c r="O6" s="24">
        <f>10*N6-M6-G6</f>
        <v>1551.597</v>
      </c>
      <c r="P6" s="24">
        <f>O6-Q6</f>
        <v>951.59699999999998</v>
      </c>
      <c r="Q6" s="24">
        <v>600</v>
      </c>
      <c r="R6" s="24"/>
      <c r="T6" s="2">
        <f>(G6+M6+P6+Q6)/N6</f>
        <v>10</v>
      </c>
      <c r="U6" s="2">
        <f>(G6+M6)/N6</f>
        <v>1.9701898673909173</v>
      </c>
      <c r="V6" s="2">
        <f>VLOOKUP(A6,[1]TDSheet!$A:$W,23,0)</f>
        <v>71.121200000000002</v>
      </c>
      <c r="W6" s="2">
        <f>VLOOKUP(A6,[1]TDSheet!$A:$X,24,0)</f>
        <v>125.03299999999999</v>
      </c>
      <c r="X6" s="2">
        <f>VLOOKUP(A6,[1]TDSheet!$A:$N,14,0)</f>
        <v>84.711399999999998</v>
      </c>
      <c r="Z6" s="2">
        <f>P6*H6</f>
        <v>951.59699999999998</v>
      </c>
      <c r="AA6" s="2">
        <f>Q6*H6</f>
        <v>600</v>
      </c>
    </row>
    <row r="7" spans="1:27" ht="11.1" customHeight="1" x14ac:dyDescent="0.2">
      <c r="A7" s="8" t="s">
        <v>10</v>
      </c>
      <c r="B7" s="8" t="s">
        <v>9</v>
      </c>
      <c r="C7" s="8"/>
      <c r="D7" s="9">
        <v>241.39</v>
      </c>
      <c r="E7" s="9">
        <v>809.73299999999995</v>
      </c>
      <c r="F7" s="9">
        <v>354.49700000000001</v>
      </c>
      <c r="G7" s="9">
        <v>625.61</v>
      </c>
      <c r="H7" s="21">
        <f>VLOOKUP(A7,[1]TDSheet!$A:$H,8,0)</f>
        <v>1</v>
      </c>
      <c r="I7" s="2">
        <f>VLOOKUP(A7,[1]TDSheet!$A:$I,9,0)</f>
        <v>45</v>
      </c>
      <c r="J7" s="2">
        <f>VLOOKUP(A7,[2]Луганск!$A:$E,4,0)</f>
        <v>347.2</v>
      </c>
      <c r="K7" s="2">
        <f t="shared" ref="K7:K70" si="3">F7-J7</f>
        <v>7.2970000000000255</v>
      </c>
      <c r="N7" s="2">
        <f t="shared" ref="N7:N70" si="4">F7/5</f>
        <v>70.8994</v>
      </c>
      <c r="O7" s="24">
        <f t="shared" ref="O7:O9" si="5">13*N7-M7-G7</f>
        <v>296.08219999999994</v>
      </c>
      <c r="P7" s="24">
        <f t="shared" ref="P7:P70" si="6">O7-Q7</f>
        <v>196.08219999999994</v>
      </c>
      <c r="Q7" s="24">
        <v>100</v>
      </c>
      <c r="R7" s="24"/>
      <c r="T7" s="2">
        <f t="shared" ref="T7:T70" si="7">(G7+M7+P7+Q7)/N7</f>
        <v>13</v>
      </c>
      <c r="U7" s="2">
        <f t="shared" ref="U7:U70" si="8">(G7+M7)/N7</f>
        <v>8.8239110627170323</v>
      </c>
      <c r="V7" s="2">
        <f>VLOOKUP(A7,[1]TDSheet!$A:$W,23,0)</f>
        <v>76.882599999999996</v>
      </c>
      <c r="W7" s="2">
        <f>VLOOKUP(A7,[1]TDSheet!$A:$X,24,0)</f>
        <v>65.842799999999997</v>
      </c>
      <c r="X7" s="2">
        <f>VLOOKUP(A7,[1]TDSheet!$A:$N,14,0)</f>
        <v>73.923599999999993</v>
      </c>
      <c r="Z7" s="2">
        <f t="shared" ref="Z7:Z70" si="9">P7*H7</f>
        <v>196.08219999999994</v>
      </c>
      <c r="AA7" s="2">
        <f t="shared" ref="AA7:AA70" si="10">Q7*H7</f>
        <v>100</v>
      </c>
    </row>
    <row r="8" spans="1:27" ht="11.1" customHeight="1" x14ac:dyDescent="0.2">
      <c r="A8" s="8" t="s">
        <v>11</v>
      </c>
      <c r="B8" s="8" t="s">
        <v>9</v>
      </c>
      <c r="C8" s="8"/>
      <c r="D8" s="9">
        <v>213.27799999999999</v>
      </c>
      <c r="E8" s="9">
        <v>936.88699999999994</v>
      </c>
      <c r="F8" s="9">
        <v>390.92099999999999</v>
      </c>
      <c r="G8" s="9">
        <v>693.56700000000001</v>
      </c>
      <c r="H8" s="21">
        <f>VLOOKUP(A8,[1]TDSheet!$A:$H,8,0)</f>
        <v>1</v>
      </c>
      <c r="I8" s="2">
        <f>VLOOKUP(A8,[1]TDSheet!$A:$I,9,0)</f>
        <v>45</v>
      </c>
      <c r="J8" s="2">
        <f>VLOOKUP(A8,[2]Луганск!$A:$E,4,0)</f>
        <v>369.55</v>
      </c>
      <c r="K8" s="2">
        <f t="shared" si="3"/>
        <v>21.370999999999981</v>
      </c>
      <c r="N8" s="2">
        <f t="shared" si="4"/>
        <v>78.184200000000004</v>
      </c>
      <c r="O8" s="24">
        <f t="shared" si="5"/>
        <v>322.82760000000007</v>
      </c>
      <c r="P8" s="24">
        <f t="shared" si="6"/>
        <v>222.82760000000007</v>
      </c>
      <c r="Q8" s="24">
        <v>100</v>
      </c>
      <c r="R8" s="24"/>
      <c r="T8" s="2">
        <f t="shared" si="7"/>
        <v>13</v>
      </c>
      <c r="U8" s="2">
        <f t="shared" si="8"/>
        <v>8.8709355598701531</v>
      </c>
      <c r="V8" s="2">
        <f>VLOOKUP(A8,[1]TDSheet!$A:$W,23,0)</f>
        <v>75.430800000000005</v>
      </c>
      <c r="W8" s="2">
        <f>VLOOKUP(A8,[1]TDSheet!$A:$X,24,0)</f>
        <v>66.185400000000001</v>
      </c>
      <c r="X8" s="2">
        <f>VLOOKUP(A8,[1]TDSheet!$A:$N,14,0)</f>
        <v>81.973600000000005</v>
      </c>
      <c r="Z8" s="2">
        <f t="shared" si="9"/>
        <v>222.82760000000007</v>
      </c>
      <c r="AA8" s="2">
        <f t="shared" si="10"/>
        <v>100</v>
      </c>
    </row>
    <row r="9" spans="1:27" ht="11.1" customHeight="1" x14ac:dyDescent="0.2">
      <c r="A9" s="8" t="s">
        <v>12</v>
      </c>
      <c r="B9" s="8" t="s">
        <v>9</v>
      </c>
      <c r="C9" s="8"/>
      <c r="D9" s="9">
        <v>287.495</v>
      </c>
      <c r="E9" s="9">
        <v>356.45699999999999</v>
      </c>
      <c r="F9" s="9">
        <v>259.46499999999997</v>
      </c>
      <c r="G9" s="9">
        <v>355.00200000000001</v>
      </c>
      <c r="H9" s="21">
        <f>VLOOKUP(A9,[1]TDSheet!$A:$H,8,0)</f>
        <v>1</v>
      </c>
      <c r="I9" s="2">
        <f>VLOOKUP(A9,[1]TDSheet!$A:$I,9,0)</f>
        <v>40</v>
      </c>
      <c r="J9" s="2">
        <f>VLOOKUP(A9,[2]Луганск!$A:$E,4,0)</f>
        <v>257.7</v>
      </c>
      <c r="K9" s="2">
        <f t="shared" si="3"/>
        <v>1.7649999999999864</v>
      </c>
      <c r="N9" s="2">
        <f t="shared" si="4"/>
        <v>51.892999999999994</v>
      </c>
      <c r="O9" s="24">
        <f t="shared" si="5"/>
        <v>319.60699999999991</v>
      </c>
      <c r="P9" s="24">
        <f t="shared" si="6"/>
        <v>219.60699999999991</v>
      </c>
      <c r="Q9" s="24">
        <v>100</v>
      </c>
      <c r="R9" s="24"/>
      <c r="T9" s="2">
        <f t="shared" si="7"/>
        <v>13</v>
      </c>
      <c r="U9" s="2">
        <f t="shared" si="8"/>
        <v>6.8410382903281759</v>
      </c>
      <c r="V9" s="2">
        <f>VLOOKUP(A9,[1]TDSheet!$A:$W,23,0)</f>
        <v>58.703400000000002</v>
      </c>
      <c r="W9" s="2">
        <f>VLOOKUP(A9,[1]TDSheet!$A:$X,24,0)</f>
        <v>49.500399999999999</v>
      </c>
      <c r="X9" s="2">
        <f>VLOOKUP(A9,[1]TDSheet!$A:$N,14,0)</f>
        <v>46.609200000000001</v>
      </c>
      <c r="Z9" s="2">
        <f t="shared" si="9"/>
        <v>219.60699999999991</v>
      </c>
      <c r="AA9" s="2">
        <f t="shared" si="10"/>
        <v>100</v>
      </c>
    </row>
    <row r="10" spans="1:27" ht="11.1" customHeight="1" x14ac:dyDescent="0.2">
      <c r="A10" s="8" t="s">
        <v>13</v>
      </c>
      <c r="B10" s="8" t="s">
        <v>14</v>
      </c>
      <c r="C10" s="8"/>
      <c r="D10" s="10"/>
      <c r="E10" s="9">
        <v>54</v>
      </c>
      <c r="F10" s="9">
        <v>33</v>
      </c>
      <c r="G10" s="9">
        <v>21</v>
      </c>
      <c r="H10" s="21">
        <v>0.5</v>
      </c>
      <c r="I10" s="2">
        <v>50</v>
      </c>
      <c r="J10" s="2">
        <f>VLOOKUP(A10,[2]Луганск!$A:$E,4,0)</f>
        <v>38</v>
      </c>
      <c r="K10" s="2">
        <f t="shared" si="3"/>
        <v>-5</v>
      </c>
      <c r="N10" s="2">
        <f t="shared" si="4"/>
        <v>6.6</v>
      </c>
      <c r="O10" s="24">
        <f>11*N10-M10-G10</f>
        <v>51.599999999999994</v>
      </c>
      <c r="P10" s="27">
        <v>0</v>
      </c>
      <c r="Q10" s="24"/>
      <c r="R10" s="24">
        <v>0</v>
      </c>
      <c r="S10" s="2" t="s">
        <v>127</v>
      </c>
      <c r="T10" s="2">
        <f t="shared" si="7"/>
        <v>3.1818181818181821</v>
      </c>
      <c r="U10" s="2">
        <f t="shared" si="8"/>
        <v>3.1818181818181821</v>
      </c>
      <c r="V10" s="2">
        <v>0</v>
      </c>
      <c r="W10" s="2">
        <v>0</v>
      </c>
      <c r="X10" s="2">
        <v>0</v>
      </c>
      <c r="Z10" s="2">
        <f t="shared" si="9"/>
        <v>0</v>
      </c>
      <c r="AA10" s="2">
        <f t="shared" si="10"/>
        <v>0</v>
      </c>
    </row>
    <row r="11" spans="1:27" ht="11.1" customHeight="1" x14ac:dyDescent="0.2">
      <c r="A11" s="8" t="s">
        <v>15</v>
      </c>
      <c r="B11" s="8" t="s">
        <v>14</v>
      </c>
      <c r="C11" s="8"/>
      <c r="D11" s="9">
        <v>15</v>
      </c>
      <c r="E11" s="9"/>
      <c r="F11" s="9">
        <v>4</v>
      </c>
      <c r="G11" s="9">
        <v>4</v>
      </c>
      <c r="H11" s="21">
        <f>VLOOKUP(A11,[1]TDSheet!$A:$H,8,0)</f>
        <v>0</v>
      </c>
      <c r="I11" s="2">
        <f>VLOOKUP(A11,[1]TDSheet!$A:$I,9,0)</f>
        <v>40</v>
      </c>
      <c r="J11" s="2">
        <f>VLOOKUP(A11,[2]Луганск!$A:$E,4,0)</f>
        <v>17</v>
      </c>
      <c r="K11" s="2">
        <f t="shared" si="3"/>
        <v>-13</v>
      </c>
      <c r="N11" s="2">
        <f t="shared" si="4"/>
        <v>0.8</v>
      </c>
      <c r="O11" s="24"/>
      <c r="P11" s="24">
        <f t="shared" si="6"/>
        <v>0</v>
      </c>
      <c r="Q11" s="24"/>
      <c r="R11" s="24"/>
      <c r="T11" s="2">
        <f t="shared" si="7"/>
        <v>5</v>
      </c>
      <c r="U11" s="2">
        <f t="shared" si="8"/>
        <v>5</v>
      </c>
      <c r="V11" s="2">
        <f>VLOOKUP(A11,[1]TDSheet!$A:$W,23,0)</f>
        <v>2.8</v>
      </c>
      <c r="W11" s="2">
        <f>VLOOKUP(A11,[1]TDSheet!$A:$X,24,0)</f>
        <v>2.6</v>
      </c>
      <c r="X11" s="2">
        <f>VLOOKUP(A11,[1]TDSheet!$A:$N,14,0)</f>
        <v>2.2000000000000002</v>
      </c>
      <c r="Y11" s="26" t="str">
        <f>VLOOKUP(A11,[1]TDSheet!$A:$Y,25,0)</f>
        <v>Вывести</v>
      </c>
      <c r="Z11" s="2">
        <f t="shared" si="9"/>
        <v>0</v>
      </c>
      <c r="AA11" s="2">
        <f t="shared" si="10"/>
        <v>0</v>
      </c>
    </row>
    <row r="12" spans="1:27" ht="11.1" customHeight="1" x14ac:dyDescent="0.2">
      <c r="A12" s="8" t="s">
        <v>16</v>
      </c>
      <c r="B12" s="8" t="s">
        <v>14</v>
      </c>
      <c r="C12" s="8"/>
      <c r="D12" s="10"/>
      <c r="E12" s="9">
        <v>12</v>
      </c>
      <c r="F12" s="9"/>
      <c r="G12" s="9">
        <v>12</v>
      </c>
      <c r="H12" s="21">
        <v>0.5</v>
      </c>
      <c r="I12" s="2">
        <v>31</v>
      </c>
      <c r="K12" s="2">
        <f t="shared" si="3"/>
        <v>0</v>
      </c>
      <c r="N12" s="2">
        <f t="shared" si="4"/>
        <v>0</v>
      </c>
      <c r="O12" s="24"/>
      <c r="P12" s="24">
        <f t="shared" si="6"/>
        <v>0</v>
      </c>
      <c r="Q12" s="24"/>
      <c r="R12" s="24"/>
      <c r="T12" s="2" t="e">
        <f t="shared" si="7"/>
        <v>#DIV/0!</v>
      </c>
      <c r="U12" s="2" t="e">
        <f t="shared" si="8"/>
        <v>#DIV/0!</v>
      </c>
      <c r="V12" s="2">
        <v>0</v>
      </c>
      <c r="W12" s="2">
        <v>0</v>
      </c>
      <c r="X12" s="2">
        <v>0</v>
      </c>
      <c r="Z12" s="2">
        <f t="shared" si="9"/>
        <v>0</v>
      </c>
      <c r="AA12" s="2">
        <f t="shared" si="10"/>
        <v>0</v>
      </c>
    </row>
    <row r="13" spans="1:27" ht="11.1" customHeight="1" x14ac:dyDescent="0.2">
      <c r="A13" s="8" t="s">
        <v>17</v>
      </c>
      <c r="B13" s="8" t="s">
        <v>14</v>
      </c>
      <c r="C13" s="8"/>
      <c r="D13" s="9">
        <v>232</v>
      </c>
      <c r="E13" s="9">
        <v>294</v>
      </c>
      <c r="F13" s="9">
        <v>228</v>
      </c>
      <c r="G13" s="9">
        <v>259</v>
      </c>
      <c r="H13" s="21">
        <f>VLOOKUP(A13,[1]TDSheet!$A:$H,8,0)</f>
        <v>0.45</v>
      </c>
      <c r="I13" s="2">
        <f>VLOOKUP(A13,[1]TDSheet!$A:$I,9,0)</f>
        <v>45</v>
      </c>
      <c r="J13" s="2">
        <f>VLOOKUP(A13,[2]Луганск!$A:$E,4,0)</f>
        <v>228</v>
      </c>
      <c r="K13" s="2">
        <f t="shared" si="3"/>
        <v>0</v>
      </c>
      <c r="N13" s="2">
        <f t="shared" si="4"/>
        <v>45.6</v>
      </c>
      <c r="O13" s="24">
        <f t="shared" ref="O13:O14" si="11">13*N13-M13-G13</f>
        <v>333.80000000000007</v>
      </c>
      <c r="P13" s="24">
        <f t="shared" si="6"/>
        <v>233.80000000000007</v>
      </c>
      <c r="Q13" s="24">
        <v>100</v>
      </c>
      <c r="R13" s="24"/>
      <c r="T13" s="2">
        <f t="shared" si="7"/>
        <v>13.000000000000002</v>
      </c>
      <c r="U13" s="2">
        <f t="shared" si="8"/>
        <v>5.6798245614035086</v>
      </c>
      <c r="V13" s="2">
        <f>VLOOKUP(A13,[1]TDSheet!$A:$W,23,0)</f>
        <v>50.2</v>
      </c>
      <c r="W13" s="2">
        <f>VLOOKUP(A13,[1]TDSheet!$A:$X,24,0)</f>
        <v>41.8</v>
      </c>
      <c r="X13" s="2">
        <f>VLOOKUP(A13,[1]TDSheet!$A:$N,14,0)</f>
        <v>34.076000000000001</v>
      </c>
      <c r="Z13" s="2">
        <f t="shared" si="9"/>
        <v>105.21000000000004</v>
      </c>
      <c r="AA13" s="2">
        <f t="shared" si="10"/>
        <v>45</v>
      </c>
    </row>
    <row r="14" spans="1:27" ht="11.1" customHeight="1" x14ac:dyDescent="0.2">
      <c r="A14" s="8" t="s">
        <v>18</v>
      </c>
      <c r="B14" s="8" t="s">
        <v>14</v>
      </c>
      <c r="C14" s="8"/>
      <c r="D14" s="9">
        <v>169</v>
      </c>
      <c r="E14" s="9">
        <v>378</v>
      </c>
      <c r="F14" s="9">
        <v>221</v>
      </c>
      <c r="G14" s="9">
        <v>283</v>
      </c>
      <c r="H14" s="21">
        <f>VLOOKUP(A14,[1]TDSheet!$A:$H,8,0)</f>
        <v>0.45</v>
      </c>
      <c r="I14" s="2">
        <f>VLOOKUP(A14,[1]TDSheet!$A:$I,9,0)</f>
        <v>45</v>
      </c>
      <c r="J14" s="2">
        <f>VLOOKUP(A14,[2]Луганск!$A:$E,4,0)</f>
        <v>227</v>
      </c>
      <c r="K14" s="2">
        <f t="shared" si="3"/>
        <v>-6</v>
      </c>
      <c r="N14" s="2">
        <f t="shared" si="4"/>
        <v>44.2</v>
      </c>
      <c r="O14" s="24">
        <f t="shared" si="11"/>
        <v>291.60000000000002</v>
      </c>
      <c r="P14" s="24">
        <f t="shared" si="6"/>
        <v>191.60000000000002</v>
      </c>
      <c r="Q14" s="24">
        <v>100</v>
      </c>
      <c r="R14" s="24"/>
      <c r="T14" s="2">
        <f t="shared" si="7"/>
        <v>13</v>
      </c>
      <c r="U14" s="2">
        <f t="shared" si="8"/>
        <v>6.4027149321266963</v>
      </c>
      <c r="V14" s="2">
        <f>VLOOKUP(A14,[1]TDSheet!$A:$W,23,0)</f>
        <v>39.799999999999997</v>
      </c>
      <c r="W14" s="2">
        <f>VLOOKUP(A14,[1]TDSheet!$A:$X,24,0)</f>
        <v>47.6</v>
      </c>
      <c r="X14" s="2">
        <f>VLOOKUP(A14,[1]TDSheet!$A:$N,14,0)</f>
        <v>37.872399999999999</v>
      </c>
      <c r="Z14" s="2">
        <f t="shared" si="9"/>
        <v>86.220000000000013</v>
      </c>
      <c r="AA14" s="2">
        <f t="shared" si="10"/>
        <v>45</v>
      </c>
    </row>
    <row r="15" spans="1:27" ht="11.1" customHeight="1" x14ac:dyDescent="0.2">
      <c r="A15" s="8" t="s">
        <v>19</v>
      </c>
      <c r="B15" s="8" t="s">
        <v>14</v>
      </c>
      <c r="C15" s="8"/>
      <c r="D15" s="9">
        <v>52</v>
      </c>
      <c r="E15" s="9"/>
      <c r="F15" s="9">
        <v>-2</v>
      </c>
      <c r="G15" s="9">
        <v>52</v>
      </c>
      <c r="H15" s="21">
        <f>VLOOKUP(A15,[1]TDSheet!$A:$H,8,0)</f>
        <v>0</v>
      </c>
      <c r="I15" s="2">
        <f>VLOOKUP(A15,[1]TDSheet!$A:$I,9,0)</f>
        <v>45</v>
      </c>
      <c r="J15" s="2">
        <f>VLOOKUP(A15,[2]Луганск!$A:$E,4,0)</f>
        <v>3</v>
      </c>
      <c r="K15" s="2">
        <f t="shared" si="3"/>
        <v>-5</v>
      </c>
      <c r="N15" s="2">
        <f t="shared" si="4"/>
        <v>-0.4</v>
      </c>
      <c r="O15" s="24"/>
      <c r="P15" s="24">
        <f t="shared" si="6"/>
        <v>0</v>
      </c>
      <c r="Q15" s="24"/>
      <c r="R15" s="24"/>
      <c r="T15" s="2">
        <f t="shared" si="7"/>
        <v>-130</v>
      </c>
      <c r="U15" s="2">
        <f t="shared" si="8"/>
        <v>-130</v>
      </c>
      <c r="V15" s="2">
        <f>VLOOKUP(A15,[1]TDSheet!$A:$W,23,0)</f>
        <v>0.6</v>
      </c>
      <c r="W15" s="2">
        <f>VLOOKUP(A15,[1]TDSheet!$A:$X,24,0)</f>
        <v>0</v>
      </c>
      <c r="X15" s="2">
        <f>VLOOKUP(A15,[1]TDSheet!$A:$N,14,0)</f>
        <v>-0.2</v>
      </c>
      <c r="Y15" s="26" t="str">
        <f>VLOOKUP(A15,[1]TDSheet!$A:$Y,25,0)</f>
        <v>Вывести</v>
      </c>
      <c r="Z15" s="2">
        <f t="shared" si="9"/>
        <v>0</v>
      </c>
      <c r="AA15" s="2">
        <f t="shared" si="10"/>
        <v>0</v>
      </c>
    </row>
    <row r="16" spans="1:27" ht="11.1" customHeight="1" x14ac:dyDescent="0.2">
      <c r="A16" s="8" t="s">
        <v>20</v>
      </c>
      <c r="B16" s="8" t="s">
        <v>14</v>
      </c>
      <c r="C16" s="8"/>
      <c r="D16" s="10"/>
      <c r="E16" s="9">
        <v>20</v>
      </c>
      <c r="F16" s="9"/>
      <c r="G16" s="9">
        <v>20</v>
      </c>
      <c r="H16" s="21">
        <v>0.4</v>
      </c>
      <c r="I16" s="2">
        <v>50</v>
      </c>
      <c r="K16" s="2">
        <f t="shared" si="3"/>
        <v>0</v>
      </c>
      <c r="N16" s="2">
        <f t="shared" si="4"/>
        <v>0</v>
      </c>
      <c r="O16" s="24"/>
      <c r="P16" s="24">
        <f t="shared" si="6"/>
        <v>0</v>
      </c>
      <c r="Q16" s="24"/>
      <c r="R16" s="24"/>
      <c r="T16" s="2" t="e">
        <f t="shared" si="7"/>
        <v>#DIV/0!</v>
      </c>
      <c r="U16" s="2" t="e">
        <f t="shared" si="8"/>
        <v>#DIV/0!</v>
      </c>
      <c r="V16" s="2">
        <v>0</v>
      </c>
      <c r="W16" s="2">
        <v>0</v>
      </c>
      <c r="X16" s="2">
        <v>0</v>
      </c>
      <c r="Z16" s="2">
        <f t="shared" si="9"/>
        <v>0</v>
      </c>
      <c r="AA16" s="2">
        <f t="shared" si="10"/>
        <v>0</v>
      </c>
    </row>
    <row r="17" spans="1:27" ht="21.95" customHeight="1" x14ac:dyDescent="0.2">
      <c r="A17" s="8" t="s">
        <v>21</v>
      </c>
      <c r="B17" s="8" t="s">
        <v>14</v>
      </c>
      <c r="C17" s="8"/>
      <c r="D17" s="9">
        <v>55</v>
      </c>
      <c r="E17" s="9">
        <v>150</v>
      </c>
      <c r="F17" s="9">
        <v>121</v>
      </c>
      <c r="G17" s="9">
        <v>78</v>
      </c>
      <c r="H17" s="21">
        <f>VLOOKUP(A17,[1]TDSheet!$A:$H,8,0)</f>
        <v>0.17</v>
      </c>
      <c r="I17" s="2">
        <f>VLOOKUP(A17,[1]TDSheet!$A:$I,9,0)</f>
        <v>180</v>
      </c>
      <c r="J17" s="2">
        <f>VLOOKUP(A17,[2]Луганск!$A:$E,4,0)</f>
        <v>136</v>
      </c>
      <c r="K17" s="2">
        <f t="shared" si="3"/>
        <v>-15</v>
      </c>
      <c r="N17" s="2">
        <f t="shared" si="4"/>
        <v>24.2</v>
      </c>
      <c r="O17" s="24">
        <f>11*N17-M17-G17</f>
        <v>188.2</v>
      </c>
      <c r="P17" s="24">
        <f t="shared" si="6"/>
        <v>188.2</v>
      </c>
      <c r="Q17" s="24"/>
      <c r="R17" s="24"/>
      <c r="T17" s="2">
        <f t="shared" si="7"/>
        <v>11</v>
      </c>
      <c r="U17" s="2">
        <f t="shared" si="8"/>
        <v>3.2231404958677685</v>
      </c>
      <c r="V17" s="2">
        <f>VLOOKUP(A17,[1]TDSheet!$A:$W,23,0)</f>
        <v>6.2</v>
      </c>
      <c r="W17" s="2">
        <f>VLOOKUP(A17,[1]TDSheet!$A:$X,24,0)</f>
        <v>13.8</v>
      </c>
      <c r="X17" s="2">
        <f>VLOOKUP(A17,[1]TDSheet!$A:$N,14,0)</f>
        <v>12</v>
      </c>
      <c r="Y17" s="25" t="str">
        <f>VLOOKUP(A17,[1]TDSheet!$A:$Y,25,0)</f>
        <v>ЗАВЕСТИ</v>
      </c>
      <c r="Z17" s="2">
        <f t="shared" si="9"/>
        <v>31.994</v>
      </c>
      <c r="AA17" s="2">
        <f t="shared" si="10"/>
        <v>0</v>
      </c>
    </row>
    <row r="18" spans="1:27" ht="21.95" customHeight="1" x14ac:dyDescent="0.2">
      <c r="A18" s="8" t="s">
        <v>22</v>
      </c>
      <c r="B18" s="8" t="s">
        <v>14</v>
      </c>
      <c r="C18" s="8"/>
      <c r="D18" s="10"/>
      <c r="E18" s="9">
        <v>24</v>
      </c>
      <c r="F18" s="9"/>
      <c r="G18" s="9">
        <v>24</v>
      </c>
      <c r="H18" s="21">
        <v>0.45</v>
      </c>
      <c r="I18" s="2">
        <v>50</v>
      </c>
      <c r="K18" s="2">
        <f t="shared" si="3"/>
        <v>0</v>
      </c>
      <c r="N18" s="2">
        <f t="shared" si="4"/>
        <v>0</v>
      </c>
      <c r="O18" s="24"/>
      <c r="P18" s="24">
        <f t="shared" si="6"/>
        <v>0</v>
      </c>
      <c r="Q18" s="24"/>
      <c r="R18" s="24"/>
      <c r="T18" s="2" t="e">
        <f t="shared" si="7"/>
        <v>#DIV/0!</v>
      </c>
      <c r="U18" s="2" t="e">
        <f t="shared" si="8"/>
        <v>#DIV/0!</v>
      </c>
      <c r="V18" s="2">
        <v>0</v>
      </c>
      <c r="W18" s="2">
        <v>0</v>
      </c>
      <c r="X18" s="2">
        <v>0</v>
      </c>
      <c r="Z18" s="2">
        <f t="shared" si="9"/>
        <v>0</v>
      </c>
      <c r="AA18" s="2">
        <f t="shared" si="10"/>
        <v>0</v>
      </c>
    </row>
    <row r="19" spans="1:27" ht="11.1" customHeight="1" x14ac:dyDescent="0.2">
      <c r="A19" s="8" t="s">
        <v>23</v>
      </c>
      <c r="B19" s="8" t="s">
        <v>14</v>
      </c>
      <c r="C19" s="8"/>
      <c r="D19" s="10"/>
      <c r="E19" s="9">
        <v>24</v>
      </c>
      <c r="F19" s="9"/>
      <c r="G19" s="9">
        <v>24</v>
      </c>
      <c r="H19" s="21">
        <v>0.45</v>
      </c>
      <c r="I19" s="2">
        <v>50</v>
      </c>
      <c r="K19" s="2">
        <f t="shared" si="3"/>
        <v>0</v>
      </c>
      <c r="N19" s="2">
        <f t="shared" si="4"/>
        <v>0</v>
      </c>
      <c r="O19" s="24"/>
      <c r="P19" s="24">
        <f t="shared" si="6"/>
        <v>0</v>
      </c>
      <c r="Q19" s="24"/>
      <c r="R19" s="24"/>
      <c r="T19" s="2" t="e">
        <f t="shared" si="7"/>
        <v>#DIV/0!</v>
      </c>
      <c r="U19" s="2" t="e">
        <f t="shared" si="8"/>
        <v>#DIV/0!</v>
      </c>
      <c r="V19" s="2">
        <v>0</v>
      </c>
      <c r="W19" s="2">
        <v>0</v>
      </c>
      <c r="X19" s="2">
        <v>0</v>
      </c>
      <c r="Z19" s="2">
        <f t="shared" si="9"/>
        <v>0</v>
      </c>
      <c r="AA19" s="2">
        <f t="shared" si="10"/>
        <v>0</v>
      </c>
    </row>
    <row r="20" spans="1:27" ht="11.1" customHeight="1" x14ac:dyDescent="0.2">
      <c r="A20" s="8" t="s">
        <v>24</v>
      </c>
      <c r="B20" s="8" t="s">
        <v>14</v>
      </c>
      <c r="C20" s="8"/>
      <c r="D20" s="10"/>
      <c r="E20" s="9">
        <v>180</v>
      </c>
      <c r="F20" s="9">
        <v>171</v>
      </c>
      <c r="G20" s="9">
        <v>9</v>
      </c>
      <c r="H20" s="21">
        <f>VLOOKUP(A20,[1]TDSheet!$A:$H,8,0)</f>
        <v>0.3</v>
      </c>
      <c r="I20" s="2">
        <f>VLOOKUP(A20,[1]TDSheet!$A:$I,9,0)</f>
        <v>40</v>
      </c>
      <c r="J20" s="2">
        <f>VLOOKUP(A20,[2]Луганск!$A:$E,4,0)</f>
        <v>163</v>
      </c>
      <c r="K20" s="2">
        <f t="shared" si="3"/>
        <v>8</v>
      </c>
      <c r="N20" s="2">
        <f t="shared" si="4"/>
        <v>34.200000000000003</v>
      </c>
      <c r="O20" s="24">
        <f>8*N20-M20-G20</f>
        <v>264.60000000000002</v>
      </c>
      <c r="P20" s="24">
        <f t="shared" si="6"/>
        <v>164.60000000000002</v>
      </c>
      <c r="Q20" s="24">
        <v>100</v>
      </c>
      <c r="R20" s="24"/>
      <c r="T20" s="2">
        <f t="shared" si="7"/>
        <v>8</v>
      </c>
      <c r="U20" s="2">
        <f t="shared" si="8"/>
        <v>0.26315789473684209</v>
      </c>
      <c r="V20" s="2">
        <f>VLOOKUP(A20,[1]TDSheet!$A:$W,23,0)</f>
        <v>10.4</v>
      </c>
      <c r="W20" s="2">
        <f>VLOOKUP(A20,[1]TDSheet!$A:$X,24,0)</f>
        <v>5.8</v>
      </c>
      <c r="X20" s="2">
        <f>VLOOKUP(A20,[1]TDSheet!$A:$N,14,0)</f>
        <v>0</v>
      </c>
      <c r="Y20" s="2" t="str">
        <f>VLOOKUP(A20,[1]TDSheet!$A:$Y,25,0)</f>
        <v>Вывести/ директор попросил оставить</v>
      </c>
      <c r="Z20" s="2">
        <f t="shared" si="9"/>
        <v>49.38</v>
      </c>
      <c r="AA20" s="2">
        <f t="shared" si="10"/>
        <v>30</v>
      </c>
    </row>
    <row r="21" spans="1:27" ht="11.1" customHeight="1" x14ac:dyDescent="0.2">
      <c r="A21" s="8" t="s">
        <v>25</v>
      </c>
      <c r="B21" s="8" t="s">
        <v>14</v>
      </c>
      <c r="C21" s="8"/>
      <c r="D21" s="9">
        <v>66</v>
      </c>
      <c r="E21" s="9">
        <v>150</v>
      </c>
      <c r="F21" s="9">
        <v>97</v>
      </c>
      <c r="G21" s="9">
        <v>119</v>
      </c>
      <c r="H21" s="21">
        <f>VLOOKUP(A21,[1]TDSheet!$A:$H,8,0)</f>
        <v>0.4</v>
      </c>
      <c r="I21" s="2">
        <f>VLOOKUP(A21,[1]TDSheet!$A:$I,9,0)</f>
        <v>50</v>
      </c>
      <c r="J21" s="2">
        <f>VLOOKUP(A21,[2]Луганск!$A:$E,4,0)</f>
        <v>97</v>
      </c>
      <c r="K21" s="2">
        <f t="shared" si="3"/>
        <v>0</v>
      </c>
      <c r="N21" s="2">
        <f t="shared" si="4"/>
        <v>19.399999999999999</v>
      </c>
      <c r="O21" s="24">
        <f t="shared" ref="O21:O24" si="12">13*N21-M21-G21</f>
        <v>133.19999999999999</v>
      </c>
      <c r="P21" s="24">
        <f t="shared" si="6"/>
        <v>133.19999999999999</v>
      </c>
      <c r="Q21" s="24"/>
      <c r="R21" s="24"/>
      <c r="T21" s="2">
        <f t="shared" si="7"/>
        <v>13</v>
      </c>
      <c r="U21" s="2">
        <f t="shared" si="8"/>
        <v>6.1340206185567014</v>
      </c>
      <c r="V21" s="2">
        <f>VLOOKUP(A21,[1]TDSheet!$A:$W,23,0)</f>
        <v>0.6</v>
      </c>
      <c r="W21" s="2">
        <f>VLOOKUP(A21,[1]TDSheet!$A:$X,24,0)</f>
        <v>10.8</v>
      </c>
      <c r="X21" s="2">
        <f>VLOOKUP(A21,[1]TDSheet!$A:$N,14,0)</f>
        <v>4.2</v>
      </c>
      <c r="Z21" s="2">
        <f t="shared" si="9"/>
        <v>53.28</v>
      </c>
      <c r="AA21" s="2">
        <f t="shared" si="10"/>
        <v>0</v>
      </c>
    </row>
    <row r="22" spans="1:27" ht="11.1" customHeight="1" x14ac:dyDescent="0.2">
      <c r="A22" s="8" t="s">
        <v>26</v>
      </c>
      <c r="B22" s="8" t="s">
        <v>14</v>
      </c>
      <c r="C22" s="8"/>
      <c r="D22" s="10"/>
      <c r="E22" s="9">
        <v>264</v>
      </c>
      <c r="F22" s="9">
        <v>150</v>
      </c>
      <c r="G22" s="9">
        <v>114</v>
      </c>
      <c r="H22" s="21">
        <f>VLOOKUP(A22,[1]TDSheet!$A:$H,8,0)</f>
        <v>0.35</v>
      </c>
      <c r="I22" s="2">
        <f>VLOOKUP(A22,[1]TDSheet!$A:$I,9,0)</f>
        <v>40</v>
      </c>
      <c r="J22" s="2">
        <f>VLOOKUP(A22,[2]Луганск!$A:$E,4,0)</f>
        <v>150</v>
      </c>
      <c r="K22" s="2">
        <f t="shared" si="3"/>
        <v>0</v>
      </c>
      <c r="N22" s="2">
        <f t="shared" si="4"/>
        <v>30</v>
      </c>
      <c r="O22" s="24">
        <f>12*N22-M22-G22</f>
        <v>246</v>
      </c>
      <c r="P22" s="24">
        <f t="shared" si="6"/>
        <v>146</v>
      </c>
      <c r="Q22" s="24">
        <v>100</v>
      </c>
      <c r="R22" s="24"/>
      <c r="T22" s="2">
        <f t="shared" si="7"/>
        <v>12</v>
      </c>
      <c r="U22" s="2">
        <f t="shared" si="8"/>
        <v>3.8</v>
      </c>
      <c r="V22" s="2">
        <f>VLOOKUP(A22,[1]TDSheet!$A:$W,23,0)</f>
        <v>1.2</v>
      </c>
      <c r="W22" s="2">
        <f>VLOOKUP(A22,[1]TDSheet!$A:$X,24,0)</f>
        <v>21</v>
      </c>
      <c r="X22" s="2">
        <f>VLOOKUP(A22,[1]TDSheet!$A:$N,14,0)</f>
        <v>15</v>
      </c>
      <c r="Z22" s="2">
        <f t="shared" si="9"/>
        <v>51.099999999999994</v>
      </c>
      <c r="AA22" s="2">
        <f t="shared" si="10"/>
        <v>35</v>
      </c>
    </row>
    <row r="23" spans="1:27" ht="11.1" customHeight="1" x14ac:dyDescent="0.2">
      <c r="A23" s="8" t="s">
        <v>27</v>
      </c>
      <c r="B23" s="8" t="s">
        <v>14</v>
      </c>
      <c r="C23" s="8"/>
      <c r="D23" s="9">
        <v>25</v>
      </c>
      <c r="E23" s="9">
        <v>465</v>
      </c>
      <c r="F23" s="9">
        <v>332</v>
      </c>
      <c r="G23" s="9">
        <v>142</v>
      </c>
      <c r="H23" s="21">
        <f>VLOOKUP(A23,[1]TDSheet!$A:$H,8,0)</f>
        <v>0.17</v>
      </c>
      <c r="I23" s="2">
        <f>VLOOKUP(A23,[1]TDSheet!$A:$I,9,0)</f>
        <v>120</v>
      </c>
      <c r="J23" s="2">
        <f>VLOOKUP(A23,[2]Луганск!$A:$E,4,0)</f>
        <v>335</v>
      </c>
      <c r="K23" s="2">
        <f t="shared" si="3"/>
        <v>-3</v>
      </c>
      <c r="N23" s="2">
        <f t="shared" si="4"/>
        <v>66.400000000000006</v>
      </c>
      <c r="O23" s="24">
        <f>10*N23-M23-G23</f>
        <v>522</v>
      </c>
      <c r="P23" s="24">
        <f t="shared" si="6"/>
        <v>322</v>
      </c>
      <c r="Q23" s="24">
        <v>200</v>
      </c>
      <c r="R23" s="24"/>
      <c r="T23" s="2">
        <f t="shared" si="7"/>
        <v>10</v>
      </c>
      <c r="U23" s="2">
        <f t="shared" si="8"/>
        <v>2.1385542168674698</v>
      </c>
      <c r="V23" s="2">
        <f>VLOOKUP(A23,[1]TDSheet!$A:$W,23,0)</f>
        <v>21</v>
      </c>
      <c r="W23" s="2">
        <f>VLOOKUP(A23,[1]TDSheet!$A:$X,24,0)</f>
        <v>41.4</v>
      </c>
      <c r="X23" s="2">
        <f>VLOOKUP(A23,[1]TDSheet!$A:$N,14,0)</f>
        <v>33.6</v>
      </c>
      <c r="Z23" s="2">
        <f t="shared" si="9"/>
        <v>54.74</v>
      </c>
      <c r="AA23" s="2">
        <f t="shared" si="10"/>
        <v>34</v>
      </c>
    </row>
    <row r="24" spans="1:27" ht="11.1" customHeight="1" x14ac:dyDescent="0.2">
      <c r="A24" s="8" t="s">
        <v>28</v>
      </c>
      <c r="B24" s="8" t="s">
        <v>14</v>
      </c>
      <c r="C24" s="8"/>
      <c r="D24" s="9">
        <v>178</v>
      </c>
      <c r="E24" s="9"/>
      <c r="F24" s="9">
        <v>54</v>
      </c>
      <c r="G24" s="9">
        <v>107</v>
      </c>
      <c r="H24" s="21">
        <f>VLOOKUP(A24,[1]TDSheet!$A:$H,8,0)</f>
        <v>0.42</v>
      </c>
      <c r="I24" s="2">
        <f>VLOOKUP(A24,[1]TDSheet!$A:$I,9,0)</f>
        <v>40</v>
      </c>
      <c r="J24" s="2">
        <f>VLOOKUP(A24,[2]Луганск!$A:$E,4,0)</f>
        <v>68</v>
      </c>
      <c r="K24" s="2">
        <f t="shared" si="3"/>
        <v>-14</v>
      </c>
      <c r="N24" s="2">
        <f t="shared" si="4"/>
        <v>10.8</v>
      </c>
      <c r="O24" s="24">
        <f t="shared" si="12"/>
        <v>33.400000000000006</v>
      </c>
      <c r="P24" s="24">
        <v>35</v>
      </c>
      <c r="Q24" s="24"/>
      <c r="R24" s="24"/>
      <c r="T24" s="2">
        <f t="shared" si="7"/>
        <v>13.148148148148147</v>
      </c>
      <c r="U24" s="2">
        <f t="shared" si="8"/>
        <v>9.9074074074074066</v>
      </c>
      <c r="V24" s="2">
        <f>VLOOKUP(A24,[1]TDSheet!$A:$W,23,0)</f>
        <v>16</v>
      </c>
      <c r="W24" s="2">
        <f>VLOOKUP(A24,[1]TDSheet!$A:$X,24,0)</f>
        <v>12</v>
      </c>
      <c r="X24" s="2">
        <f>VLOOKUP(A24,[1]TDSheet!$A:$N,14,0)</f>
        <v>8.1999999999999993</v>
      </c>
      <c r="Z24" s="2">
        <f t="shared" si="9"/>
        <v>14.7</v>
      </c>
      <c r="AA24" s="2">
        <f t="shared" si="10"/>
        <v>0</v>
      </c>
    </row>
    <row r="25" spans="1:27" ht="11.1" customHeight="1" x14ac:dyDescent="0.2">
      <c r="A25" s="8" t="s">
        <v>29</v>
      </c>
      <c r="B25" s="8" t="s">
        <v>14</v>
      </c>
      <c r="C25" s="23" t="str">
        <f>VLOOKUP(A25,[1]TDSheet!$A:$C,3,0)</f>
        <v>бонус_Н</v>
      </c>
      <c r="D25" s="9">
        <v>30</v>
      </c>
      <c r="E25" s="9">
        <v>594</v>
      </c>
      <c r="F25" s="9">
        <v>40</v>
      </c>
      <c r="G25" s="9">
        <v>582</v>
      </c>
      <c r="H25" s="21">
        <f>VLOOKUP(A25,[1]TDSheet!$A:$H,8,0)</f>
        <v>0.42</v>
      </c>
      <c r="I25" s="2">
        <f>VLOOKUP(A25,[1]TDSheet!$A:$I,9,0)</f>
        <v>45</v>
      </c>
      <c r="J25" s="2">
        <f>VLOOKUP(A25,[2]Луганск!$A:$E,4,0)</f>
        <v>42</v>
      </c>
      <c r="K25" s="2">
        <f t="shared" si="3"/>
        <v>-2</v>
      </c>
      <c r="N25" s="2">
        <f t="shared" si="4"/>
        <v>8</v>
      </c>
      <c r="O25" s="24"/>
      <c r="P25" s="24">
        <f t="shared" si="6"/>
        <v>0</v>
      </c>
      <c r="Q25" s="24"/>
      <c r="R25" s="24"/>
      <c r="T25" s="2">
        <f t="shared" si="7"/>
        <v>72.75</v>
      </c>
      <c r="U25" s="2">
        <f t="shared" si="8"/>
        <v>72.75</v>
      </c>
      <c r="V25" s="2">
        <f>VLOOKUP(A25,[1]TDSheet!$A:$W,23,0)</f>
        <v>42.4</v>
      </c>
      <c r="W25" s="2">
        <f>VLOOKUP(A25,[1]TDSheet!$A:$X,24,0)</f>
        <v>27</v>
      </c>
      <c r="X25" s="2">
        <f>VLOOKUP(A25,[1]TDSheet!$A:$N,14,0)</f>
        <v>58.6</v>
      </c>
      <c r="Z25" s="2">
        <f t="shared" si="9"/>
        <v>0</v>
      </c>
      <c r="AA25" s="2">
        <f t="shared" si="10"/>
        <v>0</v>
      </c>
    </row>
    <row r="26" spans="1:27" ht="11.1" customHeight="1" x14ac:dyDescent="0.2">
      <c r="A26" s="8" t="s">
        <v>30</v>
      </c>
      <c r="B26" s="8" t="s">
        <v>14</v>
      </c>
      <c r="C26" s="8"/>
      <c r="D26" s="10"/>
      <c r="E26" s="9">
        <v>54</v>
      </c>
      <c r="F26" s="9"/>
      <c r="G26" s="9">
        <v>54</v>
      </c>
      <c r="H26" s="21">
        <v>0.42</v>
      </c>
      <c r="I26" s="2">
        <v>35</v>
      </c>
      <c r="K26" s="2">
        <f t="shared" si="3"/>
        <v>0</v>
      </c>
      <c r="N26" s="2">
        <f t="shared" si="4"/>
        <v>0</v>
      </c>
      <c r="O26" s="24"/>
      <c r="P26" s="24">
        <f t="shared" si="6"/>
        <v>0</v>
      </c>
      <c r="Q26" s="24"/>
      <c r="R26" s="24"/>
      <c r="T26" s="2" t="e">
        <f t="shared" si="7"/>
        <v>#DIV/0!</v>
      </c>
      <c r="U26" s="2" t="e">
        <f t="shared" si="8"/>
        <v>#DIV/0!</v>
      </c>
      <c r="V26" s="2">
        <v>0</v>
      </c>
      <c r="W26" s="2">
        <v>0</v>
      </c>
      <c r="X26" s="2">
        <v>0</v>
      </c>
      <c r="Z26" s="2">
        <f t="shared" si="9"/>
        <v>0</v>
      </c>
      <c r="AA26" s="2">
        <f t="shared" si="10"/>
        <v>0</v>
      </c>
    </row>
    <row r="27" spans="1:27" ht="21.95" customHeight="1" x14ac:dyDescent="0.2">
      <c r="A27" s="8" t="s">
        <v>31</v>
      </c>
      <c r="B27" s="8" t="s">
        <v>14</v>
      </c>
      <c r="C27" s="8"/>
      <c r="D27" s="10"/>
      <c r="E27" s="9"/>
      <c r="F27" s="9">
        <v>2</v>
      </c>
      <c r="G27" s="9">
        <v>-2</v>
      </c>
      <c r="H27" s="21">
        <v>0</v>
      </c>
      <c r="I27" s="2" t="e">
        <f>VLOOKUP(A27,[1]TDSheet!$A:$I,9,0)</f>
        <v>#N/A</v>
      </c>
      <c r="J27" s="2">
        <f>VLOOKUP(A27,[2]Луганск!$A:$E,4,0)</f>
        <v>2</v>
      </c>
      <c r="K27" s="2">
        <f t="shared" si="3"/>
        <v>0</v>
      </c>
      <c r="N27" s="2">
        <f t="shared" si="4"/>
        <v>0.4</v>
      </c>
      <c r="O27" s="24"/>
      <c r="P27" s="24">
        <f t="shared" si="6"/>
        <v>0</v>
      </c>
      <c r="Q27" s="24"/>
      <c r="R27" s="24"/>
      <c r="T27" s="2">
        <f t="shared" si="7"/>
        <v>-5</v>
      </c>
      <c r="U27" s="2">
        <f t="shared" si="8"/>
        <v>-5</v>
      </c>
      <c r="V27" s="2">
        <v>0</v>
      </c>
      <c r="W27" s="2">
        <v>0</v>
      </c>
      <c r="X27" s="2">
        <v>0</v>
      </c>
      <c r="Z27" s="2">
        <f t="shared" si="9"/>
        <v>0</v>
      </c>
      <c r="AA27" s="2">
        <f t="shared" si="10"/>
        <v>0</v>
      </c>
    </row>
    <row r="28" spans="1:27" ht="21.95" customHeight="1" x14ac:dyDescent="0.2">
      <c r="A28" s="8" t="s">
        <v>32</v>
      </c>
      <c r="B28" s="8" t="s">
        <v>14</v>
      </c>
      <c r="C28" s="8"/>
      <c r="D28" s="10"/>
      <c r="E28" s="9">
        <v>54</v>
      </c>
      <c r="F28" s="9">
        <v>30</v>
      </c>
      <c r="G28" s="9">
        <v>24</v>
      </c>
      <c r="H28" s="21">
        <f>VLOOKUP(A28,[1]TDSheet!$A:$H,8,0)</f>
        <v>0.35</v>
      </c>
      <c r="I28" s="2">
        <f>VLOOKUP(A28,[1]TDSheet!$A:$I,9,0)</f>
        <v>45</v>
      </c>
      <c r="J28" s="2">
        <f>VLOOKUP(A28,[2]Луганск!$A:$E,4,0)</f>
        <v>32</v>
      </c>
      <c r="K28" s="2">
        <f t="shared" si="3"/>
        <v>-2</v>
      </c>
      <c r="N28" s="2">
        <f t="shared" si="4"/>
        <v>6</v>
      </c>
      <c r="O28" s="24">
        <f>12*N28-M28-G28</f>
        <v>48</v>
      </c>
      <c r="P28" s="24">
        <v>50</v>
      </c>
      <c r="Q28" s="24"/>
      <c r="R28" s="24"/>
      <c r="T28" s="2">
        <f t="shared" si="7"/>
        <v>12.333333333333334</v>
      </c>
      <c r="U28" s="2">
        <f t="shared" si="8"/>
        <v>4</v>
      </c>
      <c r="V28" s="2">
        <f>VLOOKUP(A28,[1]TDSheet!$A:$W,23,0)</f>
        <v>0</v>
      </c>
      <c r="W28" s="2">
        <f>VLOOKUP(A28,[1]TDSheet!$A:$X,24,0)</f>
        <v>0</v>
      </c>
      <c r="X28" s="2">
        <f>VLOOKUP(A28,[1]TDSheet!$A:$N,14,0)</f>
        <v>0</v>
      </c>
      <c r="Y28" s="25" t="str">
        <f>VLOOKUP(A28,[1]TDSheet!$A:$Y,25,0)</f>
        <v>ЗАВЕСТИ</v>
      </c>
      <c r="Z28" s="2">
        <f t="shared" si="9"/>
        <v>17.5</v>
      </c>
      <c r="AA28" s="2">
        <f t="shared" si="10"/>
        <v>0</v>
      </c>
    </row>
    <row r="29" spans="1:27" ht="21.95" customHeight="1" x14ac:dyDescent="0.2">
      <c r="A29" s="8" t="s">
        <v>33</v>
      </c>
      <c r="B29" s="8" t="s">
        <v>14</v>
      </c>
      <c r="C29" s="8"/>
      <c r="D29" s="10"/>
      <c r="E29" s="9">
        <v>24</v>
      </c>
      <c r="F29" s="9"/>
      <c r="G29" s="9">
        <v>24</v>
      </c>
      <c r="H29" s="21">
        <v>0.35</v>
      </c>
      <c r="I29" s="2">
        <v>45</v>
      </c>
      <c r="J29" s="2">
        <f>VLOOKUP(A29,[2]Луганск!$A:$E,4,0)</f>
        <v>1</v>
      </c>
      <c r="K29" s="2">
        <f t="shared" si="3"/>
        <v>-1</v>
      </c>
      <c r="N29" s="2">
        <f t="shared" si="4"/>
        <v>0</v>
      </c>
      <c r="O29" s="24"/>
      <c r="P29" s="24">
        <f t="shared" si="6"/>
        <v>0</v>
      </c>
      <c r="Q29" s="24"/>
      <c r="R29" s="24"/>
      <c r="T29" s="2" t="e">
        <f t="shared" si="7"/>
        <v>#DIV/0!</v>
      </c>
      <c r="U29" s="2" t="e">
        <f t="shared" si="8"/>
        <v>#DIV/0!</v>
      </c>
      <c r="V29" s="2">
        <v>0</v>
      </c>
      <c r="W29" s="2">
        <v>0</v>
      </c>
      <c r="X29" s="2">
        <v>0</v>
      </c>
      <c r="Z29" s="2">
        <f t="shared" si="9"/>
        <v>0</v>
      </c>
      <c r="AA29" s="2">
        <f t="shared" si="10"/>
        <v>0</v>
      </c>
    </row>
    <row r="30" spans="1:27" ht="11.1" customHeight="1" x14ac:dyDescent="0.2">
      <c r="A30" s="8" t="s">
        <v>34</v>
      </c>
      <c r="B30" s="8" t="s">
        <v>9</v>
      </c>
      <c r="C30" s="23" t="str">
        <f>VLOOKUP(A30,[1]TDSheet!$A:$C,3,0)</f>
        <v>Нояб</v>
      </c>
      <c r="D30" s="9">
        <v>59.725999999999999</v>
      </c>
      <c r="E30" s="9">
        <v>1154.0239999999999</v>
      </c>
      <c r="F30" s="9">
        <v>380.49099999999999</v>
      </c>
      <c r="G30" s="9">
        <v>761.21</v>
      </c>
      <c r="H30" s="21">
        <f>VLOOKUP(A30,[1]TDSheet!$A:$H,8,0)</f>
        <v>1</v>
      </c>
      <c r="I30" s="2">
        <f>VLOOKUP(A30,[1]TDSheet!$A:$I,9,0)</f>
        <v>55</v>
      </c>
      <c r="J30" s="2">
        <f>VLOOKUP(A30,[2]Луганск!$A:$E,4,0)</f>
        <v>369.1</v>
      </c>
      <c r="K30" s="2">
        <f t="shared" si="3"/>
        <v>11.390999999999963</v>
      </c>
      <c r="N30" s="2">
        <f t="shared" si="4"/>
        <v>76.098199999999991</v>
      </c>
      <c r="O30" s="24">
        <f t="shared" ref="O30:O39" si="13">13*N30-M30-G30</f>
        <v>228.06659999999988</v>
      </c>
      <c r="P30" s="24">
        <v>230</v>
      </c>
      <c r="Q30" s="24"/>
      <c r="R30" s="24"/>
      <c r="T30" s="2">
        <f t="shared" si="7"/>
        <v>13.025406645623683</v>
      </c>
      <c r="U30" s="2">
        <f t="shared" si="8"/>
        <v>10.002996128686357</v>
      </c>
      <c r="V30" s="2">
        <f>VLOOKUP(A30,[1]TDSheet!$A:$W,23,0)</f>
        <v>72.325400000000002</v>
      </c>
      <c r="W30" s="2">
        <f>VLOOKUP(A30,[1]TDSheet!$A:$X,24,0)</f>
        <v>94.530799999999999</v>
      </c>
      <c r="X30" s="2">
        <f>VLOOKUP(A30,[1]TDSheet!$A:$N,14,0)</f>
        <v>86.812600000000003</v>
      </c>
      <c r="Z30" s="2">
        <f t="shared" si="9"/>
        <v>230</v>
      </c>
      <c r="AA30" s="2">
        <f t="shared" si="10"/>
        <v>0</v>
      </c>
    </row>
    <row r="31" spans="1:27" ht="11.1" customHeight="1" x14ac:dyDescent="0.2">
      <c r="A31" s="8" t="s">
        <v>35</v>
      </c>
      <c r="B31" s="8" t="s">
        <v>9</v>
      </c>
      <c r="C31" s="8"/>
      <c r="D31" s="9">
        <v>1505.643</v>
      </c>
      <c r="E31" s="9">
        <v>1632.9269999999999</v>
      </c>
      <c r="F31" s="9">
        <v>1617.498</v>
      </c>
      <c r="G31" s="9">
        <v>1320.58</v>
      </c>
      <c r="H31" s="21">
        <f>VLOOKUP(A31,[1]TDSheet!$A:$H,8,0)</f>
        <v>1</v>
      </c>
      <c r="I31" s="2">
        <f>VLOOKUP(A31,[1]TDSheet!$A:$I,9,0)</f>
        <v>50</v>
      </c>
      <c r="J31" s="2">
        <f>VLOOKUP(A31,[2]Луганск!$A:$E,4,0)</f>
        <v>1618.35</v>
      </c>
      <c r="K31" s="2">
        <f t="shared" si="3"/>
        <v>-0.85199999999986176</v>
      </c>
      <c r="M31" s="2">
        <f>VLOOKUP(A31,[1]TDSheet!$A:$Q,17,0)</f>
        <v>600</v>
      </c>
      <c r="N31" s="2">
        <f t="shared" si="4"/>
        <v>323.49959999999999</v>
      </c>
      <c r="O31" s="24">
        <f t="shared" si="13"/>
        <v>2284.9147999999996</v>
      </c>
      <c r="P31" s="24">
        <v>1285</v>
      </c>
      <c r="Q31" s="24">
        <v>1000</v>
      </c>
      <c r="R31" s="24"/>
      <c r="T31" s="2">
        <f t="shared" si="7"/>
        <v>13.000263369722868</v>
      </c>
      <c r="U31" s="2">
        <f t="shared" si="8"/>
        <v>5.9368852388070961</v>
      </c>
      <c r="V31" s="2">
        <f>VLOOKUP(A31,[1]TDSheet!$A:$W,23,0)</f>
        <v>291.58479999999997</v>
      </c>
      <c r="W31" s="2">
        <f>VLOOKUP(A31,[1]TDSheet!$A:$X,24,0)</f>
        <v>282.75360000000001</v>
      </c>
      <c r="X31" s="2">
        <f>VLOOKUP(A31,[1]TDSheet!$A:$N,14,0)</f>
        <v>269.26660000000004</v>
      </c>
      <c r="Z31" s="2">
        <f t="shared" si="9"/>
        <v>1285</v>
      </c>
      <c r="AA31" s="2">
        <f t="shared" si="10"/>
        <v>1000</v>
      </c>
    </row>
    <row r="32" spans="1:27" ht="11.1" customHeight="1" x14ac:dyDescent="0.2">
      <c r="A32" s="8" t="s">
        <v>36</v>
      </c>
      <c r="B32" s="8" t="s">
        <v>9</v>
      </c>
      <c r="C32" s="8"/>
      <c r="D32" s="9">
        <v>120.14400000000001</v>
      </c>
      <c r="E32" s="9">
        <v>31.748000000000001</v>
      </c>
      <c r="F32" s="9">
        <v>81.911000000000001</v>
      </c>
      <c r="G32" s="9">
        <v>53.993000000000002</v>
      </c>
      <c r="H32" s="21">
        <f>VLOOKUP(A32,[1]TDSheet!$A:$H,8,0)</f>
        <v>1</v>
      </c>
      <c r="I32" s="2">
        <f>VLOOKUP(A32,[1]TDSheet!$A:$I,9,0)</f>
        <v>55</v>
      </c>
      <c r="J32" s="2">
        <f>VLOOKUP(A32,[2]Луганск!$A:$E,4,0)</f>
        <v>81.05</v>
      </c>
      <c r="K32" s="2">
        <f t="shared" si="3"/>
        <v>0.86100000000000421</v>
      </c>
      <c r="N32" s="2">
        <f t="shared" si="4"/>
        <v>16.382200000000001</v>
      </c>
      <c r="O32" s="24">
        <f>11*N32-M32-G32</f>
        <v>126.21120000000002</v>
      </c>
      <c r="P32" s="24">
        <v>125</v>
      </c>
      <c r="Q32" s="24"/>
      <c r="R32" s="24"/>
      <c r="T32" s="2">
        <f t="shared" si="7"/>
        <v>10.926066096128723</v>
      </c>
      <c r="U32" s="2">
        <f t="shared" si="8"/>
        <v>3.2958332824651144</v>
      </c>
      <c r="V32" s="2">
        <f>VLOOKUP(A32,[1]TDSheet!$A:$W,23,0)</f>
        <v>16.531600000000001</v>
      </c>
      <c r="W32" s="2">
        <f>VLOOKUP(A32,[1]TDSheet!$A:$X,24,0)</f>
        <v>13.834200000000001</v>
      </c>
      <c r="X32" s="2">
        <f>VLOOKUP(A32,[1]TDSheet!$A:$N,14,0)</f>
        <v>8.6790000000000003</v>
      </c>
      <c r="Z32" s="2">
        <f t="shared" si="9"/>
        <v>125</v>
      </c>
      <c r="AA32" s="2">
        <f t="shared" si="10"/>
        <v>0</v>
      </c>
    </row>
    <row r="33" spans="1:27" ht="11.1" customHeight="1" x14ac:dyDescent="0.2">
      <c r="A33" s="8" t="s">
        <v>37</v>
      </c>
      <c r="B33" s="8" t="s">
        <v>9</v>
      </c>
      <c r="C33" s="23" t="str">
        <f>VLOOKUP(A33,[1]TDSheet!$A:$C,3,0)</f>
        <v>Нояб</v>
      </c>
      <c r="D33" s="9">
        <v>644.45699999999999</v>
      </c>
      <c r="E33" s="9">
        <v>1612.183</v>
      </c>
      <c r="F33" s="9">
        <v>790.06700000000001</v>
      </c>
      <c r="G33" s="9">
        <v>1311.546</v>
      </c>
      <c r="H33" s="21">
        <f>VLOOKUP(A33,[1]TDSheet!$A:$H,8,0)</f>
        <v>1</v>
      </c>
      <c r="I33" s="2">
        <f>VLOOKUP(A33,[1]TDSheet!$A:$I,9,0)</f>
        <v>55</v>
      </c>
      <c r="J33" s="2">
        <f>VLOOKUP(A33,[2]Луганск!$A:$E,4,0)</f>
        <v>749</v>
      </c>
      <c r="K33" s="2">
        <f t="shared" si="3"/>
        <v>41.067000000000007</v>
      </c>
      <c r="N33" s="2">
        <f t="shared" si="4"/>
        <v>158.01339999999999</v>
      </c>
      <c r="O33" s="24">
        <f t="shared" si="13"/>
        <v>742.62819999999988</v>
      </c>
      <c r="P33" s="27">
        <v>500</v>
      </c>
      <c r="Q33" s="27">
        <v>500</v>
      </c>
      <c r="R33" s="24">
        <v>1000</v>
      </c>
      <c r="S33" s="2" t="s">
        <v>128</v>
      </c>
      <c r="T33" s="2">
        <f t="shared" si="7"/>
        <v>14.628797304532403</v>
      </c>
      <c r="U33" s="2">
        <f t="shared" si="8"/>
        <v>8.3002201079148996</v>
      </c>
      <c r="V33" s="2">
        <f>VLOOKUP(A33,[1]TDSheet!$A:$W,23,0)</f>
        <v>126.547</v>
      </c>
      <c r="W33" s="2">
        <f>VLOOKUP(A33,[1]TDSheet!$A:$X,24,0)</f>
        <v>172.4982</v>
      </c>
      <c r="X33" s="2">
        <f>VLOOKUP(A33,[1]TDSheet!$A:$N,14,0)</f>
        <v>147.9332</v>
      </c>
      <c r="Z33" s="2">
        <f t="shared" si="9"/>
        <v>500</v>
      </c>
      <c r="AA33" s="2">
        <f t="shared" si="10"/>
        <v>500</v>
      </c>
    </row>
    <row r="34" spans="1:27" ht="11.1" customHeight="1" x14ac:dyDescent="0.2">
      <c r="A34" s="8" t="s">
        <v>38</v>
      </c>
      <c r="B34" s="8" t="s">
        <v>9</v>
      </c>
      <c r="C34" s="8"/>
      <c r="D34" s="9">
        <v>2178.998</v>
      </c>
      <c r="E34" s="9">
        <v>2216.9050000000002</v>
      </c>
      <c r="F34" s="9">
        <v>3059.4929999999999</v>
      </c>
      <c r="G34" s="9">
        <v>972.78399999999999</v>
      </c>
      <c r="H34" s="21">
        <f>VLOOKUP(A34,[1]TDSheet!$A:$H,8,0)</f>
        <v>1</v>
      </c>
      <c r="I34" s="2">
        <f>VLOOKUP(A34,[1]TDSheet!$A:$I,9,0)</f>
        <v>60</v>
      </c>
      <c r="J34" s="2">
        <f>VLOOKUP(A34,[2]Луганск!$A:$E,4,0)</f>
        <v>2871.55</v>
      </c>
      <c r="K34" s="2">
        <f t="shared" si="3"/>
        <v>187.94299999999976</v>
      </c>
      <c r="M34" s="2">
        <f>VLOOKUP(A34,[1]TDSheet!$A:$Q,17,0)</f>
        <v>3000</v>
      </c>
      <c r="N34" s="2">
        <f t="shared" si="4"/>
        <v>611.89859999999999</v>
      </c>
      <c r="O34" s="24">
        <f t="shared" si="13"/>
        <v>3981.8978000000002</v>
      </c>
      <c r="P34" s="24">
        <v>1980</v>
      </c>
      <c r="Q34" s="24">
        <v>2000</v>
      </c>
      <c r="R34" s="24"/>
      <c r="T34" s="2">
        <f t="shared" si="7"/>
        <v>12.996898505732812</v>
      </c>
      <c r="U34" s="2">
        <f t="shared" si="8"/>
        <v>6.4925528510769599</v>
      </c>
      <c r="V34" s="2">
        <f>VLOOKUP(A34,[1]TDSheet!$A:$W,23,0)</f>
        <v>368.22979999999995</v>
      </c>
      <c r="W34" s="2">
        <f>VLOOKUP(A34,[1]TDSheet!$A:$X,24,0)</f>
        <v>425.6474</v>
      </c>
      <c r="X34" s="2">
        <f>VLOOKUP(A34,[1]TDSheet!$A:$N,14,0)</f>
        <v>537.56020000000001</v>
      </c>
      <c r="Z34" s="2">
        <f t="shared" si="9"/>
        <v>1980</v>
      </c>
      <c r="AA34" s="2">
        <f t="shared" si="10"/>
        <v>2000</v>
      </c>
    </row>
    <row r="35" spans="1:27" ht="11.1" customHeight="1" x14ac:dyDescent="0.2">
      <c r="A35" s="8" t="s">
        <v>39</v>
      </c>
      <c r="B35" s="8" t="s">
        <v>9</v>
      </c>
      <c r="C35" s="23" t="str">
        <f>VLOOKUP(A35,[1]TDSheet!$A:$C,3,0)</f>
        <v>Нояб</v>
      </c>
      <c r="D35" s="9">
        <v>314.10300000000001</v>
      </c>
      <c r="E35" s="9">
        <v>354.81</v>
      </c>
      <c r="F35" s="9">
        <v>256.80399999999997</v>
      </c>
      <c r="G35" s="9">
        <v>365.57100000000003</v>
      </c>
      <c r="H35" s="21">
        <f>VLOOKUP(A35,[1]TDSheet!$A:$H,8,0)</f>
        <v>1</v>
      </c>
      <c r="I35" s="2">
        <f>VLOOKUP(A35,[1]TDSheet!$A:$I,9,0)</f>
        <v>50</v>
      </c>
      <c r="J35" s="2">
        <f>VLOOKUP(A35,[2]Луганск!$A:$E,4,0)</f>
        <v>245.59100000000001</v>
      </c>
      <c r="K35" s="2">
        <f t="shared" si="3"/>
        <v>11.212999999999965</v>
      </c>
      <c r="N35" s="2">
        <f t="shared" si="4"/>
        <v>51.360799999999998</v>
      </c>
      <c r="O35" s="24">
        <f t="shared" si="13"/>
        <v>302.11939999999993</v>
      </c>
      <c r="P35" s="24">
        <v>200</v>
      </c>
      <c r="Q35" s="24">
        <v>100</v>
      </c>
      <c r="R35" s="24"/>
      <c r="T35" s="2">
        <f t="shared" si="7"/>
        <v>12.958735066431988</v>
      </c>
      <c r="U35" s="2">
        <f t="shared" si="8"/>
        <v>7.1177045528885854</v>
      </c>
      <c r="V35" s="2">
        <f>VLOOKUP(A35,[1]TDSheet!$A:$W,23,0)</f>
        <v>46.8842</v>
      </c>
      <c r="W35" s="2">
        <f>VLOOKUP(A35,[1]TDSheet!$A:$X,24,0)</f>
        <v>50.143599999999999</v>
      </c>
      <c r="X35" s="2">
        <f>VLOOKUP(A35,[1]TDSheet!$A:$N,14,0)</f>
        <v>47.369199999999999</v>
      </c>
      <c r="Z35" s="2">
        <f t="shared" si="9"/>
        <v>200</v>
      </c>
      <c r="AA35" s="2">
        <f t="shared" si="10"/>
        <v>100</v>
      </c>
    </row>
    <row r="36" spans="1:27" ht="11.1" customHeight="1" x14ac:dyDescent="0.2">
      <c r="A36" s="8" t="s">
        <v>40</v>
      </c>
      <c r="B36" s="8" t="s">
        <v>9</v>
      </c>
      <c r="C36" s="23" t="str">
        <f>VLOOKUP(A36,[1]TDSheet!$A:$C,3,0)</f>
        <v>Нояб</v>
      </c>
      <c r="D36" s="9">
        <v>273.00200000000001</v>
      </c>
      <c r="E36" s="9">
        <v>1022.216</v>
      </c>
      <c r="F36" s="9">
        <v>441.78800000000001</v>
      </c>
      <c r="G36" s="9">
        <v>723.7</v>
      </c>
      <c r="H36" s="21">
        <f>VLOOKUP(A36,[1]TDSheet!$A:$H,8,0)</f>
        <v>1</v>
      </c>
      <c r="I36" s="2">
        <f>VLOOKUP(A36,[1]TDSheet!$A:$I,9,0)</f>
        <v>55</v>
      </c>
      <c r="J36" s="2">
        <f>VLOOKUP(A36,[2]Луганск!$A:$E,4,0)</f>
        <v>469.45</v>
      </c>
      <c r="K36" s="2">
        <f t="shared" si="3"/>
        <v>-27.661999999999978</v>
      </c>
      <c r="M36" s="2">
        <f>VLOOKUP(A36,[1]TDSheet!$A:$Q,17,0)</f>
        <v>600</v>
      </c>
      <c r="N36" s="2">
        <f t="shared" si="4"/>
        <v>88.357600000000005</v>
      </c>
      <c r="O36" s="24"/>
      <c r="P36" s="27">
        <v>200</v>
      </c>
      <c r="Q36" s="24">
        <v>100</v>
      </c>
      <c r="R36" s="24">
        <v>500</v>
      </c>
      <c r="S36" s="2" t="s">
        <v>128</v>
      </c>
      <c r="T36" s="2">
        <f t="shared" si="7"/>
        <v>18.376461108042772</v>
      </c>
      <c r="U36" s="2">
        <f t="shared" si="8"/>
        <v>14.981167437775584</v>
      </c>
      <c r="V36" s="2">
        <f>VLOOKUP(A36,[1]TDSheet!$A:$W,23,0)</f>
        <v>111.992</v>
      </c>
      <c r="W36" s="2">
        <f>VLOOKUP(A36,[1]TDSheet!$A:$X,24,0)</f>
        <v>84.0916</v>
      </c>
      <c r="X36" s="2">
        <f>VLOOKUP(A36,[1]TDSheet!$A:$N,14,0)</f>
        <v>165.82260000000002</v>
      </c>
      <c r="Z36" s="2">
        <f t="shared" si="9"/>
        <v>200</v>
      </c>
      <c r="AA36" s="2">
        <f t="shared" si="10"/>
        <v>100</v>
      </c>
    </row>
    <row r="37" spans="1:27" ht="11.1" customHeight="1" x14ac:dyDescent="0.2">
      <c r="A37" s="8" t="s">
        <v>41</v>
      </c>
      <c r="B37" s="8" t="s">
        <v>9</v>
      </c>
      <c r="C37" s="8"/>
      <c r="D37" s="9">
        <v>1685.4459999999999</v>
      </c>
      <c r="E37" s="9">
        <v>1638.04</v>
      </c>
      <c r="F37" s="9">
        <v>2169.047</v>
      </c>
      <c r="G37" s="9">
        <v>958.88400000000001</v>
      </c>
      <c r="H37" s="21">
        <f>VLOOKUP(A37,[1]TDSheet!$A:$H,8,0)</f>
        <v>1</v>
      </c>
      <c r="I37" s="2">
        <f>VLOOKUP(A37,[1]TDSheet!$A:$I,9,0)</f>
        <v>60</v>
      </c>
      <c r="J37" s="2">
        <f>VLOOKUP(A37,[2]Луганск!$A:$E,4,0)</f>
        <v>2076.4499999999998</v>
      </c>
      <c r="K37" s="2">
        <f t="shared" si="3"/>
        <v>92.597000000000207</v>
      </c>
      <c r="M37" s="2">
        <f>VLOOKUP(A37,[1]TDSheet!$A:$Q,17,0)</f>
        <v>600</v>
      </c>
      <c r="N37" s="2">
        <f t="shared" si="4"/>
        <v>433.80939999999998</v>
      </c>
      <c r="O37" s="24">
        <f>12*N37-M37-G37</f>
        <v>3646.8287999999993</v>
      </c>
      <c r="P37" s="24">
        <v>2150</v>
      </c>
      <c r="Q37" s="24">
        <v>1500</v>
      </c>
      <c r="R37" s="24"/>
      <c r="T37" s="2">
        <f t="shared" si="7"/>
        <v>12.007310122832747</v>
      </c>
      <c r="U37" s="2">
        <f t="shared" si="8"/>
        <v>3.5934767665246534</v>
      </c>
      <c r="V37" s="2">
        <f>VLOOKUP(A37,[1]TDSheet!$A:$W,23,0)</f>
        <v>251.24160000000001</v>
      </c>
      <c r="W37" s="2">
        <f>VLOOKUP(A37,[1]TDSheet!$A:$X,24,0)</f>
        <v>307.214</v>
      </c>
      <c r="X37" s="2">
        <f>VLOOKUP(A37,[1]TDSheet!$A:$N,14,0)</f>
        <v>284.05619999999999</v>
      </c>
      <c r="Z37" s="2">
        <f t="shared" si="9"/>
        <v>2150</v>
      </c>
      <c r="AA37" s="2">
        <f t="shared" si="10"/>
        <v>1500</v>
      </c>
    </row>
    <row r="38" spans="1:27" ht="11.1" customHeight="1" x14ac:dyDescent="0.2">
      <c r="A38" s="8" t="s">
        <v>42</v>
      </c>
      <c r="B38" s="8" t="s">
        <v>9</v>
      </c>
      <c r="C38" s="8"/>
      <c r="D38" s="9">
        <v>754.65300000000002</v>
      </c>
      <c r="E38" s="9">
        <v>2462.9250000000002</v>
      </c>
      <c r="F38" s="9">
        <v>1385.731</v>
      </c>
      <c r="G38" s="9">
        <v>1678.088</v>
      </c>
      <c r="H38" s="21">
        <f>VLOOKUP(A38,[1]TDSheet!$A:$H,8,0)</f>
        <v>1</v>
      </c>
      <c r="I38" s="2">
        <f>VLOOKUP(A38,[1]TDSheet!$A:$I,9,0)</f>
        <v>60</v>
      </c>
      <c r="J38" s="2">
        <f>VLOOKUP(A38,[2]Луганск!$A:$E,4,0)</f>
        <v>1352.55</v>
      </c>
      <c r="K38" s="2">
        <f t="shared" si="3"/>
        <v>33.18100000000004</v>
      </c>
      <c r="M38" s="2">
        <f>VLOOKUP(A38,[1]TDSheet!$A:$Q,17,0)</f>
        <v>400</v>
      </c>
      <c r="N38" s="2">
        <f t="shared" si="4"/>
        <v>277.14620000000002</v>
      </c>
      <c r="O38" s="24">
        <f t="shared" si="13"/>
        <v>1524.8126000000004</v>
      </c>
      <c r="P38" s="24">
        <v>1025</v>
      </c>
      <c r="Q38" s="24">
        <v>500</v>
      </c>
      <c r="R38" s="24"/>
      <c r="T38" s="2">
        <f t="shared" si="7"/>
        <v>13.000676177411053</v>
      </c>
      <c r="U38" s="2">
        <f t="shared" si="8"/>
        <v>7.4981652283163172</v>
      </c>
      <c r="V38" s="2">
        <f>VLOOKUP(A38,[1]TDSheet!$A:$W,23,0)</f>
        <v>211.74979999999999</v>
      </c>
      <c r="W38" s="2">
        <f>VLOOKUP(A38,[1]TDSheet!$A:$X,24,0)</f>
        <v>217.291</v>
      </c>
      <c r="X38" s="2">
        <f>VLOOKUP(A38,[1]TDSheet!$A:$N,14,0)</f>
        <v>264.08359999999999</v>
      </c>
      <c r="Z38" s="2">
        <f t="shared" si="9"/>
        <v>1025</v>
      </c>
      <c r="AA38" s="2">
        <f t="shared" si="10"/>
        <v>500</v>
      </c>
    </row>
    <row r="39" spans="1:27" ht="11.1" customHeight="1" x14ac:dyDescent="0.2">
      <c r="A39" s="8" t="s">
        <v>43</v>
      </c>
      <c r="B39" s="8" t="s">
        <v>9</v>
      </c>
      <c r="C39" s="23" t="str">
        <f>VLOOKUP(A39,[1]TDSheet!$A:$C,3,0)</f>
        <v>Нояб</v>
      </c>
      <c r="D39" s="9">
        <v>509.12799999999999</v>
      </c>
      <c r="E39" s="9">
        <v>812.74300000000005</v>
      </c>
      <c r="F39" s="9">
        <v>469.28</v>
      </c>
      <c r="G39" s="9">
        <v>779.20500000000004</v>
      </c>
      <c r="H39" s="21">
        <f>VLOOKUP(A39,[1]TDSheet!$A:$H,8,0)</f>
        <v>1</v>
      </c>
      <c r="I39" s="2">
        <f>VLOOKUP(A39,[1]TDSheet!$A:$I,9,0)</f>
        <v>60</v>
      </c>
      <c r="J39" s="2">
        <f>VLOOKUP(A39,[2]Луганск!$A:$E,4,0)</f>
        <v>448.05</v>
      </c>
      <c r="K39" s="2">
        <f t="shared" si="3"/>
        <v>21.229999999999961</v>
      </c>
      <c r="N39" s="2">
        <f t="shared" si="4"/>
        <v>93.855999999999995</v>
      </c>
      <c r="O39" s="24">
        <f t="shared" si="13"/>
        <v>440.92299999999989</v>
      </c>
      <c r="P39" s="24">
        <v>240</v>
      </c>
      <c r="Q39" s="24">
        <v>200</v>
      </c>
      <c r="R39" s="24"/>
      <c r="T39" s="2">
        <f t="shared" si="7"/>
        <v>12.990165785884759</v>
      </c>
      <c r="U39" s="2">
        <f t="shared" si="8"/>
        <v>8.302133054892602</v>
      </c>
      <c r="V39" s="2">
        <f>VLOOKUP(A39,[1]TDSheet!$A:$W,23,0)</f>
        <v>87.461199999999991</v>
      </c>
      <c r="W39" s="2">
        <f>VLOOKUP(A39,[1]TDSheet!$A:$X,24,0)</f>
        <v>93.4602</v>
      </c>
      <c r="X39" s="2">
        <f>VLOOKUP(A39,[1]TDSheet!$A:$N,14,0)</f>
        <v>95.259600000000006</v>
      </c>
      <c r="Z39" s="2">
        <f t="shared" si="9"/>
        <v>240</v>
      </c>
      <c r="AA39" s="2">
        <f t="shared" si="10"/>
        <v>200</v>
      </c>
    </row>
    <row r="40" spans="1:27" ht="11.1" customHeight="1" x14ac:dyDescent="0.2">
      <c r="A40" s="8" t="s">
        <v>44</v>
      </c>
      <c r="B40" s="8" t="s">
        <v>9</v>
      </c>
      <c r="C40" s="23" t="str">
        <f>VLOOKUP(A40,[1]TDSheet!$A:$C,3,0)</f>
        <v>Нояб</v>
      </c>
      <c r="D40" s="9">
        <v>89.849000000000004</v>
      </c>
      <c r="E40" s="9">
        <v>839.84400000000005</v>
      </c>
      <c r="F40" s="9">
        <v>209.614</v>
      </c>
      <c r="G40" s="9">
        <v>647.9</v>
      </c>
      <c r="H40" s="21">
        <f>VLOOKUP(A40,[1]TDSheet!$A:$H,8,0)</f>
        <v>1</v>
      </c>
      <c r="I40" s="2">
        <f>VLOOKUP(A40,[1]TDSheet!$A:$I,9,0)</f>
        <v>60</v>
      </c>
      <c r="J40" s="2">
        <f>VLOOKUP(A40,[2]Луганск!$A:$E,4,0)</f>
        <v>243.05</v>
      </c>
      <c r="K40" s="2">
        <f t="shared" si="3"/>
        <v>-33.436000000000007</v>
      </c>
      <c r="N40" s="2">
        <f t="shared" si="4"/>
        <v>41.922800000000002</v>
      </c>
      <c r="O40" s="24"/>
      <c r="P40" s="24">
        <f t="shared" si="6"/>
        <v>0</v>
      </c>
      <c r="Q40" s="24"/>
      <c r="R40" s="24"/>
      <c r="T40" s="2">
        <f t="shared" si="7"/>
        <v>15.454597498258703</v>
      </c>
      <c r="U40" s="2">
        <f t="shared" si="8"/>
        <v>15.454597498258703</v>
      </c>
      <c r="V40" s="2">
        <f>VLOOKUP(A40,[1]TDSheet!$A:$W,23,0)</f>
        <v>71.5214</v>
      </c>
      <c r="W40" s="2">
        <f>VLOOKUP(A40,[1]TDSheet!$A:$X,24,0)</f>
        <v>45.9084</v>
      </c>
      <c r="X40" s="2">
        <f>VLOOKUP(A40,[1]TDSheet!$A:$N,14,0)</f>
        <v>84.418599999999998</v>
      </c>
      <c r="Z40" s="2">
        <f t="shared" si="9"/>
        <v>0</v>
      </c>
      <c r="AA40" s="2">
        <f t="shared" si="10"/>
        <v>0</v>
      </c>
    </row>
    <row r="41" spans="1:27" ht="11.1" customHeight="1" x14ac:dyDescent="0.2">
      <c r="A41" s="8" t="s">
        <v>45</v>
      </c>
      <c r="B41" s="8" t="s">
        <v>9</v>
      </c>
      <c r="C41" s="23" t="str">
        <f>VLOOKUP(A41,[1]TDSheet!$A:$C,3,0)</f>
        <v>Нояб</v>
      </c>
      <c r="D41" s="9">
        <v>123.541</v>
      </c>
      <c r="E41" s="9">
        <v>1164.3520000000001</v>
      </c>
      <c r="F41" s="9">
        <v>423.66800000000001</v>
      </c>
      <c r="G41" s="9">
        <v>784.73699999999997</v>
      </c>
      <c r="H41" s="21">
        <f>VLOOKUP(A41,[1]TDSheet!$A:$H,8,0)</f>
        <v>1</v>
      </c>
      <c r="I41" s="2">
        <f>VLOOKUP(A41,[1]TDSheet!$A:$I,9,0)</f>
        <v>60</v>
      </c>
      <c r="J41" s="2">
        <f>VLOOKUP(A41,[2]Луганск!$A:$E,4,0)</f>
        <v>408.80099999999999</v>
      </c>
      <c r="K41" s="2">
        <f t="shared" si="3"/>
        <v>14.867000000000019</v>
      </c>
      <c r="N41" s="2">
        <f t="shared" si="4"/>
        <v>84.733599999999996</v>
      </c>
      <c r="O41" s="24">
        <f>13*N41-M41-G41</f>
        <v>316.79979999999989</v>
      </c>
      <c r="P41" s="24">
        <v>220</v>
      </c>
      <c r="Q41" s="24">
        <v>100</v>
      </c>
      <c r="R41" s="24"/>
      <c r="T41" s="2">
        <f t="shared" si="7"/>
        <v>13.037767780431849</v>
      </c>
      <c r="U41" s="2">
        <f t="shared" si="8"/>
        <v>9.2612257711226711</v>
      </c>
      <c r="V41" s="2">
        <f>VLOOKUP(A41,[1]TDSheet!$A:$W,23,0)</f>
        <v>79.133200000000002</v>
      </c>
      <c r="W41" s="2">
        <f>VLOOKUP(A41,[1]TDSheet!$A:$X,24,0)</f>
        <v>80.261400000000009</v>
      </c>
      <c r="X41" s="2">
        <f>VLOOKUP(A41,[1]TDSheet!$A:$N,14,0)</f>
        <v>91.891800000000003</v>
      </c>
      <c r="Z41" s="2">
        <f t="shared" si="9"/>
        <v>220</v>
      </c>
      <c r="AA41" s="2">
        <f t="shared" si="10"/>
        <v>100</v>
      </c>
    </row>
    <row r="42" spans="1:27" ht="11.1" customHeight="1" x14ac:dyDescent="0.2">
      <c r="A42" s="8" t="s">
        <v>46</v>
      </c>
      <c r="B42" s="8" t="s">
        <v>9</v>
      </c>
      <c r="C42" s="8"/>
      <c r="D42" s="9">
        <v>27.879000000000001</v>
      </c>
      <c r="E42" s="9">
        <v>317.72899999999998</v>
      </c>
      <c r="F42" s="9">
        <v>63.628</v>
      </c>
      <c r="G42" s="9">
        <v>259.66199999999998</v>
      </c>
      <c r="H42" s="21">
        <f>VLOOKUP(A42,[1]TDSheet!$A:$H,8,0)</f>
        <v>1</v>
      </c>
      <c r="I42" s="2">
        <f>VLOOKUP(A42,[1]TDSheet!$A:$I,9,0)</f>
        <v>35</v>
      </c>
      <c r="J42" s="2">
        <f>VLOOKUP(A42,[2]Луганск!$A:$E,4,0)</f>
        <v>73.77</v>
      </c>
      <c r="K42" s="2">
        <f t="shared" si="3"/>
        <v>-10.141999999999996</v>
      </c>
      <c r="N42" s="2">
        <f t="shared" si="4"/>
        <v>12.7256</v>
      </c>
      <c r="O42" s="24"/>
      <c r="P42" s="24">
        <f t="shared" si="6"/>
        <v>0</v>
      </c>
      <c r="Q42" s="24"/>
      <c r="R42" s="24"/>
      <c r="T42" s="2">
        <f t="shared" si="7"/>
        <v>20.404696045766013</v>
      </c>
      <c r="U42" s="2">
        <f t="shared" si="8"/>
        <v>20.404696045766013</v>
      </c>
      <c r="V42" s="2">
        <f>VLOOKUP(A42,[1]TDSheet!$A:$W,23,0)</f>
        <v>18.833600000000001</v>
      </c>
      <c r="W42" s="2">
        <f>VLOOKUP(A42,[1]TDSheet!$A:$X,24,0)</f>
        <v>22.252199999999998</v>
      </c>
      <c r="X42" s="2">
        <f>VLOOKUP(A42,[1]TDSheet!$A:$N,14,0)</f>
        <v>24.223199999999999</v>
      </c>
      <c r="Z42" s="2">
        <f t="shared" si="9"/>
        <v>0</v>
      </c>
      <c r="AA42" s="2">
        <f t="shared" si="10"/>
        <v>0</v>
      </c>
    </row>
    <row r="43" spans="1:27" ht="11.1" customHeight="1" x14ac:dyDescent="0.2">
      <c r="A43" s="8" t="s">
        <v>47</v>
      </c>
      <c r="B43" s="8" t="s">
        <v>9</v>
      </c>
      <c r="C43" s="8"/>
      <c r="D43" s="9">
        <v>8.5410000000000004</v>
      </c>
      <c r="E43" s="9">
        <v>204.339</v>
      </c>
      <c r="F43" s="9">
        <v>129.15199999999999</v>
      </c>
      <c r="G43" s="9">
        <v>81.605000000000004</v>
      </c>
      <c r="H43" s="21">
        <f>VLOOKUP(A43,[1]TDSheet!$A:$H,8,0)</f>
        <v>1</v>
      </c>
      <c r="I43" s="2">
        <f>VLOOKUP(A43,[1]TDSheet!$A:$I,9,0)</f>
        <v>40</v>
      </c>
      <c r="J43" s="2">
        <f>VLOOKUP(A43,[2]Луганск!$A:$E,4,0)</f>
        <v>127.3</v>
      </c>
      <c r="K43" s="2">
        <f t="shared" si="3"/>
        <v>1.8519999999999897</v>
      </c>
      <c r="N43" s="2">
        <f t="shared" si="4"/>
        <v>25.830399999999997</v>
      </c>
      <c r="O43" s="24">
        <f>11*N43-M43-G43</f>
        <v>202.52939999999995</v>
      </c>
      <c r="P43" s="24">
        <v>105</v>
      </c>
      <c r="Q43" s="24">
        <v>100</v>
      </c>
      <c r="R43" s="24"/>
      <c r="T43" s="2">
        <f t="shared" si="7"/>
        <v>11.095646989593659</v>
      </c>
      <c r="U43" s="2">
        <f t="shared" si="8"/>
        <v>3.159261954905848</v>
      </c>
      <c r="V43" s="2">
        <f>VLOOKUP(A43,[1]TDSheet!$A:$W,23,0)</f>
        <v>15.937799999999999</v>
      </c>
      <c r="W43" s="2">
        <f>VLOOKUP(A43,[1]TDSheet!$A:$X,24,0)</f>
        <v>25.0352</v>
      </c>
      <c r="X43" s="2">
        <f>VLOOKUP(A43,[1]TDSheet!$A:$N,14,0)</f>
        <v>12.996600000000001</v>
      </c>
      <c r="Z43" s="2">
        <f t="shared" si="9"/>
        <v>105</v>
      </c>
      <c r="AA43" s="2">
        <f t="shared" si="10"/>
        <v>100</v>
      </c>
    </row>
    <row r="44" spans="1:27" ht="11.1" customHeight="1" x14ac:dyDescent="0.2">
      <c r="A44" s="8" t="s">
        <v>48</v>
      </c>
      <c r="B44" s="8" t="s">
        <v>9</v>
      </c>
      <c r="C44" s="8"/>
      <c r="D44" s="9">
        <v>108.384</v>
      </c>
      <c r="E44" s="9">
        <v>830.31899999999996</v>
      </c>
      <c r="F44" s="9">
        <v>258.59500000000003</v>
      </c>
      <c r="G44" s="9">
        <v>597.81600000000003</v>
      </c>
      <c r="H44" s="21">
        <f>VLOOKUP(A44,[1]TDSheet!$A:$H,8,0)</f>
        <v>1</v>
      </c>
      <c r="I44" s="2">
        <f>VLOOKUP(A44,[1]TDSheet!$A:$I,9,0)</f>
        <v>30</v>
      </c>
      <c r="J44" s="2">
        <f>VLOOKUP(A44,[2]Луганск!$A:$E,4,0)</f>
        <v>246.6</v>
      </c>
      <c r="K44" s="2">
        <f t="shared" si="3"/>
        <v>11.995000000000033</v>
      </c>
      <c r="N44" s="2">
        <f t="shared" si="4"/>
        <v>51.719000000000008</v>
      </c>
      <c r="O44" s="24">
        <f t="shared" ref="O44" si="14">13*N44-M44-G44</f>
        <v>74.531000000000063</v>
      </c>
      <c r="P44" s="24">
        <v>75</v>
      </c>
      <c r="Q44" s="24"/>
      <c r="R44" s="24"/>
      <c r="T44" s="2">
        <f t="shared" si="7"/>
        <v>13.009068234111254</v>
      </c>
      <c r="U44" s="2">
        <f t="shared" si="8"/>
        <v>11.558924186469188</v>
      </c>
      <c r="V44" s="2">
        <f>VLOOKUP(A44,[1]TDSheet!$A:$W,23,0)</f>
        <v>51.992600000000003</v>
      </c>
      <c r="W44" s="2">
        <f>VLOOKUP(A44,[1]TDSheet!$A:$X,24,0)</f>
        <v>59.907000000000004</v>
      </c>
      <c r="X44" s="2">
        <f>VLOOKUP(A44,[1]TDSheet!$A:$N,14,0)</f>
        <v>65.110199999999992</v>
      </c>
      <c r="Z44" s="2">
        <f t="shared" si="9"/>
        <v>75</v>
      </c>
      <c r="AA44" s="2">
        <f t="shared" si="10"/>
        <v>0</v>
      </c>
    </row>
    <row r="45" spans="1:27" ht="11.1" customHeight="1" x14ac:dyDescent="0.2">
      <c r="A45" s="8" t="s">
        <v>49</v>
      </c>
      <c r="B45" s="8" t="s">
        <v>9</v>
      </c>
      <c r="C45" s="8"/>
      <c r="D45" s="9">
        <v>85.942999999999998</v>
      </c>
      <c r="E45" s="9">
        <v>752.24699999999996</v>
      </c>
      <c r="F45" s="9">
        <v>176.63800000000001</v>
      </c>
      <c r="G45" s="9">
        <v>583.02700000000004</v>
      </c>
      <c r="H45" s="21">
        <f>VLOOKUP(A45,[1]TDSheet!$A:$H,8,0)</f>
        <v>1</v>
      </c>
      <c r="I45" s="2">
        <f>VLOOKUP(A45,[1]TDSheet!$A:$I,9,0)</f>
        <v>30</v>
      </c>
      <c r="J45" s="2">
        <f>VLOOKUP(A45,[2]Луганск!$A:$E,4,0)</f>
        <v>185.25</v>
      </c>
      <c r="K45" s="2">
        <f t="shared" si="3"/>
        <v>-8.6119999999999948</v>
      </c>
      <c r="N45" s="2">
        <f t="shared" si="4"/>
        <v>35.327600000000004</v>
      </c>
      <c r="O45" s="24"/>
      <c r="P45" s="24">
        <f t="shared" si="6"/>
        <v>0</v>
      </c>
      <c r="Q45" s="24"/>
      <c r="R45" s="24"/>
      <c r="T45" s="2">
        <f t="shared" si="7"/>
        <v>16.503442067958197</v>
      </c>
      <c r="U45" s="2">
        <f t="shared" si="8"/>
        <v>16.503442067958197</v>
      </c>
      <c r="V45" s="2">
        <f>VLOOKUP(A45,[1]TDSheet!$A:$W,23,0)</f>
        <v>42.540800000000004</v>
      </c>
      <c r="W45" s="2">
        <f>VLOOKUP(A45,[1]TDSheet!$A:$X,24,0)</f>
        <v>51.86</v>
      </c>
      <c r="X45" s="2">
        <f>VLOOKUP(A45,[1]TDSheet!$A:$N,14,0)</f>
        <v>56.930199999999999</v>
      </c>
      <c r="Z45" s="2">
        <f t="shared" si="9"/>
        <v>0</v>
      </c>
      <c r="AA45" s="2">
        <f t="shared" si="10"/>
        <v>0</v>
      </c>
    </row>
    <row r="46" spans="1:27" ht="11.1" customHeight="1" x14ac:dyDescent="0.2">
      <c r="A46" s="8" t="s">
        <v>50</v>
      </c>
      <c r="B46" s="8" t="s">
        <v>9</v>
      </c>
      <c r="C46" s="8"/>
      <c r="D46" s="9">
        <v>444.27800000000002</v>
      </c>
      <c r="E46" s="9">
        <v>640.17200000000003</v>
      </c>
      <c r="F46" s="9">
        <v>410.46499999999997</v>
      </c>
      <c r="G46" s="9">
        <v>616.06500000000005</v>
      </c>
      <c r="H46" s="21">
        <f>VLOOKUP(A46,[1]TDSheet!$A:$H,8,0)</f>
        <v>1</v>
      </c>
      <c r="I46" s="2">
        <f>VLOOKUP(A46,[1]TDSheet!$A:$I,9,0)</f>
        <v>30</v>
      </c>
      <c r="J46" s="2">
        <f>VLOOKUP(A46,[2]Луганск!$A:$E,4,0)</f>
        <v>406.67700000000002</v>
      </c>
      <c r="K46" s="2">
        <f t="shared" si="3"/>
        <v>3.7879999999999541</v>
      </c>
      <c r="N46" s="2">
        <f t="shared" si="4"/>
        <v>82.092999999999989</v>
      </c>
      <c r="O46" s="24">
        <f t="shared" ref="O46" si="15">13*N46-M46-G46</f>
        <v>451.14399999999978</v>
      </c>
      <c r="P46" s="24">
        <v>250</v>
      </c>
      <c r="Q46" s="24">
        <v>200</v>
      </c>
      <c r="R46" s="24"/>
      <c r="T46" s="2">
        <f t="shared" si="7"/>
        <v>12.986064585287421</v>
      </c>
      <c r="U46" s="2">
        <f t="shared" si="8"/>
        <v>7.504476630163353</v>
      </c>
      <c r="V46" s="2">
        <f>VLOOKUP(A46,[1]TDSheet!$A:$W,23,0)</f>
        <v>60.064</v>
      </c>
      <c r="W46" s="2">
        <f>VLOOKUP(A46,[1]TDSheet!$A:$X,24,0)</f>
        <v>73.9876</v>
      </c>
      <c r="X46" s="2">
        <f>VLOOKUP(A46,[1]TDSheet!$A:$N,14,0)</f>
        <v>78.128399999999999</v>
      </c>
      <c r="Z46" s="2">
        <f t="shared" si="9"/>
        <v>250</v>
      </c>
      <c r="AA46" s="2">
        <f t="shared" si="10"/>
        <v>200</v>
      </c>
    </row>
    <row r="47" spans="1:27" ht="11.1" customHeight="1" x14ac:dyDescent="0.2">
      <c r="A47" s="8" t="s">
        <v>51</v>
      </c>
      <c r="B47" s="8" t="s">
        <v>9</v>
      </c>
      <c r="C47" s="8"/>
      <c r="D47" s="10"/>
      <c r="E47" s="9">
        <v>98.132999999999996</v>
      </c>
      <c r="F47" s="9">
        <v>72.132000000000005</v>
      </c>
      <c r="G47" s="9">
        <v>26.001000000000001</v>
      </c>
      <c r="H47" s="21">
        <v>1</v>
      </c>
      <c r="I47" s="2">
        <v>45</v>
      </c>
      <c r="J47" s="2">
        <f>VLOOKUP(A47,[2]Луганск!$A:$E,4,0)</f>
        <v>71.2</v>
      </c>
      <c r="K47" s="2">
        <f t="shared" si="3"/>
        <v>0.93200000000000216</v>
      </c>
      <c r="N47" s="2">
        <f t="shared" si="4"/>
        <v>14.426400000000001</v>
      </c>
      <c r="O47" s="24">
        <f>10*N47-M47-G47</f>
        <v>118.26300000000001</v>
      </c>
      <c r="P47" s="24">
        <v>120</v>
      </c>
      <c r="Q47" s="24"/>
      <c r="R47" s="24"/>
      <c r="T47" s="2">
        <f t="shared" si="7"/>
        <v>10.120404258858759</v>
      </c>
      <c r="U47" s="2">
        <f t="shared" si="8"/>
        <v>1.8023207453002827</v>
      </c>
      <c r="V47" s="2">
        <v>0</v>
      </c>
      <c r="W47" s="2">
        <v>0</v>
      </c>
      <c r="X47" s="2">
        <v>0</v>
      </c>
      <c r="Z47" s="2">
        <f t="shared" si="9"/>
        <v>120</v>
      </c>
      <c r="AA47" s="2">
        <f t="shared" si="10"/>
        <v>0</v>
      </c>
    </row>
    <row r="48" spans="1:27" ht="21.95" customHeight="1" x14ac:dyDescent="0.2">
      <c r="A48" s="8" t="s">
        <v>52</v>
      </c>
      <c r="B48" s="8" t="s">
        <v>9</v>
      </c>
      <c r="C48" s="8"/>
      <c r="D48" s="10"/>
      <c r="E48" s="9">
        <v>1223.9010000000001</v>
      </c>
      <c r="F48" s="9">
        <v>755.98699999999997</v>
      </c>
      <c r="G48" s="9">
        <v>466.88900000000001</v>
      </c>
      <c r="H48" s="21">
        <f>VLOOKUP(A48,[1]TDSheet!$A:$H,8,0)</f>
        <v>1</v>
      </c>
      <c r="I48" s="2">
        <f>VLOOKUP(A48,[1]TDSheet!$A:$I,9,0)</f>
        <v>40</v>
      </c>
      <c r="J48" s="2">
        <f>VLOOKUP(A48,[2]Луганск!$A:$E,4,0)</f>
        <v>717.8</v>
      </c>
      <c r="K48" s="2">
        <f t="shared" si="3"/>
        <v>38.187000000000012</v>
      </c>
      <c r="N48" s="2">
        <f t="shared" si="4"/>
        <v>151.19739999999999</v>
      </c>
      <c r="O48" s="24">
        <f>11*N48-M48-G48</f>
        <v>1196.2824000000001</v>
      </c>
      <c r="P48" s="24">
        <v>700</v>
      </c>
      <c r="Q48" s="24">
        <v>500</v>
      </c>
      <c r="R48" s="24"/>
      <c r="T48" s="2">
        <f t="shared" si="7"/>
        <v>11.024587724392088</v>
      </c>
      <c r="U48" s="2">
        <f t="shared" si="8"/>
        <v>3.0879433111945049</v>
      </c>
      <c r="V48" s="2">
        <f>VLOOKUP(A48,[1]TDSheet!$A:$W,23,0)</f>
        <v>76.016199999999998</v>
      </c>
      <c r="W48" s="2">
        <f>VLOOKUP(A48,[1]TDSheet!$A:$X,24,0)</f>
        <v>143.928</v>
      </c>
      <c r="X48" s="2">
        <f>VLOOKUP(A48,[1]TDSheet!$A:$N,14,0)</f>
        <v>45.11</v>
      </c>
      <c r="Z48" s="2">
        <f t="shared" si="9"/>
        <v>700</v>
      </c>
      <c r="AA48" s="2">
        <f t="shared" si="10"/>
        <v>500</v>
      </c>
    </row>
    <row r="49" spans="1:27" ht="11.1" customHeight="1" x14ac:dyDescent="0.2">
      <c r="A49" s="8" t="s">
        <v>53</v>
      </c>
      <c r="B49" s="8" t="s">
        <v>9</v>
      </c>
      <c r="C49" s="8"/>
      <c r="D49" s="9">
        <v>89.606999999999999</v>
      </c>
      <c r="E49" s="9">
        <v>702.82399999999996</v>
      </c>
      <c r="F49" s="9">
        <v>154.71899999999999</v>
      </c>
      <c r="G49" s="9">
        <v>555.87800000000004</v>
      </c>
      <c r="H49" s="21">
        <f>VLOOKUP(A49,[1]TDSheet!$A:$H,8,0)</f>
        <v>1</v>
      </c>
      <c r="I49" s="2">
        <f>VLOOKUP(A49,[1]TDSheet!$A:$I,9,0)</f>
        <v>35</v>
      </c>
      <c r="J49" s="2">
        <f>VLOOKUP(A49,[2]Луганск!$A:$E,4,0)</f>
        <v>152</v>
      </c>
      <c r="K49" s="2">
        <f t="shared" si="3"/>
        <v>2.7189999999999941</v>
      </c>
      <c r="N49" s="2">
        <f t="shared" si="4"/>
        <v>30.9438</v>
      </c>
      <c r="O49" s="24"/>
      <c r="P49" s="24">
        <f t="shared" si="6"/>
        <v>0</v>
      </c>
      <c r="Q49" s="24"/>
      <c r="R49" s="24"/>
      <c r="T49" s="2">
        <f t="shared" si="7"/>
        <v>17.964115590199007</v>
      </c>
      <c r="U49" s="2">
        <f t="shared" si="8"/>
        <v>17.964115590199007</v>
      </c>
      <c r="V49" s="2">
        <f>VLOOKUP(A49,[1]TDSheet!$A:$W,23,0)</f>
        <v>20.8996</v>
      </c>
      <c r="W49" s="2">
        <f>VLOOKUP(A49,[1]TDSheet!$A:$X,24,0)</f>
        <v>38.547600000000003</v>
      </c>
      <c r="X49" s="2">
        <f>VLOOKUP(A49,[1]TDSheet!$A:$N,14,0)</f>
        <v>57.1736</v>
      </c>
      <c r="Z49" s="2">
        <f t="shared" si="9"/>
        <v>0</v>
      </c>
      <c r="AA49" s="2">
        <f t="shared" si="10"/>
        <v>0</v>
      </c>
    </row>
    <row r="50" spans="1:27" ht="11.1" customHeight="1" x14ac:dyDescent="0.2">
      <c r="A50" s="8" t="s">
        <v>54</v>
      </c>
      <c r="B50" s="8" t="s">
        <v>9</v>
      </c>
      <c r="C50" s="8"/>
      <c r="D50" s="10"/>
      <c r="E50" s="9">
        <v>41.893999999999998</v>
      </c>
      <c r="F50" s="9">
        <v>41.893999999999998</v>
      </c>
      <c r="G50" s="9"/>
      <c r="H50" s="21">
        <f>VLOOKUP(A50,[1]TDSheet!$A:$H,8,0)</f>
        <v>1</v>
      </c>
      <c r="I50" s="2">
        <f>VLOOKUP(A50,[1]TDSheet!$A:$I,9,0)</f>
        <v>45</v>
      </c>
      <c r="J50" s="2">
        <f>VLOOKUP(A50,[2]Луганск!$A:$E,4,0)</f>
        <v>41.945</v>
      </c>
      <c r="K50" s="2">
        <f t="shared" si="3"/>
        <v>-5.1000000000001933E-2</v>
      </c>
      <c r="N50" s="2">
        <f t="shared" si="4"/>
        <v>8.3788</v>
      </c>
      <c r="O50" s="24">
        <f t="shared" ref="O50:O52" si="16">8*N50-M50-G50</f>
        <v>67.0304</v>
      </c>
      <c r="P50" s="24">
        <v>70</v>
      </c>
      <c r="Q50" s="24"/>
      <c r="R50" s="24"/>
      <c r="T50" s="2">
        <f t="shared" si="7"/>
        <v>8.3544182937890863</v>
      </c>
      <c r="U50" s="2">
        <f t="shared" si="8"/>
        <v>0</v>
      </c>
      <c r="V50" s="2">
        <f>VLOOKUP(A50,[1]TDSheet!$A:$W,23,0)</f>
        <v>1.8452000000000002</v>
      </c>
      <c r="W50" s="2">
        <f>VLOOKUP(A50,[1]TDSheet!$A:$X,24,0)</f>
        <v>4.2405999999999997</v>
      </c>
      <c r="X50" s="2">
        <f>VLOOKUP(A50,[1]TDSheet!$A:$N,14,0)</f>
        <v>0</v>
      </c>
      <c r="Z50" s="2">
        <f t="shared" si="9"/>
        <v>70</v>
      </c>
      <c r="AA50" s="2">
        <f t="shared" si="10"/>
        <v>0</v>
      </c>
    </row>
    <row r="51" spans="1:27" ht="11.1" customHeight="1" x14ac:dyDescent="0.2">
      <c r="A51" s="8" t="s">
        <v>55</v>
      </c>
      <c r="B51" s="8" t="s">
        <v>9</v>
      </c>
      <c r="C51" s="8"/>
      <c r="D51" s="10"/>
      <c r="E51" s="9">
        <v>99.647999999999996</v>
      </c>
      <c r="F51" s="9">
        <v>99.647999999999996</v>
      </c>
      <c r="G51" s="9"/>
      <c r="H51" s="21">
        <v>1</v>
      </c>
      <c r="I51" s="2">
        <v>30</v>
      </c>
      <c r="J51" s="2">
        <f>VLOOKUP(A51,[2]Луганск!$A:$E,4,0)</f>
        <v>118.85899999999999</v>
      </c>
      <c r="K51" s="2">
        <f t="shared" si="3"/>
        <v>-19.210999999999999</v>
      </c>
      <c r="N51" s="2">
        <f t="shared" si="4"/>
        <v>19.929600000000001</v>
      </c>
      <c r="O51" s="24">
        <f t="shared" si="16"/>
        <v>159.43680000000001</v>
      </c>
      <c r="P51" s="24">
        <v>160</v>
      </c>
      <c r="Q51" s="24"/>
      <c r="R51" s="24"/>
      <c r="T51" s="2">
        <f t="shared" si="7"/>
        <v>8.0282594733461785</v>
      </c>
      <c r="U51" s="2">
        <f t="shared" si="8"/>
        <v>0</v>
      </c>
      <c r="V51" s="2">
        <v>0</v>
      </c>
      <c r="W51" s="2">
        <v>0</v>
      </c>
      <c r="X51" s="2">
        <v>0</v>
      </c>
      <c r="Z51" s="2">
        <f t="shared" si="9"/>
        <v>160</v>
      </c>
      <c r="AA51" s="2">
        <f t="shared" si="10"/>
        <v>0</v>
      </c>
    </row>
    <row r="52" spans="1:27" ht="11.1" customHeight="1" x14ac:dyDescent="0.2">
      <c r="A52" s="8" t="s">
        <v>56</v>
      </c>
      <c r="B52" s="8" t="s">
        <v>9</v>
      </c>
      <c r="C52" s="8"/>
      <c r="D52" s="10"/>
      <c r="E52" s="9">
        <v>94.484999999999999</v>
      </c>
      <c r="F52" s="9">
        <v>90.197999999999993</v>
      </c>
      <c r="G52" s="9">
        <v>4.2869999999999999</v>
      </c>
      <c r="H52" s="21">
        <f>VLOOKUP(A52,[1]TDSheet!$A:$H,8,0)</f>
        <v>1</v>
      </c>
      <c r="I52" s="2">
        <f>VLOOKUP(A52,[1]TDSheet!$A:$I,9,0)</f>
        <v>45</v>
      </c>
      <c r="J52" s="2">
        <f>VLOOKUP(A52,[2]Луганск!$A:$E,4,0)</f>
        <v>87.9</v>
      </c>
      <c r="K52" s="2">
        <f t="shared" si="3"/>
        <v>2.2979999999999876</v>
      </c>
      <c r="N52" s="2">
        <f t="shared" si="4"/>
        <v>18.0396</v>
      </c>
      <c r="O52" s="24">
        <f t="shared" si="16"/>
        <v>140.02979999999999</v>
      </c>
      <c r="P52" s="24">
        <v>140</v>
      </c>
      <c r="Q52" s="24"/>
      <c r="R52" s="24"/>
      <c r="T52" s="2">
        <f t="shared" si="7"/>
        <v>7.9983480786713681</v>
      </c>
      <c r="U52" s="2">
        <f t="shared" si="8"/>
        <v>0.23764385019623493</v>
      </c>
      <c r="V52" s="2">
        <f>VLOOKUP(A52,[1]TDSheet!$A:$W,23,0)</f>
        <v>0</v>
      </c>
      <c r="W52" s="2">
        <f>VLOOKUP(A52,[1]TDSheet!$A:$X,24,0)</f>
        <v>11.8238</v>
      </c>
      <c r="X52" s="2">
        <f>VLOOKUP(A52,[1]TDSheet!$A:$N,14,0)</f>
        <v>0.28639999999999999</v>
      </c>
      <c r="Z52" s="2">
        <f t="shared" si="9"/>
        <v>140</v>
      </c>
      <c r="AA52" s="2">
        <f t="shared" si="10"/>
        <v>0</v>
      </c>
    </row>
    <row r="53" spans="1:27" ht="21.95" customHeight="1" x14ac:dyDescent="0.2">
      <c r="A53" s="8" t="s">
        <v>57</v>
      </c>
      <c r="B53" s="8" t="s">
        <v>9</v>
      </c>
      <c r="C53" s="8"/>
      <c r="D53" s="9">
        <v>203.61799999999999</v>
      </c>
      <c r="E53" s="9"/>
      <c r="F53" s="9">
        <v>153.22800000000001</v>
      </c>
      <c r="G53" s="9">
        <v>48.947000000000003</v>
      </c>
      <c r="H53" s="21">
        <f>VLOOKUP(A53,[1]TDSheet!$A:$H,8,0)</f>
        <v>1</v>
      </c>
      <c r="I53" s="2">
        <f>VLOOKUP(A53,[1]TDSheet!$A:$I,9,0)</f>
        <v>45</v>
      </c>
      <c r="J53" s="2">
        <f>VLOOKUP(A53,[2]Луганск!$A:$E,4,0)</f>
        <v>148.57</v>
      </c>
      <c r="K53" s="2">
        <f t="shared" si="3"/>
        <v>4.6580000000000155</v>
      </c>
      <c r="N53" s="2">
        <f t="shared" si="4"/>
        <v>30.645600000000002</v>
      </c>
      <c r="O53" s="24">
        <f>10*N53-M53-G53</f>
        <v>257.50900000000001</v>
      </c>
      <c r="P53" s="24">
        <v>160</v>
      </c>
      <c r="Q53" s="24">
        <v>100</v>
      </c>
      <c r="R53" s="24"/>
      <c r="T53" s="2">
        <f t="shared" si="7"/>
        <v>10.081284099511839</v>
      </c>
      <c r="U53" s="2">
        <f t="shared" si="8"/>
        <v>1.5971950296290496</v>
      </c>
      <c r="V53" s="2">
        <f>VLOOKUP(A53,[1]TDSheet!$A:$W,23,0)</f>
        <v>13.2814</v>
      </c>
      <c r="W53" s="2">
        <f>VLOOKUP(A53,[1]TDSheet!$A:$X,24,0)</f>
        <v>25.253</v>
      </c>
      <c r="X53" s="2">
        <f>VLOOKUP(A53,[1]TDSheet!$A:$N,14,0)</f>
        <v>8.5744000000000007</v>
      </c>
      <c r="Z53" s="2">
        <f t="shared" si="9"/>
        <v>160</v>
      </c>
      <c r="AA53" s="2">
        <f t="shared" si="10"/>
        <v>100</v>
      </c>
    </row>
    <row r="54" spans="1:27" ht="11.1" customHeight="1" x14ac:dyDescent="0.2">
      <c r="A54" s="8" t="s">
        <v>58</v>
      </c>
      <c r="B54" s="8" t="s">
        <v>14</v>
      </c>
      <c r="C54" s="8"/>
      <c r="D54" s="10"/>
      <c r="E54" s="9">
        <v>198</v>
      </c>
      <c r="F54" s="9">
        <v>56</v>
      </c>
      <c r="G54" s="9">
        <v>139</v>
      </c>
      <c r="H54" s="21">
        <f>VLOOKUP(A54,[1]TDSheet!$A:$H,8,0)</f>
        <v>0.35</v>
      </c>
      <c r="I54" s="2">
        <f>VLOOKUP(A54,[1]TDSheet!$A:$I,9,0)</f>
        <v>40</v>
      </c>
      <c r="J54" s="2">
        <f>VLOOKUP(A54,[2]Луганск!$A:$E,4,0)</f>
        <v>59</v>
      </c>
      <c r="K54" s="2">
        <f t="shared" si="3"/>
        <v>-3</v>
      </c>
      <c r="N54" s="2">
        <f t="shared" si="4"/>
        <v>11.2</v>
      </c>
      <c r="O54" s="24">
        <f t="shared" ref="O54:O55" si="17">13*N54-M54-G54</f>
        <v>6.5999999999999943</v>
      </c>
      <c r="P54" s="24">
        <v>10</v>
      </c>
      <c r="Q54" s="24"/>
      <c r="R54" s="24"/>
      <c r="T54" s="2">
        <f t="shared" si="7"/>
        <v>13.303571428571429</v>
      </c>
      <c r="U54" s="2">
        <f t="shared" si="8"/>
        <v>12.410714285714286</v>
      </c>
      <c r="V54" s="2">
        <f>VLOOKUP(A54,[1]TDSheet!$A:$W,23,0)</f>
        <v>13.2</v>
      </c>
      <c r="W54" s="2">
        <f>VLOOKUP(A54,[1]TDSheet!$A:$X,24,0)</f>
        <v>14.2</v>
      </c>
      <c r="X54" s="2">
        <f>VLOOKUP(A54,[1]TDSheet!$A:$N,14,0)</f>
        <v>15</v>
      </c>
      <c r="Z54" s="2">
        <f t="shared" si="9"/>
        <v>3.5</v>
      </c>
      <c r="AA54" s="2">
        <f t="shared" si="10"/>
        <v>0</v>
      </c>
    </row>
    <row r="55" spans="1:27" ht="11.1" customHeight="1" x14ac:dyDescent="0.2">
      <c r="A55" s="8" t="s">
        <v>59</v>
      </c>
      <c r="B55" s="8" t="s">
        <v>14</v>
      </c>
      <c r="C55" s="23" t="str">
        <f>VLOOKUP(A55,[1]TDSheet!$A:$C,3,0)</f>
        <v>Нояб</v>
      </c>
      <c r="D55" s="9">
        <v>1002</v>
      </c>
      <c r="E55" s="9">
        <v>1002</v>
      </c>
      <c r="F55" s="9">
        <v>871</v>
      </c>
      <c r="G55" s="9">
        <v>1064</v>
      </c>
      <c r="H55" s="21">
        <f>VLOOKUP(A55,[1]TDSheet!$A:$H,8,0)</f>
        <v>0.4</v>
      </c>
      <c r="I55" s="2">
        <f>VLOOKUP(A55,[1]TDSheet!$A:$I,9,0)</f>
        <v>45</v>
      </c>
      <c r="J55" s="2">
        <f>VLOOKUP(A55,[2]Луганск!$A:$E,4,0)</f>
        <v>875</v>
      </c>
      <c r="K55" s="2">
        <f t="shared" si="3"/>
        <v>-4</v>
      </c>
      <c r="N55" s="2">
        <f t="shared" si="4"/>
        <v>174.2</v>
      </c>
      <c r="O55" s="24">
        <f t="shared" si="17"/>
        <v>1200.5999999999999</v>
      </c>
      <c r="P55" s="24">
        <v>700</v>
      </c>
      <c r="Q55" s="24">
        <v>500</v>
      </c>
      <c r="R55" s="24"/>
      <c r="T55" s="2">
        <f t="shared" si="7"/>
        <v>12.996555683122848</v>
      </c>
      <c r="U55" s="2">
        <f t="shared" si="8"/>
        <v>6.1079219288174516</v>
      </c>
      <c r="V55" s="2">
        <f>VLOOKUP(A55,[1]TDSheet!$A:$W,23,0)</f>
        <v>8.1999999999999993</v>
      </c>
      <c r="W55" s="2">
        <f>VLOOKUP(A55,[1]TDSheet!$A:$X,24,0)</f>
        <v>211.8</v>
      </c>
      <c r="X55" s="2">
        <f>VLOOKUP(A55,[1]TDSheet!$A:$N,14,0)</f>
        <v>39</v>
      </c>
      <c r="Z55" s="2">
        <f t="shared" si="9"/>
        <v>280</v>
      </c>
      <c r="AA55" s="2">
        <f t="shared" si="10"/>
        <v>200</v>
      </c>
    </row>
    <row r="56" spans="1:27" ht="11.1" customHeight="1" x14ac:dyDescent="0.2">
      <c r="A56" s="8" t="s">
        <v>60</v>
      </c>
      <c r="B56" s="8" t="s">
        <v>14</v>
      </c>
      <c r="C56" s="8"/>
      <c r="D56" s="9">
        <v>-3</v>
      </c>
      <c r="E56" s="9">
        <v>20</v>
      </c>
      <c r="F56" s="9"/>
      <c r="G56" s="9">
        <v>17</v>
      </c>
      <c r="H56" s="21">
        <f>VLOOKUP(A56,[1]TDSheet!$A:$H,8,0)</f>
        <v>0</v>
      </c>
      <c r="I56" s="2">
        <f>VLOOKUP(A56,[1]TDSheet!$A:$I,9,0)</f>
        <v>50</v>
      </c>
      <c r="K56" s="2">
        <f t="shared" si="3"/>
        <v>0</v>
      </c>
      <c r="N56" s="2">
        <f t="shared" si="4"/>
        <v>0</v>
      </c>
      <c r="O56" s="24"/>
      <c r="P56" s="24">
        <f t="shared" si="6"/>
        <v>0</v>
      </c>
      <c r="Q56" s="24"/>
      <c r="R56" s="24"/>
      <c r="T56" s="2" t="e">
        <f t="shared" si="7"/>
        <v>#DIV/0!</v>
      </c>
      <c r="U56" s="2" t="e">
        <f t="shared" si="8"/>
        <v>#DIV/0!</v>
      </c>
      <c r="V56" s="2">
        <f>VLOOKUP(A56,[1]TDSheet!$A:$W,23,0)</f>
        <v>4.8</v>
      </c>
      <c r="W56" s="2">
        <f>VLOOKUP(A56,[1]TDSheet!$A:$X,24,0)</f>
        <v>15.4</v>
      </c>
      <c r="X56" s="2">
        <f>VLOOKUP(A56,[1]TDSheet!$A:$N,14,0)</f>
        <v>13.6</v>
      </c>
      <c r="Y56" s="26" t="str">
        <f>VLOOKUP(A56,[1]TDSheet!$A:$Y,25,0)</f>
        <v>Вывести</v>
      </c>
      <c r="Z56" s="2">
        <f t="shared" si="9"/>
        <v>0</v>
      </c>
      <c r="AA56" s="2">
        <f t="shared" si="10"/>
        <v>0</v>
      </c>
    </row>
    <row r="57" spans="1:27" ht="11.1" customHeight="1" x14ac:dyDescent="0.2">
      <c r="A57" s="8" t="s">
        <v>61</v>
      </c>
      <c r="B57" s="8" t="s">
        <v>9</v>
      </c>
      <c r="C57" s="8"/>
      <c r="D57" s="9">
        <v>103.718</v>
      </c>
      <c r="E57" s="9">
        <v>1787.5519999999999</v>
      </c>
      <c r="F57" s="9">
        <v>504.517</v>
      </c>
      <c r="G57" s="9">
        <v>1277.6849999999999</v>
      </c>
      <c r="H57" s="21">
        <f>VLOOKUP(A57,[1]TDSheet!$A:$H,8,0)</f>
        <v>1</v>
      </c>
      <c r="I57" s="2">
        <f>VLOOKUP(A57,[1]TDSheet!$A:$I,9,0)</f>
        <v>45</v>
      </c>
      <c r="J57" s="2">
        <f>VLOOKUP(A57,[2]Луганск!$A:$E,4,0)</f>
        <v>454.7</v>
      </c>
      <c r="K57" s="2">
        <f t="shared" si="3"/>
        <v>49.817000000000007</v>
      </c>
      <c r="N57" s="2">
        <f t="shared" si="4"/>
        <v>100.9034</v>
      </c>
      <c r="O57" s="24">
        <f t="shared" ref="O57:O61" si="18">13*N57-M57-G57</f>
        <v>34.059200000000146</v>
      </c>
      <c r="P57" s="27">
        <v>300</v>
      </c>
      <c r="Q57" s="27">
        <v>200</v>
      </c>
      <c r="R57" s="24">
        <v>800</v>
      </c>
      <c r="S57" s="2" t="s">
        <v>129</v>
      </c>
      <c r="T57" s="2">
        <f t="shared" si="7"/>
        <v>17.617691772526989</v>
      </c>
      <c r="U57" s="2">
        <f t="shared" si="8"/>
        <v>12.662457360207881</v>
      </c>
      <c r="V57" s="2">
        <f>VLOOKUP(A57,[1]TDSheet!$A:$W,23,0)</f>
        <v>93.1404</v>
      </c>
      <c r="W57" s="2">
        <f>VLOOKUP(A57,[1]TDSheet!$A:$X,24,0)</f>
        <v>118.2192</v>
      </c>
      <c r="X57" s="2">
        <f>VLOOKUP(A57,[1]TDSheet!$A:$N,14,0)</f>
        <v>114.3214</v>
      </c>
      <c r="Z57" s="2">
        <f t="shared" si="9"/>
        <v>300</v>
      </c>
      <c r="AA57" s="2">
        <f t="shared" si="10"/>
        <v>200</v>
      </c>
    </row>
    <row r="58" spans="1:27" ht="11.1" customHeight="1" x14ac:dyDescent="0.2">
      <c r="A58" s="8" t="s">
        <v>62</v>
      </c>
      <c r="B58" s="8" t="s">
        <v>14</v>
      </c>
      <c r="C58" s="8"/>
      <c r="D58" s="9">
        <v>10</v>
      </c>
      <c r="E58" s="9">
        <v>312</v>
      </c>
      <c r="F58" s="9">
        <v>183</v>
      </c>
      <c r="G58" s="9">
        <v>128</v>
      </c>
      <c r="H58" s="21">
        <f>VLOOKUP(A58,[1]TDSheet!$A:$H,8,0)</f>
        <v>0.35</v>
      </c>
      <c r="I58" s="2">
        <f>VLOOKUP(A58,[1]TDSheet!$A:$I,9,0)</f>
        <v>40</v>
      </c>
      <c r="J58" s="2">
        <f>VLOOKUP(A58,[2]Луганск!$A:$E,4,0)</f>
        <v>194</v>
      </c>
      <c r="K58" s="2">
        <f t="shared" si="3"/>
        <v>-11</v>
      </c>
      <c r="N58" s="2">
        <f t="shared" si="4"/>
        <v>36.6</v>
      </c>
      <c r="O58" s="24">
        <f>11*N58-M58-G58</f>
        <v>274.60000000000002</v>
      </c>
      <c r="P58" s="24">
        <v>275</v>
      </c>
      <c r="Q58" s="24"/>
      <c r="R58" s="24"/>
      <c r="T58" s="2">
        <f t="shared" si="7"/>
        <v>11.010928961748634</v>
      </c>
      <c r="U58" s="2">
        <f t="shared" si="8"/>
        <v>3.4972677595628414</v>
      </c>
      <c r="V58" s="2">
        <f>VLOOKUP(A58,[1]TDSheet!$A:$W,23,0)</f>
        <v>23.6</v>
      </c>
      <c r="W58" s="2">
        <f>VLOOKUP(A58,[1]TDSheet!$A:$X,24,0)</f>
        <v>22.8</v>
      </c>
      <c r="X58" s="2">
        <f>VLOOKUP(A58,[1]TDSheet!$A:$N,14,0)</f>
        <v>23.6</v>
      </c>
      <c r="Z58" s="2">
        <f t="shared" si="9"/>
        <v>96.25</v>
      </c>
      <c r="AA58" s="2">
        <f t="shared" si="10"/>
        <v>0</v>
      </c>
    </row>
    <row r="59" spans="1:27" ht="11.1" customHeight="1" x14ac:dyDescent="0.2">
      <c r="A59" s="8" t="s">
        <v>63</v>
      </c>
      <c r="B59" s="8" t="s">
        <v>9</v>
      </c>
      <c r="C59" s="8"/>
      <c r="D59" s="10"/>
      <c r="E59" s="9">
        <v>193.965</v>
      </c>
      <c r="F59" s="9">
        <v>182.465</v>
      </c>
      <c r="G59" s="9">
        <v>11.5</v>
      </c>
      <c r="H59" s="21">
        <f>VLOOKUP(A59,[1]TDSheet!$A:$H,8,0)</f>
        <v>1</v>
      </c>
      <c r="I59" s="2">
        <f>VLOOKUP(A59,[1]TDSheet!$A:$I,9,0)</f>
        <v>40</v>
      </c>
      <c r="J59" s="2">
        <f>VLOOKUP(A59,[2]Луганск!$A:$E,4,0)</f>
        <v>182.2</v>
      </c>
      <c r="K59" s="2">
        <f t="shared" si="3"/>
        <v>0.26500000000001478</v>
      </c>
      <c r="N59" s="2">
        <f t="shared" si="4"/>
        <v>36.493000000000002</v>
      </c>
      <c r="O59" s="24">
        <f>8*N59-M59-G59</f>
        <v>280.44400000000002</v>
      </c>
      <c r="P59" s="24">
        <v>280</v>
      </c>
      <c r="Q59" s="24"/>
      <c r="R59" s="24"/>
      <c r="T59" s="2">
        <f t="shared" si="7"/>
        <v>7.9878332830953873</v>
      </c>
      <c r="U59" s="2">
        <f t="shared" si="8"/>
        <v>0.31512892883566712</v>
      </c>
      <c r="V59" s="2">
        <f>VLOOKUP(A59,[1]TDSheet!$A:$W,23,0)</f>
        <v>2.88</v>
      </c>
      <c r="W59" s="2">
        <f>VLOOKUP(A59,[1]TDSheet!$A:$X,24,0)</f>
        <v>24.4772</v>
      </c>
      <c r="X59" s="2">
        <f>VLOOKUP(A59,[1]TDSheet!$A:$N,14,0)</f>
        <v>6.2</v>
      </c>
      <c r="Z59" s="2">
        <f t="shared" si="9"/>
        <v>280</v>
      </c>
      <c r="AA59" s="2">
        <f t="shared" si="10"/>
        <v>0</v>
      </c>
    </row>
    <row r="60" spans="1:27" ht="11.1" customHeight="1" x14ac:dyDescent="0.2">
      <c r="A60" s="8" t="s">
        <v>64</v>
      </c>
      <c r="B60" s="8" t="s">
        <v>14</v>
      </c>
      <c r="C60" s="23" t="str">
        <f>VLOOKUP(A60,[1]TDSheet!$A:$C,3,0)</f>
        <v>Нояб</v>
      </c>
      <c r="D60" s="9">
        <v>269</v>
      </c>
      <c r="E60" s="9">
        <v>1135</v>
      </c>
      <c r="F60" s="9">
        <v>542</v>
      </c>
      <c r="G60" s="9">
        <v>738</v>
      </c>
      <c r="H60" s="21">
        <f>VLOOKUP(A60,[1]TDSheet!$A:$H,8,0)</f>
        <v>0.4</v>
      </c>
      <c r="I60" s="2">
        <f>VLOOKUP(A60,[1]TDSheet!$A:$I,9,0)</f>
        <v>40</v>
      </c>
      <c r="J60" s="2">
        <f>VLOOKUP(A60,[2]Луганск!$A:$E,4,0)</f>
        <v>547</v>
      </c>
      <c r="K60" s="2">
        <f t="shared" si="3"/>
        <v>-5</v>
      </c>
      <c r="N60" s="2">
        <f t="shared" si="4"/>
        <v>108.4</v>
      </c>
      <c r="O60" s="24">
        <f t="shared" si="18"/>
        <v>671.2</v>
      </c>
      <c r="P60" s="24">
        <v>670</v>
      </c>
      <c r="Q60" s="24"/>
      <c r="R60" s="24"/>
      <c r="T60" s="2">
        <f t="shared" si="7"/>
        <v>12.988929889298893</v>
      </c>
      <c r="U60" s="2">
        <f t="shared" si="8"/>
        <v>6.8081180811808117</v>
      </c>
      <c r="V60" s="2">
        <f>VLOOKUP(A60,[1]TDSheet!$A:$W,23,0)</f>
        <v>99.6</v>
      </c>
      <c r="W60" s="2">
        <f>VLOOKUP(A60,[1]TDSheet!$A:$X,24,0)</f>
        <v>114.8</v>
      </c>
      <c r="X60" s="2">
        <f>VLOOKUP(A60,[1]TDSheet!$A:$N,14,0)</f>
        <v>97</v>
      </c>
      <c r="Z60" s="2">
        <f t="shared" si="9"/>
        <v>268</v>
      </c>
      <c r="AA60" s="2">
        <f t="shared" si="10"/>
        <v>0</v>
      </c>
    </row>
    <row r="61" spans="1:27" ht="11.1" customHeight="1" x14ac:dyDescent="0.2">
      <c r="A61" s="8" t="s">
        <v>65</v>
      </c>
      <c r="B61" s="8" t="s">
        <v>14</v>
      </c>
      <c r="C61" s="23" t="str">
        <f>VLOOKUP(A61,[1]TDSheet!$A:$C,3,0)</f>
        <v>Нояб</v>
      </c>
      <c r="D61" s="9">
        <v>1193</v>
      </c>
      <c r="E61" s="9">
        <v>846</v>
      </c>
      <c r="F61" s="9">
        <v>815</v>
      </c>
      <c r="G61" s="9">
        <v>1105</v>
      </c>
      <c r="H61" s="21">
        <f>VLOOKUP(A61,[1]TDSheet!$A:$H,8,0)</f>
        <v>0.4</v>
      </c>
      <c r="I61" s="2">
        <f>VLOOKUP(A61,[1]TDSheet!$A:$I,9,0)</f>
        <v>45</v>
      </c>
      <c r="J61" s="2">
        <f>VLOOKUP(A61,[2]Луганск!$A:$E,4,0)</f>
        <v>820</v>
      </c>
      <c r="K61" s="2">
        <f t="shared" si="3"/>
        <v>-5</v>
      </c>
      <c r="N61" s="2">
        <f t="shared" si="4"/>
        <v>163</v>
      </c>
      <c r="O61" s="24">
        <f t="shared" si="18"/>
        <v>1014</v>
      </c>
      <c r="P61" s="24">
        <v>515</v>
      </c>
      <c r="Q61" s="24">
        <v>500</v>
      </c>
      <c r="R61" s="24"/>
      <c r="T61" s="2">
        <f t="shared" si="7"/>
        <v>13.006134969325153</v>
      </c>
      <c r="U61" s="2">
        <f t="shared" si="8"/>
        <v>6.7791411042944789</v>
      </c>
      <c r="V61" s="2">
        <f>VLOOKUP(A61,[1]TDSheet!$A:$W,23,0)</f>
        <v>108</v>
      </c>
      <c r="W61" s="2">
        <f>VLOOKUP(A61,[1]TDSheet!$A:$X,24,0)</f>
        <v>136.19999999999999</v>
      </c>
      <c r="X61" s="2">
        <f>VLOOKUP(A61,[1]TDSheet!$A:$N,14,0)</f>
        <v>146.80000000000001</v>
      </c>
      <c r="Z61" s="2">
        <f t="shared" si="9"/>
        <v>206</v>
      </c>
      <c r="AA61" s="2">
        <f t="shared" si="10"/>
        <v>200</v>
      </c>
    </row>
    <row r="62" spans="1:27" ht="11.1" customHeight="1" x14ac:dyDescent="0.2">
      <c r="A62" s="8" t="s">
        <v>66</v>
      </c>
      <c r="B62" s="8" t="s">
        <v>14</v>
      </c>
      <c r="C62" s="23" t="str">
        <f>VLOOKUP(A62,[1]TDSheet!$A:$C,3,0)</f>
        <v>Нояб</v>
      </c>
      <c r="D62" s="9">
        <v>35</v>
      </c>
      <c r="E62" s="9">
        <v>300</v>
      </c>
      <c r="F62" s="9">
        <v>57</v>
      </c>
      <c r="G62" s="9">
        <v>265</v>
      </c>
      <c r="H62" s="21">
        <f>VLOOKUP(A62,[1]TDSheet!$A:$H,8,0)</f>
        <v>0.4</v>
      </c>
      <c r="I62" s="2">
        <f>VLOOKUP(A62,[1]TDSheet!$A:$I,9,0)</f>
        <v>40</v>
      </c>
      <c r="J62" s="2">
        <f>VLOOKUP(A62,[2]Луганск!$A:$E,4,0)</f>
        <v>147</v>
      </c>
      <c r="K62" s="2">
        <f t="shared" si="3"/>
        <v>-90</v>
      </c>
      <c r="N62" s="2">
        <f t="shared" si="4"/>
        <v>11.4</v>
      </c>
      <c r="O62" s="24"/>
      <c r="P62" s="24">
        <f t="shared" si="6"/>
        <v>0</v>
      </c>
      <c r="Q62" s="24"/>
      <c r="R62" s="24"/>
      <c r="T62" s="2">
        <f t="shared" si="7"/>
        <v>23.245614035087719</v>
      </c>
      <c r="U62" s="2">
        <f t="shared" si="8"/>
        <v>23.245614035087719</v>
      </c>
      <c r="V62" s="2">
        <f>VLOOKUP(A62,[1]TDSheet!$A:$W,23,0)</f>
        <v>13.6</v>
      </c>
      <c r="W62" s="2">
        <f>VLOOKUP(A62,[1]TDSheet!$A:$X,24,0)</f>
        <v>7.2</v>
      </c>
      <c r="X62" s="2">
        <f>VLOOKUP(A62,[1]TDSheet!$A:$N,14,0)</f>
        <v>34.799999999999997</v>
      </c>
      <c r="Z62" s="2">
        <f t="shared" si="9"/>
        <v>0</v>
      </c>
      <c r="AA62" s="2">
        <f t="shared" si="10"/>
        <v>0</v>
      </c>
    </row>
    <row r="63" spans="1:27" ht="11.1" customHeight="1" x14ac:dyDescent="0.2">
      <c r="A63" s="8" t="s">
        <v>67</v>
      </c>
      <c r="B63" s="8" t="s">
        <v>9</v>
      </c>
      <c r="C63" s="23" t="str">
        <f>VLOOKUP(A63,[1]TDSheet!$A:$C,3,0)</f>
        <v>Нояб</v>
      </c>
      <c r="D63" s="9">
        <v>143.84399999999999</v>
      </c>
      <c r="E63" s="9">
        <v>1253.9449999999999</v>
      </c>
      <c r="F63" s="9">
        <v>472.62</v>
      </c>
      <c r="G63" s="9">
        <v>852.99199999999996</v>
      </c>
      <c r="H63" s="21">
        <f>VLOOKUP(A63,[1]TDSheet!$A:$H,8,0)</f>
        <v>1</v>
      </c>
      <c r="I63" s="2">
        <f>VLOOKUP(A63,[1]TDSheet!$A:$I,9,0)</f>
        <v>50</v>
      </c>
      <c r="J63" s="2">
        <f>VLOOKUP(A63,[2]Луганск!$A:$E,4,0)</f>
        <v>443.45</v>
      </c>
      <c r="K63" s="2">
        <f t="shared" si="3"/>
        <v>29.170000000000016</v>
      </c>
      <c r="N63" s="2">
        <f t="shared" si="4"/>
        <v>94.524000000000001</v>
      </c>
      <c r="O63" s="24">
        <f t="shared" ref="O63:O65" si="19">13*N63-M63-G63</f>
        <v>375.81999999999994</v>
      </c>
      <c r="P63" s="24">
        <v>375</v>
      </c>
      <c r="Q63" s="24"/>
      <c r="R63" s="24"/>
      <c r="T63" s="2">
        <f t="shared" si="7"/>
        <v>12.991324954508908</v>
      </c>
      <c r="U63" s="2">
        <f t="shared" si="8"/>
        <v>9.0240785408996658</v>
      </c>
      <c r="V63" s="2">
        <f>VLOOKUP(A63,[1]TDSheet!$A:$W,23,0)</f>
        <v>93.669600000000003</v>
      </c>
      <c r="W63" s="2">
        <f>VLOOKUP(A63,[1]TDSheet!$A:$X,24,0)</f>
        <v>72.240800000000007</v>
      </c>
      <c r="X63" s="2">
        <f>VLOOKUP(A63,[1]TDSheet!$A:$N,14,0)</f>
        <v>109.16400000000002</v>
      </c>
      <c r="Z63" s="2">
        <f t="shared" si="9"/>
        <v>375</v>
      </c>
      <c r="AA63" s="2">
        <f t="shared" si="10"/>
        <v>0</v>
      </c>
    </row>
    <row r="64" spans="1:27" ht="11.1" customHeight="1" x14ac:dyDescent="0.2">
      <c r="A64" s="8" t="s">
        <v>68</v>
      </c>
      <c r="B64" s="8" t="s">
        <v>9</v>
      </c>
      <c r="C64" s="23" t="str">
        <f>VLOOKUP(A64,[1]TDSheet!$A:$C,3,0)</f>
        <v>Нояб</v>
      </c>
      <c r="D64" s="9">
        <v>508.91500000000002</v>
      </c>
      <c r="E64" s="9">
        <v>420.63499999999999</v>
      </c>
      <c r="F64" s="9">
        <v>667.19899999999996</v>
      </c>
      <c r="G64" s="9">
        <v>222.74</v>
      </c>
      <c r="H64" s="21">
        <f>VLOOKUP(A64,[1]TDSheet!$A:$H,8,0)</f>
        <v>1</v>
      </c>
      <c r="I64" s="2">
        <f>VLOOKUP(A64,[1]TDSheet!$A:$I,9,0)</f>
        <v>50</v>
      </c>
      <c r="J64" s="2">
        <f>VLOOKUP(A64,[2]Луганск!$A:$E,4,0)</f>
        <v>634.4</v>
      </c>
      <c r="K64" s="2">
        <f t="shared" si="3"/>
        <v>32.798999999999978</v>
      </c>
      <c r="N64" s="2">
        <f t="shared" si="4"/>
        <v>133.43979999999999</v>
      </c>
      <c r="O64" s="24">
        <f>10*N64-M64-G64</f>
        <v>1111.6579999999999</v>
      </c>
      <c r="P64" s="24">
        <v>1110</v>
      </c>
      <c r="Q64" s="24"/>
      <c r="R64" s="24"/>
      <c r="T64" s="2">
        <f t="shared" si="7"/>
        <v>9.9875749214252423</v>
      </c>
      <c r="U64" s="2">
        <f t="shared" si="8"/>
        <v>1.6692171301215981</v>
      </c>
      <c r="V64" s="2">
        <f>VLOOKUP(A64,[1]TDSheet!$A:$W,23,0)</f>
        <v>67.001199999999997</v>
      </c>
      <c r="W64" s="2">
        <f>VLOOKUP(A64,[1]TDSheet!$A:$X,24,0)</f>
        <v>120.76199999999999</v>
      </c>
      <c r="X64" s="2">
        <f>VLOOKUP(A64,[1]TDSheet!$A:$N,14,0)</f>
        <v>59.055399999999999</v>
      </c>
      <c r="Z64" s="2">
        <f t="shared" si="9"/>
        <v>1110</v>
      </c>
      <c r="AA64" s="2">
        <f t="shared" si="10"/>
        <v>0</v>
      </c>
    </row>
    <row r="65" spans="1:27" ht="21.95" customHeight="1" x14ac:dyDescent="0.2">
      <c r="A65" s="8" t="s">
        <v>69</v>
      </c>
      <c r="B65" s="8" t="s">
        <v>9</v>
      </c>
      <c r="C65" s="23" t="str">
        <f>VLOOKUP(A65,[1]TDSheet!$A:$C,3,0)</f>
        <v>Нояб</v>
      </c>
      <c r="D65" s="9">
        <v>19.024000000000001</v>
      </c>
      <c r="E65" s="9">
        <v>1128.54</v>
      </c>
      <c r="F65" s="9">
        <v>336.21</v>
      </c>
      <c r="G65" s="9">
        <v>811.35400000000004</v>
      </c>
      <c r="H65" s="21">
        <f>VLOOKUP(A65,[1]TDSheet!$A:$H,8,0)</f>
        <v>1</v>
      </c>
      <c r="I65" s="2">
        <f>VLOOKUP(A65,[1]TDSheet!$A:$I,9,0)</f>
        <v>55</v>
      </c>
      <c r="J65" s="2">
        <f>VLOOKUP(A65,[2]Луганск!$A:$E,4,0)</f>
        <v>349.4</v>
      </c>
      <c r="K65" s="2">
        <f t="shared" si="3"/>
        <v>-13.189999999999998</v>
      </c>
      <c r="N65" s="2">
        <f t="shared" si="4"/>
        <v>67.24199999999999</v>
      </c>
      <c r="O65" s="24">
        <f t="shared" si="19"/>
        <v>62.791999999999803</v>
      </c>
      <c r="P65" s="24">
        <v>65</v>
      </c>
      <c r="Q65" s="24"/>
      <c r="R65" s="24"/>
      <c r="T65" s="2">
        <f t="shared" si="7"/>
        <v>13.032836619969665</v>
      </c>
      <c r="U65" s="2">
        <f t="shared" si="8"/>
        <v>12.066178876297554</v>
      </c>
      <c r="V65" s="2">
        <f>VLOOKUP(A65,[1]TDSheet!$A:$W,23,0)</f>
        <v>77.2166</v>
      </c>
      <c r="W65" s="2">
        <f>VLOOKUP(A65,[1]TDSheet!$A:$X,24,0)</f>
        <v>67.170199999999994</v>
      </c>
      <c r="X65" s="2">
        <f>VLOOKUP(A65,[1]TDSheet!$A:$N,14,0)</f>
        <v>102.28279999999999</v>
      </c>
      <c r="Z65" s="2">
        <f t="shared" si="9"/>
        <v>65</v>
      </c>
      <c r="AA65" s="2">
        <f t="shared" si="10"/>
        <v>0</v>
      </c>
    </row>
    <row r="66" spans="1:27" ht="21.95" customHeight="1" x14ac:dyDescent="0.2">
      <c r="A66" s="8" t="s">
        <v>70</v>
      </c>
      <c r="B66" s="8" t="s">
        <v>9</v>
      </c>
      <c r="C66" s="8"/>
      <c r="D66" s="9">
        <v>179.85499999999999</v>
      </c>
      <c r="E66" s="9"/>
      <c r="F66" s="9">
        <v>-0.44500000000000001</v>
      </c>
      <c r="G66" s="9">
        <v>179.85499999999999</v>
      </c>
      <c r="H66" s="21">
        <f>VLOOKUP(A66,[1]TDSheet!$A:$H,8,0)</f>
        <v>0</v>
      </c>
      <c r="I66" s="2">
        <f>VLOOKUP(A66,[1]TDSheet!$A:$I,9,0)</f>
        <v>50</v>
      </c>
      <c r="J66" s="2">
        <f>VLOOKUP(A66,[2]Луганск!$A:$E,4,0)</f>
        <v>6</v>
      </c>
      <c r="K66" s="2">
        <f t="shared" si="3"/>
        <v>-6.4450000000000003</v>
      </c>
      <c r="N66" s="2">
        <f t="shared" si="4"/>
        <v>-8.8999999999999996E-2</v>
      </c>
      <c r="O66" s="24"/>
      <c r="P66" s="24">
        <f t="shared" si="6"/>
        <v>0</v>
      </c>
      <c r="Q66" s="24"/>
      <c r="R66" s="24"/>
      <c r="T66" s="2">
        <f t="shared" si="7"/>
        <v>-2020.8426966292134</v>
      </c>
      <c r="U66" s="2">
        <f t="shared" si="8"/>
        <v>-2020.8426966292134</v>
      </c>
      <c r="V66" s="2">
        <f>VLOOKUP(A66,[1]TDSheet!$A:$W,23,0)</f>
        <v>0</v>
      </c>
      <c r="W66" s="2">
        <f>VLOOKUP(A66,[1]TDSheet!$A:$X,24,0)</f>
        <v>0</v>
      </c>
      <c r="X66" s="2">
        <f>VLOOKUP(A66,[1]TDSheet!$A:$N,14,0)</f>
        <v>0</v>
      </c>
      <c r="Y66" s="26" t="str">
        <f>VLOOKUP(A66,[1]TDSheet!$A:$Y,25,0)</f>
        <v>Вывести</v>
      </c>
      <c r="Z66" s="2">
        <f t="shared" si="9"/>
        <v>0</v>
      </c>
      <c r="AA66" s="2">
        <f t="shared" si="10"/>
        <v>0</v>
      </c>
    </row>
    <row r="67" spans="1:27" ht="11.1" customHeight="1" x14ac:dyDescent="0.2">
      <c r="A67" s="8" t="s">
        <v>71</v>
      </c>
      <c r="B67" s="8" t="s">
        <v>14</v>
      </c>
      <c r="C67" s="8"/>
      <c r="D67" s="10"/>
      <c r="E67" s="9">
        <v>20</v>
      </c>
      <c r="F67" s="9"/>
      <c r="G67" s="9">
        <v>20</v>
      </c>
      <c r="H67" s="21">
        <v>0.45</v>
      </c>
      <c r="I67" s="2">
        <v>50</v>
      </c>
      <c r="K67" s="2">
        <f t="shared" si="3"/>
        <v>0</v>
      </c>
      <c r="N67" s="2">
        <f t="shared" si="4"/>
        <v>0</v>
      </c>
      <c r="O67" s="24"/>
      <c r="P67" s="24">
        <f t="shared" si="6"/>
        <v>0</v>
      </c>
      <c r="Q67" s="24"/>
      <c r="R67" s="24"/>
      <c r="T67" s="2" t="e">
        <f t="shared" si="7"/>
        <v>#DIV/0!</v>
      </c>
      <c r="U67" s="2" t="e">
        <f t="shared" si="8"/>
        <v>#DIV/0!</v>
      </c>
      <c r="V67" s="2">
        <v>0</v>
      </c>
      <c r="W67" s="2">
        <v>0</v>
      </c>
      <c r="X67" s="2">
        <v>0</v>
      </c>
      <c r="Z67" s="2">
        <f t="shared" si="9"/>
        <v>0</v>
      </c>
      <c r="AA67" s="2">
        <f t="shared" si="10"/>
        <v>0</v>
      </c>
    </row>
    <row r="68" spans="1:27" ht="11.1" customHeight="1" x14ac:dyDescent="0.2">
      <c r="A68" s="8" t="s">
        <v>72</v>
      </c>
      <c r="B68" s="8" t="s">
        <v>14</v>
      </c>
      <c r="C68" s="23" t="str">
        <f>VLOOKUP(A68,[1]TDSheet!$A:$C,3,0)</f>
        <v>Нояб</v>
      </c>
      <c r="D68" s="9">
        <v>1</v>
      </c>
      <c r="E68" s="9">
        <v>978</v>
      </c>
      <c r="F68" s="9">
        <v>431</v>
      </c>
      <c r="G68" s="9">
        <v>547</v>
      </c>
      <c r="H68" s="21">
        <f>VLOOKUP(A68,[1]TDSheet!$A:$H,8,0)</f>
        <v>0.4</v>
      </c>
      <c r="I68" s="2">
        <f>VLOOKUP(A68,[1]TDSheet!$A:$I,9,0)</f>
        <v>45</v>
      </c>
      <c r="J68" s="2">
        <f>VLOOKUP(A68,[2]Луганск!$A:$E,4,0)</f>
        <v>433</v>
      </c>
      <c r="K68" s="2">
        <f t="shared" si="3"/>
        <v>-2</v>
      </c>
      <c r="N68" s="2">
        <f t="shared" si="4"/>
        <v>86.2</v>
      </c>
      <c r="O68" s="24">
        <f t="shared" ref="O68:O69" si="20">13*N68-M68-G68</f>
        <v>573.60000000000014</v>
      </c>
      <c r="P68" s="24">
        <v>575</v>
      </c>
      <c r="Q68" s="24"/>
      <c r="R68" s="24"/>
      <c r="T68" s="2">
        <f t="shared" si="7"/>
        <v>13.016241299303944</v>
      </c>
      <c r="U68" s="2">
        <f t="shared" si="8"/>
        <v>6.3457076566125288</v>
      </c>
      <c r="V68" s="2">
        <f>VLOOKUP(A68,[1]TDSheet!$A:$W,23,0)</f>
        <v>44</v>
      </c>
      <c r="W68" s="2">
        <f>VLOOKUP(A68,[1]TDSheet!$A:$X,24,0)</f>
        <v>7.4</v>
      </c>
      <c r="X68" s="2">
        <f>VLOOKUP(A68,[1]TDSheet!$A:$N,14,0)</f>
        <v>79.2</v>
      </c>
      <c r="Z68" s="2">
        <f t="shared" si="9"/>
        <v>230</v>
      </c>
      <c r="AA68" s="2">
        <f t="shared" si="10"/>
        <v>0</v>
      </c>
    </row>
    <row r="69" spans="1:27" ht="21.95" customHeight="1" x14ac:dyDescent="0.2">
      <c r="A69" s="8" t="s">
        <v>73</v>
      </c>
      <c r="B69" s="8" t="s">
        <v>14</v>
      </c>
      <c r="C69" s="8"/>
      <c r="D69" s="10"/>
      <c r="E69" s="9">
        <v>480</v>
      </c>
      <c r="F69" s="9">
        <v>199</v>
      </c>
      <c r="G69" s="9">
        <v>277</v>
      </c>
      <c r="H69" s="21">
        <f>VLOOKUP(A69,[1]TDSheet!$A:$H,8,0)</f>
        <v>0.35</v>
      </c>
      <c r="I69" s="2">
        <f>VLOOKUP(A69,[1]TDSheet!$A:$I,9,0)</f>
        <v>40</v>
      </c>
      <c r="J69" s="2">
        <f>VLOOKUP(A69,[2]Луганск!$A:$E,4,0)</f>
        <v>207</v>
      </c>
      <c r="K69" s="2">
        <f t="shared" si="3"/>
        <v>-8</v>
      </c>
      <c r="N69" s="2">
        <f t="shared" si="4"/>
        <v>39.799999999999997</v>
      </c>
      <c r="O69" s="24">
        <f t="shared" si="20"/>
        <v>240.39999999999998</v>
      </c>
      <c r="P69" s="24">
        <v>240</v>
      </c>
      <c r="Q69" s="24"/>
      <c r="R69" s="24"/>
      <c r="T69" s="2">
        <f t="shared" si="7"/>
        <v>12.989949748743719</v>
      </c>
      <c r="U69" s="2">
        <f t="shared" si="8"/>
        <v>6.9597989949748751</v>
      </c>
      <c r="V69" s="2">
        <f>VLOOKUP(A69,[1]TDSheet!$A:$W,23,0)</f>
        <v>35.200000000000003</v>
      </c>
      <c r="W69" s="2">
        <f>VLOOKUP(A69,[1]TDSheet!$A:$X,24,0)</f>
        <v>49.2</v>
      </c>
      <c r="X69" s="2">
        <f>VLOOKUP(A69,[1]TDSheet!$A:$N,14,0)</f>
        <v>36.4</v>
      </c>
      <c r="Z69" s="2">
        <f t="shared" si="9"/>
        <v>84</v>
      </c>
      <c r="AA69" s="2">
        <f t="shared" si="10"/>
        <v>0</v>
      </c>
    </row>
    <row r="70" spans="1:27" ht="11.1" customHeight="1" x14ac:dyDescent="0.2">
      <c r="A70" s="8" t="s">
        <v>74</v>
      </c>
      <c r="B70" s="8" t="s">
        <v>14</v>
      </c>
      <c r="C70" s="8"/>
      <c r="D70" s="10"/>
      <c r="E70" s="9">
        <v>390</v>
      </c>
      <c r="F70" s="9">
        <v>298</v>
      </c>
      <c r="G70" s="9">
        <v>92</v>
      </c>
      <c r="H70" s="21">
        <f>VLOOKUP(A70,[1]TDSheet!$A:$H,8,0)</f>
        <v>0.4</v>
      </c>
      <c r="I70" s="2">
        <f>VLOOKUP(A70,[1]TDSheet!$A:$I,9,0)</f>
        <v>50</v>
      </c>
      <c r="J70" s="2">
        <f>VLOOKUP(A70,[2]Луганск!$A:$E,4,0)</f>
        <v>300</v>
      </c>
      <c r="K70" s="2">
        <f t="shared" si="3"/>
        <v>-2</v>
      </c>
      <c r="N70" s="2">
        <f t="shared" si="4"/>
        <v>59.6</v>
      </c>
      <c r="O70" s="24">
        <f>10*N70-M70-G70</f>
        <v>504</v>
      </c>
      <c r="P70" s="24">
        <v>505</v>
      </c>
      <c r="Q70" s="24"/>
      <c r="R70" s="24"/>
      <c r="T70" s="2">
        <f t="shared" si="7"/>
        <v>10.016778523489933</v>
      </c>
      <c r="U70" s="2">
        <f t="shared" si="8"/>
        <v>1.5436241610738255</v>
      </c>
      <c r="V70" s="2">
        <f>VLOOKUP(A70,[1]TDSheet!$A:$W,23,0)</f>
        <v>2.876999999999998</v>
      </c>
      <c r="W70" s="2">
        <f>VLOOKUP(A70,[1]TDSheet!$A:$X,24,0)</f>
        <v>23.276</v>
      </c>
      <c r="X70" s="2">
        <f>VLOOKUP(A70,[1]TDSheet!$A:$N,14,0)</f>
        <v>15.6</v>
      </c>
      <c r="Z70" s="2">
        <f t="shared" si="9"/>
        <v>202</v>
      </c>
      <c r="AA70" s="2">
        <f t="shared" si="10"/>
        <v>0</v>
      </c>
    </row>
    <row r="71" spans="1:27" ht="21.95" customHeight="1" x14ac:dyDescent="0.2">
      <c r="A71" s="8" t="s">
        <v>75</v>
      </c>
      <c r="B71" s="8" t="s">
        <v>14</v>
      </c>
      <c r="C71" s="8"/>
      <c r="D71" s="9">
        <v>20</v>
      </c>
      <c r="E71" s="9"/>
      <c r="F71" s="9"/>
      <c r="G71" s="9">
        <v>20</v>
      </c>
      <c r="H71" s="21">
        <f>VLOOKUP(A71,[1]TDSheet!$A:$H,8,0)</f>
        <v>0</v>
      </c>
      <c r="I71" s="2">
        <f>VLOOKUP(A71,[1]TDSheet!$A:$I,9,0)</f>
        <v>40</v>
      </c>
      <c r="J71" s="2">
        <f>VLOOKUP(A71,[2]Луганск!$A:$E,4,0)</f>
        <v>5</v>
      </c>
      <c r="K71" s="2">
        <f t="shared" ref="K71:K105" si="21">F71-J71</f>
        <v>-5</v>
      </c>
      <c r="N71" s="2">
        <f t="shared" ref="N71:N105" si="22">F71/5</f>
        <v>0</v>
      </c>
      <c r="O71" s="24"/>
      <c r="P71" s="24">
        <f t="shared" ref="P71:P105" si="23">O71-Q71</f>
        <v>0</v>
      </c>
      <c r="Q71" s="24"/>
      <c r="R71" s="24"/>
      <c r="T71" s="2" t="e">
        <f t="shared" ref="T71:T105" si="24">(G71+M71+P71+Q71)/N71</f>
        <v>#DIV/0!</v>
      </c>
      <c r="U71" s="2" t="e">
        <f t="shared" ref="U71:U105" si="25">(G71+M71)/N71</f>
        <v>#DIV/0!</v>
      </c>
      <c r="V71" s="2">
        <f>VLOOKUP(A71,[1]TDSheet!$A:$W,23,0)</f>
        <v>1.2</v>
      </c>
      <c r="W71" s="2">
        <f>VLOOKUP(A71,[1]TDSheet!$A:$X,24,0)</f>
        <v>1.4</v>
      </c>
      <c r="X71" s="2">
        <f>VLOOKUP(A71,[1]TDSheet!$A:$N,14,0)</f>
        <v>0.2</v>
      </c>
      <c r="Y71" s="26" t="str">
        <f>VLOOKUP(A71,[1]TDSheet!$A:$Y,25,0)</f>
        <v>Вывести</v>
      </c>
      <c r="Z71" s="2">
        <f t="shared" ref="Z71:Z105" si="26">P71*H71</f>
        <v>0</v>
      </c>
      <c r="AA71" s="2">
        <f t="shared" ref="AA71:AA105" si="27">Q71*H71</f>
        <v>0</v>
      </c>
    </row>
    <row r="72" spans="1:27" ht="21.95" customHeight="1" x14ac:dyDescent="0.2">
      <c r="A72" s="8" t="s">
        <v>76</v>
      </c>
      <c r="B72" s="8" t="s">
        <v>14</v>
      </c>
      <c r="C72" s="8"/>
      <c r="D72" s="10"/>
      <c r="E72" s="9">
        <v>24</v>
      </c>
      <c r="F72" s="9"/>
      <c r="G72" s="9">
        <v>24</v>
      </c>
      <c r="H72" s="21">
        <v>0.35</v>
      </c>
      <c r="I72" s="2">
        <v>45</v>
      </c>
      <c r="K72" s="2">
        <f t="shared" si="21"/>
        <v>0</v>
      </c>
      <c r="N72" s="2">
        <f t="shared" si="22"/>
        <v>0</v>
      </c>
      <c r="O72" s="24"/>
      <c r="P72" s="24">
        <f t="shared" si="23"/>
        <v>0</v>
      </c>
      <c r="Q72" s="24"/>
      <c r="R72" s="24"/>
      <c r="T72" s="2" t="e">
        <f t="shared" si="24"/>
        <v>#DIV/0!</v>
      </c>
      <c r="U72" s="2" t="e">
        <f t="shared" si="25"/>
        <v>#DIV/0!</v>
      </c>
      <c r="V72" s="2">
        <v>0</v>
      </c>
      <c r="W72" s="2">
        <v>0</v>
      </c>
      <c r="X72" s="2">
        <v>0</v>
      </c>
      <c r="Z72" s="2">
        <f t="shared" si="26"/>
        <v>0</v>
      </c>
      <c r="AA72" s="2">
        <f t="shared" si="27"/>
        <v>0</v>
      </c>
    </row>
    <row r="73" spans="1:27" ht="21.95" customHeight="1" x14ac:dyDescent="0.2">
      <c r="A73" s="8" t="s">
        <v>77</v>
      </c>
      <c r="B73" s="8" t="s">
        <v>14</v>
      </c>
      <c r="C73" s="8"/>
      <c r="D73" s="10"/>
      <c r="E73" s="9">
        <v>24</v>
      </c>
      <c r="F73" s="9"/>
      <c r="G73" s="9">
        <v>24</v>
      </c>
      <c r="H73" s="21">
        <v>0.45</v>
      </c>
      <c r="I73" s="2">
        <v>45</v>
      </c>
      <c r="K73" s="2">
        <f t="shared" si="21"/>
        <v>0</v>
      </c>
      <c r="N73" s="2">
        <f t="shared" si="22"/>
        <v>0</v>
      </c>
      <c r="O73" s="24"/>
      <c r="P73" s="24">
        <f t="shared" si="23"/>
        <v>0</v>
      </c>
      <c r="Q73" s="24"/>
      <c r="R73" s="24"/>
      <c r="T73" s="2" t="e">
        <f t="shared" si="24"/>
        <v>#DIV/0!</v>
      </c>
      <c r="U73" s="2" t="e">
        <f t="shared" si="25"/>
        <v>#DIV/0!</v>
      </c>
      <c r="V73" s="2">
        <v>0</v>
      </c>
      <c r="W73" s="2">
        <v>0</v>
      </c>
      <c r="X73" s="2">
        <v>0</v>
      </c>
      <c r="Z73" s="2">
        <f t="shared" si="26"/>
        <v>0</v>
      </c>
      <c r="AA73" s="2">
        <f t="shared" si="27"/>
        <v>0</v>
      </c>
    </row>
    <row r="74" spans="1:27" ht="21.95" customHeight="1" x14ac:dyDescent="0.2">
      <c r="A74" s="8" t="s">
        <v>78</v>
      </c>
      <c r="B74" s="8" t="s">
        <v>14</v>
      </c>
      <c r="C74" s="8"/>
      <c r="D74" s="10"/>
      <c r="E74" s="9">
        <v>24</v>
      </c>
      <c r="F74" s="9"/>
      <c r="G74" s="9">
        <v>24</v>
      </c>
      <c r="H74" s="21">
        <v>0.33</v>
      </c>
      <c r="I74" s="2">
        <v>45</v>
      </c>
      <c r="K74" s="2">
        <f t="shared" si="21"/>
        <v>0</v>
      </c>
      <c r="N74" s="2">
        <f t="shared" si="22"/>
        <v>0</v>
      </c>
      <c r="O74" s="24"/>
      <c r="P74" s="24">
        <f t="shared" si="23"/>
        <v>0</v>
      </c>
      <c r="Q74" s="24"/>
      <c r="R74" s="24"/>
      <c r="T74" s="2" t="e">
        <f t="shared" si="24"/>
        <v>#DIV/0!</v>
      </c>
      <c r="U74" s="2" t="e">
        <f t="shared" si="25"/>
        <v>#DIV/0!</v>
      </c>
      <c r="V74" s="2">
        <v>0</v>
      </c>
      <c r="W74" s="2">
        <v>0</v>
      </c>
      <c r="X74" s="2">
        <v>0</v>
      </c>
      <c r="Z74" s="2">
        <f t="shared" si="26"/>
        <v>0</v>
      </c>
      <c r="AA74" s="2">
        <f t="shared" si="27"/>
        <v>0</v>
      </c>
    </row>
    <row r="75" spans="1:27" ht="11.1" customHeight="1" x14ac:dyDescent="0.2">
      <c r="A75" s="8" t="s">
        <v>79</v>
      </c>
      <c r="B75" s="8" t="s">
        <v>14</v>
      </c>
      <c r="C75" s="23" t="str">
        <f>VLOOKUP(A75,[1]TDSheet!$A:$C,3,0)</f>
        <v>Нояб</v>
      </c>
      <c r="D75" s="9">
        <v>30</v>
      </c>
      <c r="E75" s="9">
        <v>414</v>
      </c>
      <c r="F75" s="9">
        <v>184</v>
      </c>
      <c r="G75" s="9">
        <v>227</v>
      </c>
      <c r="H75" s="21">
        <f>VLOOKUP(A75,[1]TDSheet!$A:$H,8,0)</f>
        <v>0.4</v>
      </c>
      <c r="I75" s="2">
        <f>VLOOKUP(A75,[1]TDSheet!$A:$I,9,0)</f>
        <v>40</v>
      </c>
      <c r="J75" s="2">
        <f>VLOOKUP(A75,[2]Луганск!$A:$E,4,0)</f>
        <v>195</v>
      </c>
      <c r="K75" s="2">
        <f t="shared" si="21"/>
        <v>-11</v>
      </c>
      <c r="N75" s="2">
        <f t="shared" si="22"/>
        <v>36.799999999999997</v>
      </c>
      <c r="O75" s="24">
        <f t="shared" ref="O75" si="28">13*N75-M75-G75</f>
        <v>251.39999999999998</v>
      </c>
      <c r="P75" s="24">
        <v>250</v>
      </c>
      <c r="Q75" s="24"/>
      <c r="R75" s="24"/>
      <c r="T75" s="2">
        <f t="shared" si="24"/>
        <v>12.961956521739131</v>
      </c>
      <c r="U75" s="2">
        <f t="shared" si="25"/>
        <v>6.1684782608695654</v>
      </c>
      <c r="V75" s="2">
        <f>VLOOKUP(A75,[1]TDSheet!$A:$W,23,0)</f>
        <v>21.2</v>
      </c>
      <c r="W75" s="2">
        <f>VLOOKUP(A75,[1]TDSheet!$A:$X,24,0)</f>
        <v>27</v>
      </c>
      <c r="X75" s="2">
        <f>VLOOKUP(A75,[1]TDSheet!$A:$N,14,0)</f>
        <v>30.4</v>
      </c>
      <c r="Z75" s="2">
        <f t="shared" si="26"/>
        <v>100</v>
      </c>
      <c r="AA75" s="2">
        <f t="shared" si="27"/>
        <v>0</v>
      </c>
    </row>
    <row r="76" spans="1:27" ht="21.95" customHeight="1" x14ac:dyDescent="0.2">
      <c r="A76" s="8" t="s">
        <v>80</v>
      </c>
      <c r="B76" s="8" t="s">
        <v>9</v>
      </c>
      <c r="C76" s="8"/>
      <c r="D76" s="10"/>
      <c r="E76" s="9">
        <v>157.96799999999999</v>
      </c>
      <c r="F76" s="9">
        <v>167.63300000000001</v>
      </c>
      <c r="G76" s="9">
        <v>-9.6649999999999991</v>
      </c>
      <c r="H76" s="21">
        <f>VLOOKUP(A76,[1]TDSheet!$A:$H,8,0)</f>
        <v>1</v>
      </c>
      <c r="I76" s="2">
        <f>VLOOKUP(A76,[1]TDSheet!$A:$I,9,0)</f>
        <v>40</v>
      </c>
      <c r="J76" s="2">
        <f>VLOOKUP(A76,[2]Луганск!$A:$E,4,0)</f>
        <v>166.8</v>
      </c>
      <c r="K76" s="2">
        <f t="shared" si="21"/>
        <v>0.83299999999999841</v>
      </c>
      <c r="N76" s="2">
        <f t="shared" si="22"/>
        <v>33.526600000000002</v>
      </c>
      <c r="O76" s="24">
        <f>8*N76-M76-G76</f>
        <v>277.87780000000004</v>
      </c>
      <c r="P76" s="24">
        <v>280</v>
      </c>
      <c r="Q76" s="24"/>
      <c r="R76" s="24"/>
      <c r="T76" s="2">
        <f t="shared" si="24"/>
        <v>8.0632989924418208</v>
      </c>
      <c r="U76" s="2">
        <f t="shared" si="25"/>
        <v>-0.28827856090387927</v>
      </c>
      <c r="V76" s="2">
        <f>VLOOKUP(A76,[1]TDSheet!$A:$W,23,0)</f>
        <v>0</v>
      </c>
      <c r="W76" s="2">
        <f>VLOOKUP(A76,[1]TDSheet!$A:$X,24,0)</f>
        <v>19.1816</v>
      </c>
      <c r="X76" s="2">
        <f>VLOOKUP(A76,[1]TDSheet!$A:$N,14,0)</f>
        <v>2.4172000000000002</v>
      </c>
      <c r="Z76" s="2">
        <f t="shared" si="26"/>
        <v>280</v>
      </c>
      <c r="AA76" s="2">
        <f t="shared" si="27"/>
        <v>0</v>
      </c>
    </row>
    <row r="77" spans="1:27" ht="21.95" customHeight="1" x14ac:dyDescent="0.2">
      <c r="A77" s="8" t="s">
        <v>81</v>
      </c>
      <c r="B77" s="8" t="s">
        <v>14</v>
      </c>
      <c r="C77" s="8"/>
      <c r="D77" s="9">
        <v>24</v>
      </c>
      <c r="E77" s="9"/>
      <c r="F77" s="9">
        <v>1</v>
      </c>
      <c r="G77" s="9">
        <v>23</v>
      </c>
      <c r="H77" s="21">
        <f>VLOOKUP(A77,[1]TDSheet!$A:$H,8,0)</f>
        <v>0</v>
      </c>
      <c r="I77" s="2">
        <f>VLOOKUP(A77,[1]TDSheet!$A:$I,9,0)</f>
        <v>35</v>
      </c>
      <c r="J77" s="2">
        <f>VLOOKUP(A77,[2]Луганск!$A:$E,4,0)</f>
        <v>8</v>
      </c>
      <c r="K77" s="2">
        <f t="shared" si="21"/>
        <v>-7</v>
      </c>
      <c r="N77" s="2">
        <f t="shared" si="22"/>
        <v>0.2</v>
      </c>
      <c r="O77" s="24"/>
      <c r="P77" s="24">
        <f t="shared" si="23"/>
        <v>0</v>
      </c>
      <c r="Q77" s="24"/>
      <c r="R77" s="24"/>
      <c r="T77" s="2">
        <f t="shared" si="24"/>
        <v>115</v>
      </c>
      <c r="U77" s="2">
        <f t="shared" si="25"/>
        <v>115</v>
      </c>
      <c r="V77" s="2">
        <f>VLOOKUP(A77,[1]TDSheet!$A:$W,23,0)</f>
        <v>3.4</v>
      </c>
      <c r="W77" s="2">
        <f>VLOOKUP(A77,[1]TDSheet!$A:$X,24,0)</f>
        <v>3.8</v>
      </c>
      <c r="X77" s="2">
        <f>VLOOKUP(A77,[1]TDSheet!$A:$N,14,0)</f>
        <v>0.4</v>
      </c>
      <c r="Y77" s="26" t="str">
        <f>VLOOKUP(A77,[1]TDSheet!$A:$Y,25,0)</f>
        <v>Вывести</v>
      </c>
      <c r="Z77" s="2">
        <f t="shared" si="26"/>
        <v>0</v>
      </c>
      <c r="AA77" s="2">
        <f t="shared" si="27"/>
        <v>0</v>
      </c>
    </row>
    <row r="78" spans="1:27" ht="21.95" customHeight="1" x14ac:dyDescent="0.2">
      <c r="A78" s="8" t="s">
        <v>82</v>
      </c>
      <c r="B78" s="8" t="s">
        <v>14</v>
      </c>
      <c r="C78" s="8"/>
      <c r="D78" s="10"/>
      <c r="E78" s="9">
        <v>252</v>
      </c>
      <c r="F78" s="9">
        <v>127</v>
      </c>
      <c r="G78" s="9">
        <v>124</v>
      </c>
      <c r="H78" s="21">
        <f>VLOOKUP(A78,[1]TDSheet!$A:$H,8,0)</f>
        <v>0.28000000000000003</v>
      </c>
      <c r="I78" s="2">
        <f>VLOOKUP(A78,[1]TDSheet!$A:$I,9,0)</f>
        <v>45</v>
      </c>
      <c r="J78" s="2">
        <f>VLOOKUP(A78,[2]Луганск!$A:$E,4,0)</f>
        <v>130</v>
      </c>
      <c r="K78" s="2">
        <f t="shared" si="21"/>
        <v>-3</v>
      </c>
      <c r="N78" s="2">
        <f t="shared" si="22"/>
        <v>25.4</v>
      </c>
      <c r="O78" s="24">
        <f t="shared" ref="O78:O82" si="29">13*N78-M78-G78</f>
        <v>206.2</v>
      </c>
      <c r="P78" s="24">
        <v>205</v>
      </c>
      <c r="Q78" s="24"/>
      <c r="R78" s="24"/>
      <c r="T78" s="2">
        <f t="shared" si="24"/>
        <v>12.952755905511811</v>
      </c>
      <c r="U78" s="2">
        <f t="shared" si="25"/>
        <v>4.8818897637795278</v>
      </c>
      <c r="V78" s="2">
        <f>VLOOKUP(A78,[1]TDSheet!$A:$W,23,0)</f>
        <v>19.399999999999999</v>
      </c>
      <c r="W78" s="2">
        <f>VLOOKUP(A78,[1]TDSheet!$A:$X,24,0)</f>
        <v>33.4</v>
      </c>
      <c r="X78" s="2">
        <f>VLOOKUP(A78,[1]TDSheet!$A:$N,14,0)</f>
        <v>14.6</v>
      </c>
      <c r="Z78" s="2">
        <f t="shared" si="26"/>
        <v>57.400000000000006</v>
      </c>
      <c r="AA78" s="2">
        <f t="shared" si="27"/>
        <v>0</v>
      </c>
    </row>
    <row r="79" spans="1:27" ht="11.1" customHeight="1" x14ac:dyDescent="0.2">
      <c r="A79" s="8" t="s">
        <v>83</v>
      </c>
      <c r="B79" s="8" t="s">
        <v>9</v>
      </c>
      <c r="C79" s="8"/>
      <c r="D79" s="9">
        <v>36.161999999999999</v>
      </c>
      <c r="E79" s="9">
        <v>561.16399999999999</v>
      </c>
      <c r="F79" s="9">
        <v>184.80500000000001</v>
      </c>
      <c r="G79" s="9">
        <v>380.43700000000001</v>
      </c>
      <c r="H79" s="21">
        <f>VLOOKUP(A79,[1]TDSheet!$A:$H,8,0)</f>
        <v>1</v>
      </c>
      <c r="I79" s="2">
        <f>VLOOKUP(A79,[1]TDSheet!$A:$I,9,0)</f>
        <v>30</v>
      </c>
      <c r="J79" s="2">
        <f>VLOOKUP(A79,[2]Луганск!$A:$E,4,0)</f>
        <v>181.21299999999999</v>
      </c>
      <c r="K79" s="2">
        <f t="shared" si="21"/>
        <v>3.592000000000013</v>
      </c>
      <c r="N79" s="2">
        <f t="shared" si="22"/>
        <v>36.960999999999999</v>
      </c>
      <c r="O79" s="24">
        <f t="shared" si="29"/>
        <v>100.05599999999998</v>
      </c>
      <c r="P79" s="24">
        <v>100</v>
      </c>
      <c r="Q79" s="24"/>
      <c r="R79" s="24"/>
      <c r="T79" s="2">
        <f t="shared" si="24"/>
        <v>12.9984848894781</v>
      </c>
      <c r="U79" s="2">
        <f t="shared" si="25"/>
        <v>10.292930386082629</v>
      </c>
      <c r="V79" s="2">
        <f>VLOOKUP(A79,[1]TDSheet!$A:$W,23,0)</f>
        <v>35.171399999999998</v>
      </c>
      <c r="W79" s="2">
        <f>VLOOKUP(A79,[1]TDSheet!$A:$X,24,0)</f>
        <v>24.9374</v>
      </c>
      <c r="X79" s="2">
        <f>VLOOKUP(A79,[1]TDSheet!$A:$N,14,0)</f>
        <v>44.283999999999999</v>
      </c>
      <c r="Z79" s="2">
        <f t="shared" si="26"/>
        <v>100</v>
      </c>
      <c r="AA79" s="2">
        <f t="shared" si="27"/>
        <v>0</v>
      </c>
    </row>
    <row r="80" spans="1:27" ht="21.95" customHeight="1" x14ac:dyDescent="0.2">
      <c r="A80" s="8" t="s">
        <v>84</v>
      </c>
      <c r="B80" s="8" t="s">
        <v>14</v>
      </c>
      <c r="C80" s="8"/>
      <c r="D80" s="10"/>
      <c r="E80" s="9">
        <v>234</v>
      </c>
      <c r="F80" s="9">
        <v>143</v>
      </c>
      <c r="G80" s="9">
        <v>87</v>
      </c>
      <c r="H80" s="21">
        <f>VLOOKUP(A80,[1]TDSheet!$A:$H,8,0)</f>
        <v>0.28000000000000003</v>
      </c>
      <c r="I80" s="2">
        <f>VLOOKUP(A80,[1]TDSheet!$A:$I,9,0)</f>
        <v>45</v>
      </c>
      <c r="J80" s="2">
        <f>VLOOKUP(A80,[2]Луганск!$A:$E,4,0)</f>
        <v>146</v>
      </c>
      <c r="K80" s="2">
        <f t="shared" si="21"/>
        <v>-3</v>
      </c>
      <c r="N80" s="2">
        <f t="shared" si="22"/>
        <v>28.6</v>
      </c>
      <c r="O80" s="24">
        <f>11*N80-M80-G80</f>
        <v>227.60000000000002</v>
      </c>
      <c r="P80" s="24">
        <v>230</v>
      </c>
      <c r="Q80" s="24"/>
      <c r="R80" s="24"/>
      <c r="T80" s="2">
        <f t="shared" si="24"/>
        <v>11.083916083916083</v>
      </c>
      <c r="U80" s="2">
        <f t="shared" si="25"/>
        <v>3.0419580419580416</v>
      </c>
      <c r="V80" s="2">
        <f>VLOOKUP(A80,[1]TDSheet!$A:$W,23,0)</f>
        <v>16.600000000000001</v>
      </c>
      <c r="W80" s="2">
        <f>VLOOKUP(A80,[1]TDSheet!$A:$X,24,0)</f>
        <v>30</v>
      </c>
      <c r="X80" s="2">
        <f>VLOOKUP(A80,[1]TDSheet!$A:$N,14,0)</f>
        <v>16.2</v>
      </c>
      <c r="Z80" s="2">
        <f t="shared" si="26"/>
        <v>64.400000000000006</v>
      </c>
      <c r="AA80" s="2">
        <f t="shared" si="27"/>
        <v>0</v>
      </c>
    </row>
    <row r="81" spans="1:27" ht="11.1" customHeight="1" x14ac:dyDescent="0.2">
      <c r="A81" s="8" t="s">
        <v>85</v>
      </c>
      <c r="B81" s="8" t="s">
        <v>14</v>
      </c>
      <c r="C81" s="8"/>
      <c r="D81" s="9">
        <v>1</v>
      </c>
      <c r="E81" s="9">
        <v>310</v>
      </c>
      <c r="F81" s="9">
        <v>235</v>
      </c>
      <c r="G81" s="9">
        <v>76</v>
      </c>
      <c r="H81" s="21">
        <f>VLOOKUP(A81,[1]TDSheet!$A:$H,8,0)</f>
        <v>0.45</v>
      </c>
      <c r="I81" s="2">
        <f>VLOOKUP(A81,[1]TDSheet!$A:$I,9,0)</f>
        <v>50</v>
      </c>
      <c r="J81" s="2">
        <f>VLOOKUP(A81,[2]Луганск!$A:$E,4,0)</f>
        <v>245</v>
      </c>
      <c r="K81" s="2">
        <f t="shared" si="21"/>
        <v>-10</v>
      </c>
      <c r="N81" s="2">
        <f t="shared" si="22"/>
        <v>47</v>
      </c>
      <c r="O81" s="24">
        <f>10*N81-M81-G81</f>
        <v>394</v>
      </c>
      <c r="P81" s="24">
        <v>395</v>
      </c>
      <c r="Q81" s="24"/>
      <c r="R81" s="24"/>
      <c r="T81" s="2">
        <f t="shared" si="24"/>
        <v>10.021276595744681</v>
      </c>
      <c r="U81" s="2">
        <f t="shared" si="25"/>
        <v>1.6170212765957446</v>
      </c>
      <c r="V81" s="2">
        <f>VLOOKUP(A81,[1]TDSheet!$A:$W,23,0)</f>
        <v>3.4</v>
      </c>
      <c r="W81" s="2">
        <f>VLOOKUP(A81,[1]TDSheet!$A:$X,24,0)</f>
        <v>17.8</v>
      </c>
      <c r="X81" s="2">
        <f>VLOOKUP(A81,[1]TDSheet!$A:$N,14,0)</f>
        <v>0</v>
      </c>
      <c r="Z81" s="2">
        <f t="shared" si="26"/>
        <v>177.75</v>
      </c>
      <c r="AA81" s="2">
        <f t="shared" si="27"/>
        <v>0</v>
      </c>
    </row>
    <row r="82" spans="1:27" ht="11.1" customHeight="1" x14ac:dyDescent="0.2">
      <c r="A82" s="8" t="s">
        <v>86</v>
      </c>
      <c r="B82" s="8" t="s">
        <v>9</v>
      </c>
      <c r="C82" s="23" t="str">
        <f>VLOOKUP(A82,[1]TDSheet!$A:$C,3,0)</f>
        <v>Нояб</v>
      </c>
      <c r="D82" s="9">
        <v>2.7290000000000001</v>
      </c>
      <c r="E82" s="9">
        <v>952.39499999999998</v>
      </c>
      <c r="F82" s="9">
        <v>283.75200000000001</v>
      </c>
      <c r="G82" s="9">
        <v>670.37199999999996</v>
      </c>
      <c r="H82" s="21">
        <f>VLOOKUP(A82,[1]TDSheet!$A:$H,8,0)</f>
        <v>1</v>
      </c>
      <c r="I82" s="2">
        <f>VLOOKUP(A82,[1]TDSheet!$A:$I,9,0)</f>
        <v>50</v>
      </c>
      <c r="J82" s="2">
        <f>VLOOKUP(A82,[2]Луганск!$A:$E,4,0)</f>
        <v>312.5</v>
      </c>
      <c r="K82" s="2">
        <f t="shared" si="21"/>
        <v>-28.74799999999999</v>
      </c>
      <c r="N82" s="2">
        <f t="shared" si="22"/>
        <v>56.750399999999999</v>
      </c>
      <c r="O82" s="24">
        <f t="shared" si="29"/>
        <v>67.383199999999988</v>
      </c>
      <c r="P82" s="24">
        <v>65</v>
      </c>
      <c r="Q82" s="24"/>
      <c r="R82" s="24"/>
      <c r="T82" s="2">
        <f t="shared" si="24"/>
        <v>12.958005582339506</v>
      </c>
      <c r="U82" s="2">
        <f t="shared" si="25"/>
        <v>11.812639206067269</v>
      </c>
      <c r="V82" s="2">
        <f>VLOOKUP(A82,[1]TDSheet!$A:$W,23,0)</f>
        <v>60.322000000000003</v>
      </c>
      <c r="W82" s="2">
        <f>VLOOKUP(A82,[1]TDSheet!$A:$X,24,0)</f>
        <v>5.7127999999999997</v>
      </c>
      <c r="X82" s="2">
        <f>VLOOKUP(A82,[1]TDSheet!$A:$N,14,0)</f>
        <v>85.509199999999993</v>
      </c>
      <c r="Z82" s="2">
        <f t="shared" si="26"/>
        <v>65</v>
      </c>
      <c r="AA82" s="2">
        <f t="shared" si="27"/>
        <v>0</v>
      </c>
    </row>
    <row r="83" spans="1:27" ht="11.1" customHeight="1" x14ac:dyDescent="0.2">
      <c r="A83" s="8" t="s">
        <v>87</v>
      </c>
      <c r="B83" s="8" t="s">
        <v>9</v>
      </c>
      <c r="C83" s="23" t="str">
        <f>VLOOKUP(A83,[1]TDSheet!$A:$C,3,0)</f>
        <v>Нояб</v>
      </c>
      <c r="D83" s="10"/>
      <c r="E83" s="9">
        <v>43.862000000000002</v>
      </c>
      <c r="F83" s="9"/>
      <c r="G83" s="9">
        <v>43.862000000000002</v>
      </c>
      <c r="H83" s="21">
        <f>VLOOKUP(A83,[1]TDSheet!$A:$H,8,0)</f>
        <v>1</v>
      </c>
      <c r="I83" s="2">
        <f>VLOOKUP(A83,[1]TDSheet!$A:$I,9,0)</f>
        <v>50</v>
      </c>
      <c r="K83" s="2">
        <f t="shared" si="21"/>
        <v>0</v>
      </c>
      <c r="N83" s="2">
        <f t="shared" si="22"/>
        <v>0</v>
      </c>
      <c r="O83" s="24"/>
      <c r="P83" s="24">
        <f t="shared" si="23"/>
        <v>0</v>
      </c>
      <c r="Q83" s="24"/>
      <c r="R83" s="24"/>
      <c r="T83" s="2" t="e">
        <f t="shared" si="24"/>
        <v>#DIV/0!</v>
      </c>
      <c r="U83" s="2" t="e">
        <f t="shared" si="25"/>
        <v>#DIV/0!</v>
      </c>
      <c r="V83" s="2">
        <f>VLOOKUP(A83,[1]TDSheet!$A:$W,23,0)</f>
        <v>0.53879999999999995</v>
      </c>
      <c r="W83" s="2">
        <f>VLOOKUP(A83,[1]TDSheet!$A:$X,24,0)</f>
        <v>0.2712</v>
      </c>
      <c r="X83" s="2">
        <f>VLOOKUP(A83,[1]TDSheet!$A:$N,14,0)</f>
        <v>4.0536000000000003</v>
      </c>
      <c r="Z83" s="2">
        <f t="shared" si="26"/>
        <v>0</v>
      </c>
      <c r="AA83" s="2">
        <f t="shared" si="27"/>
        <v>0</v>
      </c>
    </row>
    <row r="84" spans="1:27" ht="11.1" customHeight="1" x14ac:dyDescent="0.2">
      <c r="A84" s="8" t="s">
        <v>88</v>
      </c>
      <c r="B84" s="8" t="s">
        <v>14</v>
      </c>
      <c r="C84" s="23" t="str">
        <f>VLOOKUP(A84,[1]TDSheet!$A:$C,3,0)</f>
        <v>Нояб</v>
      </c>
      <c r="D84" s="9">
        <v>30</v>
      </c>
      <c r="E84" s="9">
        <v>618</v>
      </c>
      <c r="F84" s="9">
        <v>39</v>
      </c>
      <c r="G84" s="9">
        <v>580</v>
      </c>
      <c r="H84" s="21">
        <f>VLOOKUP(A84,[1]TDSheet!$A:$H,8,0)</f>
        <v>0.4</v>
      </c>
      <c r="I84" s="2">
        <f>VLOOKUP(A84,[1]TDSheet!$A:$I,9,0)</f>
        <v>40</v>
      </c>
      <c r="J84" s="2">
        <f>VLOOKUP(A84,[2]Луганск!$A:$E,4,0)</f>
        <v>67</v>
      </c>
      <c r="K84" s="2">
        <f t="shared" si="21"/>
        <v>-28</v>
      </c>
      <c r="N84" s="2">
        <f t="shared" si="22"/>
        <v>7.8</v>
      </c>
      <c r="O84" s="24"/>
      <c r="P84" s="24">
        <f t="shared" si="23"/>
        <v>0</v>
      </c>
      <c r="Q84" s="24"/>
      <c r="R84" s="24"/>
      <c r="T84" s="2">
        <f t="shared" si="24"/>
        <v>74.358974358974365</v>
      </c>
      <c r="U84" s="2">
        <f t="shared" si="25"/>
        <v>74.358974358974365</v>
      </c>
      <c r="V84" s="2">
        <f>VLOOKUP(A84,[1]TDSheet!$A:$W,23,0)</f>
        <v>60.4</v>
      </c>
      <c r="W84" s="2">
        <f>VLOOKUP(A84,[1]TDSheet!$A:$X,24,0)</f>
        <v>16.399999999999999</v>
      </c>
      <c r="X84" s="2">
        <f>VLOOKUP(A84,[1]TDSheet!$A:$N,14,0)</f>
        <v>76.8</v>
      </c>
      <c r="Z84" s="2">
        <f t="shared" si="26"/>
        <v>0</v>
      </c>
      <c r="AA84" s="2">
        <f t="shared" si="27"/>
        <v>0</v>
      </c>
    </row>
    <row r="85" spans="1:27" ht="11.1" customHeight="1" x14ac:dyDescent="0.2">
      <c r="A85" s="8" t="s">
        <v>89</v>
      </c>
      <c r="B85" s="8" t="s">
        <v>14</v>
      </c>
      <c r="C85" s="23" t="str">
        <f>VLOOKUP(A85,[1]TDSheet!$A:$C,3,0)</f>
        <v>Нояб</v>
      </c>
      <c r="D85" s="9">
        <v>100</v>
      </c>
      <c r="E85" s="9">
        <v>552</v>
      </c>
      <c r="F85" s="9">
        <v>53</v>
      </c>
      <c r="G85" s="9">
        <v>503</v>
      </c>
      <c r="H85" s="21">
        <f>VLOOKUP(A85,[1]TDSheet!$A:$H,8,0)</f>
        <v>0.4</v>
      </c>
      <c r="I85" s="2">
        <f>VLOOKUP(A85,[1]TDSheet!$A:$I,9,0)</f>
        <v>40</v>
      </c>
      <c r="J85" s="2">
        <f>VLOOKUP(A85,[2]Луганск!$A:$E,4,0)</f>
        <v>123</v>
      </c>
      <c r="K85" s="2">
        <f t="shared" si="21"/>
        <v>-70</v>
      </c>
      <c r="N85" s="2">
        <f t="shared" si="22"/>
        <v>10.6</v>
      </c>
      <c r="O85" s="24"/>
      <c r="P85" s="24">
        <f t="shared" si="23"/>
        <v>0</v>
      </c>
      <c r="Q85" s="24"/>
      <c r="R85" s="24"/>
      <c r="T85" s="2">
        <f t="shared" si="24"/>
        <v>47.452830188679243</v>
      </c>
      <c r="U85" s="2">
        <f t="shared" si="25"/>
        <v>47.452830188679243</v>
      </c>
      <c r="V85" s="2">
        <f>VLOOKUP(A85,[1]TDSheet!$A:$W,23,0)</f>
        <v>52</v>
      </c>
      <c r="W85" s="2">
        <f>VLOOKUP(A85,[1]TDSheet!$A:$X,24,0)</f>
        <v>17.399999999999999</v>
      </c>
      <c r="X85" s="2">
        <f>VLOOKUP(A85,[1]TDSheet!$A:$N,14,0)</f>
        <v>68.2</v>
      </c>
      <c r="Z85" s="2">
        <f t="shared" si="26"/>
        <v>0</v>
      </c>
      <c r="AA85" s="2">
        <f t="shared" si="27"/>
        <v>0</v>
      </c>
    </row>
    <row r="86" spans="1:27" ht="21.95" customHeight="1" x14ac:dyDescent="0.2">
      <c r="A86" s="8" t="s">
        <v>90</v>
      </c>
      <c r="B86" s="8" t="s">
        <v>14</v>
      </c>
      <c r="C86" s="23" t="str">
        <f>VLOOKUP(A86,[1]TDSheet!$A:$C,3,0)</f>
        <v>Нояб</v>
      </c>
      <c r="D86" s="10"/>
      <c r="E86" s="9">
        <v>396</v>
      </c>
      <c r="F86" s="9">
        <v>314</v>
      </c>
      <c r="G86" s="9">
        <v>78</v>
      </c>
      <c r="H86" s="21">
        <f>VLOOKUP(A86,[1]TDSheet!$A:$H,8,0)</f>
        <v>0.4</v>
      </c>
      <c r="I86" s="2">
        <f>VLOOKUP(A86,[1]TDSheet!$A:$I,9,0)</f>
        <v>40</v>
      </c>
      <c r="J86" s="2">
        <f>VLOOKUP(A86,[2]Луганск!$A:$E,4,0)</f>
        <v>318</v>
      </c>
      <c r="K86" s="2">
        <f t="shared" si="21"/>
        <v>-4</v>
      </c>
      <c r="N86" s="2">
        <f t="shared" si="22"/>
        <v>62.8</v>
      </c>
      <c r="O86" s="24">
        <f>9*N86-M86-G86</f>
        <v>487.19999999999993</v>
      </c>
      <c r="P86" s="24">
        <v>490</v>
      </c>
      <c r="Q86" s="24"/>
      <c r="R86" s="24"/>
      <c r="T86" s="2">
        <f t="shared" si="24"/>
        <v>9.0445859872611472</v>
      </c>
      <c r="U86" s="2">
        <f t="shared" si="25"/>
        <v>1.2420382165605095</v>
      </c>
      <c r="V86" s="2">
        <f>VLOOKUP(A86,[1]TDSheet!$A:$W,23,0)</f>
        <v>2</v>
      </c>
      <c r="W86" s="2">
        <f>VLOOKUP(A86,[1]TDSheet!$A:$X,24,0)</f>
        <v>37.799999999999997</v>
      </c>
      <c r="X86" s="2">
        <f>VLOOKUP(A86,[1]TDSheet!$A:$N,14,0)</f>
        <v>30.2</v>
      </c>
      <c r="Z86" s="2">
        <f t="shared" si="26"/>
        <v>196</v>
      </c>
      <c r="AA86" s="2">
        <f t="shared" si="27"/>
        <v>0</v>
      </c>
    </row>
    <row r="87" spans="1:27" ht="21.95" customHeight="1" x14ac:dyDescent="0.2">
      <c r="A87" s="8" t="s">
        <v>91</v>
      </c>
      <c r="B87" s="8" t="s">
        <v>9</v>
      </c>
      <c r="C87" s="8"/>
      <c r="D87" s="9">
        <v>3.2770000000000001</v>
      </c>
      <c r="E87" s="9">
        <v>325.36900000000003</v>
      </c>
      <c r="F87" s="9">
        <v>5.6470000000000002</v>
      </c>
      <c r="G87" s="9">
        <v>319.72199999999998</v>
      </c>
      <c r="H87" s="21">
        <f>VLOOKUP(A87,[1]TDSheet!$A:$H,8,0)</f>
        <v>1</v>
      </c>
      <c r="I87" s="2">
        <f>VLOOKUP(A87,[1]TDSheet!$A:$I,9,0)</f>
        <v>40</v>
      </c>
      <c r="J87" s="2">
        <f>VLOOKUP(A87,[2]Луганск!$A:$E,4,0)</f>
        <v>46.7</v>
      </c>
      <c r="K87" s="2">
        <f t="shared" si="21"/>
        <v>-41.053000000000004</v>
      </c>
      <c r="N87" s="2">
        <f t="shared" si="22"/>
        <v>1.1294</v>
      </c>
      <c r="O87" s="24"/>
      <c r="P87" s="24">
        <f t="shared" si="23"/>
        <v>0</v>
      </c>
      <c r="Q87" s="24"/>
      <c r="R87" s="24"/>
      <c r="T87" s="2">
        <f t="shared" si="24"/>
        <v>283.09013635558705</v>
      </c>
      <c r="U87" s="2">
        <f t="shared" si="25"/>
        <v>283.09013635558705</v>
      </c>
      <c r="V87" s="2">
        <f>VLOOKUP(A87,[1]TDSheet!$A:$W,23,0)</f>
        <v>27.552399999999999</v>
      </c>
      <c r="W87" s="2">
        <f>VLOOKUP(A87,[1]TDSheet!$A:$X,24,0)</f>
        <v>15.418199999999999</v>
      </c>
      <c r="X87" s="2">
        <f>VLOOKUP(A87,[1]TDSheet!$A:$N,14,0)</f>
        <v>39.950800000000001</v>
      </c>
      <c r="Z87" s="2">
        <f t="shared" si="26"/>
        <v>0</v>
      </c>
      <c r="AA87" s="2">
        <f t="shared" si="27"/>
        <v>0</v>
      </c>
    </row>
    <row r="88" spans="1:27" ht="21.95" customHeight="1" x14ac:dyDescent="0.2">
      <c r="A88" s="8" t="s">
        <v>92</v>
      </c>
      <c r="B88" s="8" t="s">
        <v>9</v>
      </c>
      <c r="C88" s="8"/>
      <c r="D88" s="9">
        <v>14.61</v>
      </c>
      <c r="E88" s="9">
        <v>499.21899999999999</v>
      </c>
      <c r="F88" s="9">
        <v>192.83600000000001</v>
      </c>
      <c r="G88" s="9">
        <v>305.548</v>
      </c>
      <c r="H88" s="21">
        <f>VLOOKUP(A88,[1]TDSheet!$A:$H,8,0)</f>
        <v>1</v>
      </c>
      <c r="I88" s="2">
        <f>VLOOKUP(A88,[1]TDSheet!$A:$I,9,0)</f>
        <v>40</v>
      </c>
      <c r="J88" s="2">
        <f>VLOOKUP(A88,[2]Луганск!$A:$E,4,0)</f>
        <v>179.3</v>
      </c>
      <c r="K88" s="2">
        <f t="shared" si="21"/>
        <v>13.536000000000001</v>
      </c>
      <c r="N88" s="2">
        <f t="shared" si="22"/>
        <v>38.5672</v>
      </c>
      <c r="O88" s="24">
        <f t="shared" ref="O88:O99" si="30">13*N88-M88-G88</f>
        <v>195.82560000000001</v>
      </c>
      <c r="P88" s="24">
        <v>195</v>
      </c>
      <c r="Q88" s="24"/>
      <c r="R88" s="24"/>
      <c r="T88" s="2">
        <f t="shared" si="24"/>
        <v>12.978593208736958</v>
      </c>
      <c r="U88" s="2">
        <f t="shared" si="25"/>
        <v>7.9224833537306312</v>
      </c>
      <c r="V88" s="2">
        <f>VLOOKUP(A88,[1]TDSheet!$A:$W,23,0)</f>
        <v>29.320999999999998</v>
      </c>
      <c r="W88" s="2">
        <f>VLOOKUP(A88,[1]TDSheet!$A:$X,24,0)</f>
        <v>29.197399999999998</v>
      </c>
      <c r="X88" s="2">
        <f>VLOOKUP(A88,[1]TDSheet!$A:$N,14,0)</f>
        <v>40.7042</v>
      </c>
      <c r="Z88" s="2">
        <f t="shared" si="26"/>
        <v>195</v>
      </c>
      <c r="AA88" s="2">
        <f t="shared" si="27"/>
        <v>0</v>
      </c>
    </row>
    <row r="89" spans="1:27" ht="21.95" customHeight="1" x14ac:dyDescent="0.2">
      <c r="A89" s="8" t="s">
        <v>93</v>
      </c>
      <c r="B89" s="8" t="s">
        <v>14</v>
      </c>
      <c r="C89" s="8"/>
      <c r="D89" s="9">
        <v>40</v>
      </c>
      <c r="E89" s="9">
        <v>228</v>
      </c>
      <c r="F89" s="9">
        <v>103</v>
      </c>
      <c r="G89" s="9">
        <v>137</v>
      </c>
      <c r="H89" s="21">
        <f>VLOOKUP(A89,[1]TDSheet!$A:$H,8,0)</f>
        <v>0.28000000000000003</v>
      </c>
      <c r="I89" s="2">
        <f>VLOOKUP(A89,[1]TDSheet!$A:$I,9,0)</f>
        <v>35</v>
      </c>
      <c r="J89" s="2">
        <f>VLOOKUP(A89,[2]Луганск!$A:$E,4,0)</f>
        <v>112</v>
      </c>
      <c r="K89" s="2">
        <f t="shared" si="21"/>
        <v>-9</v>
      </c>
      <c r="N89" s="2">
        <f t="shared" si="22"/>
        <v>20.6</v>
      </c>
      <c r="O89" s="24">
        <f t="shared" si="30"/>
        <v>130.80000000000001</v>
      </c>
      <c r="P89" s="24">
        <v>130</v>
      </c>
      <c r="Q89" s="24"/>
      <c r="R89" s="24"/>
      <c r="T89" s="2">
        <f t="shared" si="24"/>
        <v>12.961165048543688</v>
      </c>
      <c r="U89" s="2">
        <f t="shared" si="25"/>
        <v>6.6504854368932032</v>
      </c>
      <c r="V89" s="2">
        <f>VLOOKUP(A89,[1]TDSheet!$A:$W,23,0)</f>
        <v>13.4</v>
      </c>
      <c r="W89" s="2">
        <f>VLOOKUP(A89,[1]TDSheet!$A:$X,24,0)</f>
        <v>13.2</v>
      </c>
      <c r="X89" s="2">
        <f>VLOOKUP(A89,[1]TDSheet!$A:$N,14,0)</f>
        <v>18</v>
      </c>
      <c r="Z89" s="2">
        <f t="shared" si="26"/>
        <v>36.400000000000006</v>
      </c>
      <c r="AA89" s="2">
        <f t="shared" si="27"/>
        <v>0</v>
      </c>
    </row>
    <row r="90" spans="1:27" ht="21.95" customHeight="1" x14ac:dyDescent="0.2">
      <c r="A90" s="8" t="s">
        <v>94</v>
      </c>
      <c r="B90" s="8" t="s">
        <v>14</v>
      </c>
      <c r="C90" s="8"/>
      <c r="D90" s="10"/>
      <c r="E90" s="9">
        <v>128</v>
      </c>
      <c r="F90" s="9">
        <v>64</v>
      </c>
      <c r="G90" s="9">
        <v>64</v>
      </c>
      <c r="H90" s="21">
        <f>VLOOKUP(A90,[1]TDSheet!$A:$H,8,0)</f>
        <v>0.4</v>
      </c>
      <c r="I90" s="2">
        <f>VLOOKUP(A90,[1]TDSheet!$A:$I,9,0)</f>
        <v>90</v>
      </c>
      <c r="J90" s="2">
        <f>VLOOKUP(A90,[2]Луганск!$A:$E,4,0)</f>
        <v>67</v>
      </c>
      <c r="K90" s="2">
        <f t="shared" si="21"/>
        <v>-3</v>
      </c>
      <c r="N90" s="2">
        <f t="shared" si="22"/>
        <v>12.8</v>
      </c>
      <c r="O90" s="24">
        <f t="shared" si="30"/>
        <v>102.4</v>
      </c>
      <c r="P90" s="24">
        <v>100</v>
      </c>
      <c r="Q90" s="24"/>
      <c r="R90" s="24"/>
      <c r="T90" s="2">
        <f t="shared" si="24"/>
        <v>12.8125</v>
      </c>
      <c r="U90" s="2">
        <f t="shared" si="25"/>
        <v>5</v>
      </c>
      <c r="V90" s="2">
        <f>VLOOKUP(A90,[1]TDSheet!$A:$W,23,0)</f>
        <v>12</v>
      </c>
      <c r="W90" s="2">
        <f>VLOOKUP(A90,[1]TDSheet!$A:$X,24,0)</f>
        <v>41.2</v>
      </c>
      <c r="X90" s="2">
        <f>VLOOKUP(A90,[1]TDSheet!$A:$N,14,0)</f>
        <v>9</v>
      </c>
      <c r="Z90" s="2">
        <f t="shared" si="26"/>
        <v>40</v>
      </c>
      <c r="AA90" s="2">
        <f t="shared" si="27"/>
        <v>0</v>
      </c>
    </row>
    <row r="91" spans="1:27" ht="21.95" customHeight="1" x14ac:dyDescent="0.2">
      <c r="A91" s="8" t="s">
        <v>95</v>
      </c>
      <c r="B91" s="8" t="s">
        <v>14</v>
      </c>
      <c r="C91" s="8"/>
      <c r="D91" s="10"/>
      <c r="E91" s="9">
        <v>104</v>
      </c>
      <c r="F91" s="9">
        <v>82</v>
      </c>
      <c r="G91" s="9">
        <v>22</v>
      </c>
      <c r="H91" s="21">
        <f>VLOOKUP(A91,[1]TDSheet!$A:$H,8,0)</f>
        <v>0.33</v>
      </c>
      <c r="I91" s="2">
        <f>VLOOKUP(A91,[1]TDSheet!$A:$I,9,0)</f>
        <v>60</v>
      </c>
      <c r="J91" s="2">
        <f>VLOOKUP(A91,[2]Луганск!$A:$E,4,0)</f>
        <v>78</v>
      </c>
      <c r="K91" s="2">
        <f t="shared" si="21"/>
        <v>4</v>
      </c>
      <c r="N91" s="2">
        <f t="shared" si="22"/>
        <v>16.399999999999999</v>
      </c>
      <c r="O91" s="24">
        <f>9*N91-M91-G91</f>
        <v>125.6</v>
      </c>
      <c r="P91" s="24">
        <v>125</v>
      </c>
      <c r="Q91" s="24"/>
      <c r="R91" s="24"/>
      <c r="T91" s="2">
        <f t="shared" si="24"/>
        <v>8.9634146341463428</v>
      </c>
      <c r="U91" s="2">
        <f t="shared" si="25"/>
        <v>1.3414634146341464</v>
      </c>
      <c r="V91" s="2">
        <f>VLOOKUP(A91,[1]TDSheet!$A:$W,23,0)</f>
        <v>13.2</v>
      </c>
      <c r="W91" s="2">
        <f>VLOOKUP(A91,[1]TDSheet!$A:$X,24,0)</f>
        <v>35.200000000000003</v>
      </c>
      <c r="X91" s="2">
        <f>VLOOKUP(A91,[1]TDSheet!$A:$N,14,0)</f>
        <v>0.6</v>
      </c>
      <c r="Z91" s="2">
        <f t="shared" si="26"/>
        <v>41.25</v>
      </c>
      <c r="AA91" s="2">
        <f t="shared" si="27"/>
        <v>0</v>
      </c>
    </row>
    <row r="92" spans="1:27" ht="11.1" customHeight="1" x14ac:dyDescent="0.2">
      <c r="A92" s="8" t="s">
        <v>96</v>
      </c>
      <c r="B92" s="8" t="s">
        <v>14</v>
      </c>
      <c r="C92" s="8"/>
      <c r="D92" s="9">
        <v>147</v>
      </c>
      <c r="E92" s="9">
        <v>180</v>
      </c>
      <c r="F92" s="9">
        <v>155</v>
      </c>
      <c r="G92" s="9">
        <v>170</v>
      </c>
      <c r="H92" s="21">
        <f>VLOOKUP(A92,[1]TDSheet!$A:$H,8,0)</f>
        <v>0.37</v>
      </c>
      <c r="I92" s="2">
        <f>VLOOKUP(A92,[1]TDSheet!$A:$I,9,0)</f>
        <v>50</v>
      </c>
      <c r="J92" s="2">
        <f>VLOOKUP(A92,[2]Луганск!$A:$E,4,0)</f>
        <v>161</v>
      </c>
      <c r="K92" s="2">
        <f t="shared" si="21"/>
        <v>-6</v>
      </c>
      <c r="N92" s="2">
        <f t="shared" si="22"/>
        <v>31</v>
      </c>
      <c r="O92" s="24">
        <f t="shared" si="30"/>
        <v>233</v>
      </c>
      <c r="P92" s="24">
        <v>235</v>
      </c>
      <c r="Q92" s="24"/>
      <c r="R92" s="24"/>
      <c r="T92" s="2">
        <f t="shared" si="24"/>
        <v>13.064516129032258</v>
      </c>
      <c r="U92" s="2">
        <f t="shared" si="25"/>
        <v>5.4838709677419351</v>
      </c>
      <c r="V92" s="2">
        <f>VLOOKUP(A92,[1]TDSheet!$A:$W,23,0)</f>
        <v>1</v>
      </c>
      <c r="W92" s="2">
        <f>VLOOKUP(A92,[1]TDSheet!$A:$X,24,0)</f>
        <v>15.2</v>
      </c>
      <c r="X92" s="2">
        <f>VLOOKUP(A92,[1]TDSheet!$A:$N,14,0)</f>
        <v>18.600000000000001</v>
      </c>
      <c r="Z92" s="2">
        <f t="shared" si="26"/>
        <v>86.95</v>
      </c>
      <c r="AA92" s="2">
        <f t="shared" si="27"/>
        <v>0</v>
      </c>
    </row>
    <row r="93" spans="1:27" ht="11.1" customHeight="1" x14ac:dyDescent="0.2">
      <c r="A93" s="8" t="s">
        <v>97</v>
      </c>
      <c r="B93" s="8" t="s">
        <v>14</v>
      </c>
      <c r="C93" s="8"/>
      <c r="D93" s="10"/>
      <c r="E93" s="9">
        <v>186</v>
      </c>
      <c r="F93" s="9">
        <v>132</v>
      </c>
      <c r="G93" s="9">
        <v>54</v>
      </c>
      <c r="H93" s="21">
        <f>VLOOKUP(A93,[1]TDSheet!$A:$H,8,0)</f>
        <v>0.6</v>
      </c>
      <c r="I93" s="2">
        <f>VLOOKUP(A93,[1]TDSheet!$A:$I,9,0)</f>
        <v>55</v>
      </c>
      <c r="J93" s="2">
        <f>VLOOKUP(A93,[2]Луганск!$A:$E,4,0)</f>
        <v>132</v>
      </c>
      <c r="K93" s="2">
        <f t="shared" si="21"/>
        <v>0</v>
      </c>
      <c r="N93" s="2">
        <f t="shared" si="22"/>
        <v>26.4</v>
      </c>
      <c r="O93" s="24">
        <f t="shared" ref="O93:O94" si="31">10*N93-M93-G93</f>
        <v>210</v>
      </c>
      <c r="P93" s="24">
        <v>210</v>
      </c>
      <c r="Q93" s="24"/>
      <c r="R93" s="24"/>
      <c r="T93" s="2">
        <f t="shared" si="24"/>
        <v>10</v>
      </c>
      <c r="U93" s="2">
        <f t="shared" si="25"/>
        <v>2.0454545454545454</v>
      </c>
      <c r="V93" s="2">
        <f>VLOOKUP(A93,[1]TDSheet!$A:$W,23,0)</f>
        <v>0</v>
      </c>
      <c r="W93" s="2">
        <f>VLOOKUP(A93,[1]TDSheet!$A:$X,24,0)</f>
        <v>18</v>
      </c>
      <c r="X93" s="2">
        <f>VLOOKUP(A93,[1]TDSheet!$A:$N,14,0)</f>
        <v>13.8</v>
      </c>
      <c r="Z93" s="2">
        <f t="shared" si="26"/>
        <v>126</v>
      </c>
      <c r="AA93" s="2">
        <f t="shared" si="27"/>
        <v>0</v>
      </c>
    </row>
    <row r="94" spans="1:27" ht="11.1" customHeight="1" x14ac:dyDescent="0.2">
      <c r="A94" s="8" t="s">
        <v>98</v>
      </c>
      <c r="B94" s="8" t="s">
        <v>14</v>
      </c>
      <c r="C94" s="8"/>
      <c r="D94" s="9">
        <v>2</v>
      </c>
      <c r="E94" s="9">
        <v>138</v>
      </c>
      <c r="F94" s="9">
        <v>102</v>
      </c>
      <c r="G94" s="9">
        <v>38</v>
      </c>
      <c r="H94" s="21">
        <f>VLOOKUP(A94,[1]TDSheet!$A:$H,8,0)</f>
        <v>0.4</v>
      </c>
      <c r="I94" s="2">
        <f>VLOOKUP(A94,[1]TDSheet!$A:$I,9,0)</f>
        <v>50</v>
      </c>
      <c r="J94" s="2">
        <f>VLOOKUP(A94,[2]Луганск!$A:$E,4,0)</f>
        <v>116</v>
      </c>
      <c r="K94" s="2">
        <f t="shared" si="21"/>
        <v>-14</v>
      </c>
      <c r="N94" s="2">
        <f t="shared" si="22"/>
        <v>20.399999999999999</v>
      </c>
      <c r="O94" s="24">
        <f t="shared" si="31"/>
        <v>166</v>
      </c>
      <c r="P94" s="24">
        <v>165</v>
      </c>
      <c r="Q94" s="24"/>
      <c r="R94" s="24"/>
      <c r="T94" s="2">
        <f t="shared" si="24"/>
        <v>9.9509803921568629</v>
      </c>
      <c r="U94" s="2">
        <f t="shared" si="25"/>
        <v>1.8627450980392157</v>
      </c>
      <c r="V94" s="2">
        <f>VLOOKUP(A94,[1]TDSheet!$A:$W,23,0)</f>
        <v>3.8719999999999999</v>
      </c>
      <c r="W94" s="2">
        <f>VLOOKUP(A94,[1]TDSheet!$A:$X,24,0)</f>
        <v>13</v>
      </c>
      <c r="X94" s="2">
        <f>VLOOKUP(A94,[1]TDSheet!$A:$N,14,0)</f>
        <v>2.4</v>
      </c>
      <c r="Z94" s="2">
        <f t="shared" si="26"/>
        <v>66</v>
      </c>
      <c r="AA94" s="2">
        <f t="shared" si="27"/>
        <v>0</v>
      </c>
    </row>
    <row r="95" spans="1:27" ht="21.95" customHeight="1" x14ac:dyDescent="0.2">
      <c r="A95" s="8" t="s">
        <v>99</v>
      </c>
      <c r="B95" s="8" t="s">
        <v>14</v>
      </c>
      <c r="C95" s="8"/>
      <c r="D95" s="10"/>
      <c r="E95" s="9">
        <v>264</v>
      </c>
      <c r="F95" s="9">
        <v>152</v>
      </c>
      <c r="G95" s="9">
        <v>112</v>
      </c>
      <c r="H95" s="21">
        <f>VLOOKUP(A95,[1]TDSheet!$A:$H,8,0)</f>
        <v>0.35</v>
      </c>
      <c r="I95" s="2">
        <f>VLOOKUP(A95,[1]TDSheet!$A:$I,9,0)</f>
        <v>50</v>
      </c>
      <c r="J95" s="2">
        <f>VLOOKUP(A95,[2]Луганск!$A:$E,4,0)</f>
        <v>152</v>
      </c>
      <c r="K95" s="2">
        <f t="shared" si="21"/>
        <v>0</v>
      </c>
      <c r="N95" s="2">
        <f t="shared" si="22"/>
        <v>30.4</v>
      </c>
      <c r="O95" s="24">
        <f>12*N95-M95-G95</f>
        <v>252.79999999999995</v>
      </c>
      <c r="P95" s="24">
        <v>255</v>
      </c>
      <c r="Q95" s="24"/>
      <c r="R95" s="24"/>
      <c r="T95" s="2">
        <f t="shared" si="24"/>
        <v>12.072368421052632</v>
      </c>
      <c r="U95" s="2">
        <f t="shared" si="25"/>
        <v>3.6842105263157898</v>
      </c>
      <c r="V95" s="2">
        <f>VLOOKUP(A95,[1]TDSheet!$A:$W,23,0)</f>
        <v>0.6</v>
      </c>
      <c r="W95" s="2">
        <f>VLOOKUP(A95,[1]TDSheet!$A:$X,24,0)</f>
        <v>17.8</v>
      </c>
      <c r="X95" s="2">
        <f>VLOOKUP(A95,[1]TDSheet!$A:$N,14,0)</f>
        <v>20</v>
      </c>
      <c r="Z95" s="2">
        <f t="shared" si="26"/>
        <v>89.25</v>
      </c>
      <c r="AA95" s="2">
        <f t="shared" si="27"/>
        <v>0</v>
      </c>
    </row>
    <row r="96" spans="1:27" ht="11.1" customHeight="1" x14ac:dyDescent="0.2">
      <c r="A96" s="8" t="s">
        <v>100</v>
      </c>
      <c r="B96" s="8" t="s">
        <v>14</v>
      </c>
      <c r="C96" s="8"/>
      <c r="D96" s="9">
        <v>48</v>
      </c>
      <c r="E96" s="9">
        <v>180</v>
      </c>
      <c r="F96" s="9">
        <v>120</v>
      </c>
      <c r="G96" s="9">
        <v>108</v>
      </c>
      <c r="H96" s="21">
        <f>VLOOKUP(A96,[1]TDSheet!$A:$H,8,0)</f>
        <v>0.6</v>
      </c>
      <c r="I96" s="2">
        <f>VLOOKUP(A96,[1]TDSheet!$A:$I,9,0)</f>
        <v>55</v>
      </c>
      <c r="J96" s="2">
        <f>VLOOKUP(A96,[2]Луганск!$A:$E,4,0)</f>
        <v>120</v>
      </c>
      <c r="K96" s="2">
        <f t="shared" si="21"/>
        <v>0</v>
      </c>
      <c r="N96" s="2">
        <f t="shared" si="22"/>
        <v>24</v>
      </c>
      <c r="O96" s="24">
        <f t="shared" si="30"/>
        <v>204</v>
      </c>
      <c r="P96" s="24">
        <v>205</v>
      </c>
      <c r="Q96" s="24"/>
      <c r="R96" s="24"/>
      <c r="T96" s="2">
        <f t="shared" si="24"/>
        <v>13.041666666666666</v>
      </c>
      <c r="U96" s="2">
        <f t="shared" si="25"/>
        <v>4.5</v>
      </c>
      <c r="V96" s="2">
        <f>VLOOKUP(A96,[1]TDSheet!$A:$W,23,0)</f>
        <v>0.4</v>
      </c>
      <c r="W96" s="2">
        <f>VLOOKUP(A96,[1]TDSheet!$A:$X,24,0)</f>
        <v>15.6</v>
      </c>
      <c r="X96" s="2">
        <f>VLOOKUP(A96,[1]TDSheet!$A:$N,14,0)</f>
        <v>15.4</v>
      </c>
      <c r="Z96" s="2">
        <f t="shared" si="26"/>
        <v>123</v>
      </c>
      <c r="AA96" s="2">
        <f t="shared" si="27"/>
        <v>0</v>
      </c>
    </row>
    <row r="97" spans="1:27" ht="11.1" customHeight="1" x14ac:dyDescent="0.2">
      <c r="A97" s="8" t="s">
        <v>101</v>
      </c>
      <c r="B97" s="8" t="s">
        <v>14</v>
      </c>
      <c r="C97" s="8"/>
      <c r="D97" s="9">
        <v>19</v>
      </c>
      <c r="E97" s="9">
        <v>150</v>
      </c>
      <c r="F97" s="9">
        <v>82</v>
      </c>
      <c r="G97" s="9">
        <v>86</v>
      </c>
      <c r="H97" s="21">
        <f>VLOOKUP(A97,[1]TDSheet!$A:$H,8,0)</f>
        <v>0.4</v>
      </c>
      <c r="I97" s="2">
        <f>VLOOKUP(A97,[1]TDSheet!$A:$I,9,0)</f>
        <v>30</v>
      </c>
      <c r="J97" s="2">
        <f>VLOOKUP(A97,[2]Луганск!$A:$E,4,0)</f>
        <v>91</v>
      </c>
      <c r="K97" s="2">
        <f t="shared" si="21"/>
        <v>-9</v>
      </c>
      <c r="N97" s="2">
        <f t="shared" si="22"/>
        <v>16.399999999999999</v>
      </c>
      <c r="O97" s="24">
        <f t="shared" si="30"/>
        <v>127.19999999999999</v>
      </c>
      <c r="P97" s="24">
        <v>125</v>
      </c>
      <c r="Q97" s="24"/>
      <c r="R97" s="24"/>
      <c r="T97" s="2">
        <f t="shared" si="24"/>
        <v>12.865853658536587</v>
      </c>
      <c r="U97" s="2">
        <f t="shared" si="25"/>
        <v>5.2439024390243905</v>
      </c>
      <c r="V97" s="2">
        <f>VLOOKUP(A97,[1]TDSheet!$A:$W,23,0)</f>
        <v>2.2000000000000002</v>
      </c>
      <c r="W97" s="2">
        <f>VLOOKUP(A97,[1]TDSheet!$A:$X,24,0)</f>
        <v>12.8</v>
      </c>
      <c r="X97" s="2">
        <f>VLOOKUP(A97,[1]TDSheet!$A:$N,14,0)</f>
        <v>9.6</v>
      </c>
      <c r="Z97" s="2">
        <f t="shared" si="26"/>
        <v>50</v>
      </c>
      <c r="AA97" s="2">
        <f t="shared" si="27"/>
        <v>0</v>
      </c>
    </row>
    <row r="98" spans="1:27" ht="21.95" customHeight="1" x14ac:dyDescent="0.2">
      <c r="A98" s="8" t="s">
        <v>102</v>
      </c>
      <c r="B98" s="8" t="s">
        <v>14</v>
      </c>
      <c r="C98" s="8"/>
      <c r="D98" s="9">
        <v>6</v>
      </c>
      <c r="E98" s="9">
        <v>300</v>
      </c>
      <c r="F98" s="9">
        <v>180</v>
      </c>
      <c r="G98" s="9">
        <v>126</v>
      </c>
      <c r="H98" s="21">
        <f>VLOOKUP(A98,[1]TDSheet!$A:$H,8,0)</f>
        <v>0.45</v>
      </c>
      <c r="I98" s="2">
        <f>VLOOKUP(A98,[1]TDSheet!$A:$I,9,0)</f>
        <v>40</v>
      </c>
      <c r="J98" s="2">
        <f>VLOOKUP(A98,[2]Луганск!$A:$E,4,0)</f>
        <v>180</v>
      </c>
      <c r="K98" s="2">
        <f t="shared" si="21"/>
        <v>0</v>
      </c>
      <c r="N98" s="2">
        <f t="shared" si="22"/>
        <v>36</v>
      </c>
      <c r="O98" s="24">
        <f>12*N98-M98-G98</f>
        <v>306</v>
      </c>
      <c r="P98" s="24">
        <v>305</v>
      </c>
      <c r="Q98" s="24"/>
      <c r="R98" s="24"/>
      <c r="T98" s="2">
        <f t="shared" si="24"/>
        <v>11.972222222222221</v>
      </c>
      <c r="U98" s="2">
        <f t="shared" si="25"/>
        <v>3.5</v>
      </c>
      <c r="V98" s="2">
        <f>VLOOKUP(A98,[1]TDSheet!$A:$W,23,0)</f>
        <v>0</v>
      </c>
      <c r="W98" s="2">
        <f>VLOOKUP(A98,[1]TDSheet!$A:$X,24,0)</f>
        <v>20.8</v>
      </c>
      <c r="X98" s="2">
        <f>VLOOKUP(A98,[1]TDSheet!$A:$N,14,0)</f>
        <v>9</v>
      </c>
      <c r="Z98" s="2">
        <f t="shared" si="26"/>
        <v>137.25</v>
      </c>
      <c r="AA98" s="2">
        <f t="shared" si="27"/>
        <v>0</v>
      </c>
    </row>
    <row r="99" spans="1:27" ht="11.1" customHeight="1" x14ac:dyDescent="0.2">
      <c r="A99" s="8" t="s">
        <v>103</v>
      </c>
      <c r="B99" s="8" t="s">
        <v>9</v>
      </c>
      <c r="C99" s="8"/>
      <c r="D99" s="10"/>
      <c r="E99" s="9">
        <v>72.305000000000007</v>
      </c>
      <c r="F99" s="9">
        <v>32.042000000000002</v>
      </c>
      <c r="G99" s="9">
        <v>40.262999999999998</v>
      </c>
      <c r="H99" s="21">
        <f>VLOOKUP(A99,[1]TDSheet!$A:$H,8,0)</f>
        <v>1</v>
      </c>
      <c r="I99" s="2">
        <f>VLOOKUP(A99,[1]TDSheet!$A:$I,9,0)</f>
        <v>45</v>
      </c>
      <c r="J99" s="2">
        <f>VLOOKUP(A99,[2]Луганск!$A:$E,4,0)</f>
        <v>33.058999999999997</v>
      </c>
      <c r="K99" s="2">
        <f t="shared" si="21"/>
        <v>-1.0169999999999959</v>
      </c>
      <c r="N99" s="2">
        <f t="shared" si="22"/>
        <v>6.4084000000000003</v>
      </c>
      <c r="O99" s="24">
        <f t="shared" si="30"/>
        <v>43.046200000000006</v>
      </c>
      <c r="P99" s="24">
        <v>45</v>
      </c>
      <c r="Q99" s="24"/>
      <c r="R99" s="24"/>
      <c r="T99" s="2">
        <f t="shared" si="24"/>
        <v>13.304881093564697</v>
      </c>
      <c r="U99" s="2">
        <f t="shared" si="25"/>
        <v>6.2828475126396599</v>
      </c>
      <c r="V99" s="2">
        <f>VLOOKUP(A99,[1]TDSheet!$A:$W,23,0)</f>
        <v>2.1088</v>
      </c>
      <c r="W99" s="2">
        <f>VLOOKUP(A99,[1]TDSheet!$A:$X,24,0)</f>
        <v>3.1995999999999998</v>
      </c>
      <c r="X99" s="2">
        <f>VLOOKUP(A99,[1]TDSheet!$A:$N,14,0)</f>
        <v>0</v>
      </c>
      <c r="Z99" s="2">
        <f t="shared" si="26"/>
        <v>45</v>
      </c>
      <c r="AA99" s="2">
        <f t="shared" si="27"/>
        <v>0</v>
      </c>
    </row>
    <row r="100" spans="1:27" ht="21.95" customHeight="1" x14ac:dyDescent="0.2">
      <c r="A100" s="8" t="s">
        <v>104</v>
      </c>
      <c r="B100" s="8" t="s">
        <v>14</v>
      </c>
      <c r="C100" s="8"/>
      <c r="D100" s="10"/>
      <c r="E100" s="9">
        <v>36</v>
      </c>
      <c r="F100" s="9"/>
      <c r="G100" s="9">
        <v>36</v>
      </c>
      <c r="H100" s="21">
        <v>0.45</v>
      </c>
      <c r="I100" s="2">
        <v>90</v>
      </c>
      <c r="K100" s="2">
        <f t="shared" si="21"/>
        <v>0</v>
      </c>
      <c r="N100" s="2">
        <f t="shared" si="22"/>
        <v>0</v>
      </c>
      <c r="O100" s="24"/>
      <c r="P100" s="24">
        <f t="shared" si="23"/>
        <v>0</v>
      </c>
      <c r="Q100" s="24"/>
      <c r="R100" s="24"/>
      <c r="T100" s="2" t="e">
        <f t="shared" si="24"/>
        <v>#DIV/0!</v>
      </c>
      <c r="U100" s="2" t="e">
        <f t="shared" si="25"/>
        <v>#DIV/0!</v>
      </c>
      <c r="V100" s="2">
        <v>0</v>
      </c>
      <c r="W100" s="2">
        <v>0</v>
      </c>
      <c r="X100" s="2">
        <v>0</v>
      </c>
      <c r="Z100" s="2">
        <f t="shared" si="26"/>
        <v>0</v>
      </c>
      <c r="AA100" s="2">
        <f t="shared" si="27"/>
        <v>0</v>
      </c>
    </row>
    <row r="101" spans="1:27" ht="11.1" customHeight="1" x14ac:dyDescent="0.2">
      <c r="A101" s="8" t="s">
        <v>105</v>
      </c>
      <c r="B101" s="8" t="s">
        <v>14</v>
      </c>
      <c r="C101" s="8"/>
      <c r="D101" s="9">
        <v>-35</v>
      </c>
      <c r="E101" s="9"/>
      <c r="F101" s="9">
        <v>191</v>
      </c>
      <c r="G101" s="9">
        <v>-226</v>
      </c>
      <c r="H101" s="21">
        <f>VLOOKUP(A101,[1]TDSheet!$A:$H,8,0)</f>
        <v>0</v>
      </c>
      <c r="I101" s="2">
        <f>VLOOKUP(A101,[1]TDSheet!$A:$I,9,0)</f>
        <v>0</v>
      </c>
      <c r="J101" s="2">
        <f>VLOOKUP(A101,[2]Луганск!$A:$E,4,0)</f>
        <v>211</v>
      </c>
      <c r="K101" s="2">
        <f t="shared" si="21"/>
        <v>-20</v>
      </c>
      <c r="N101" s="2">
        <f t="shared" si="22"/>
        <v>38.200000000000003</v>
      </c>
      <c r="O101" s="24"/>
      <c r="P101" s="24">
        <f t="shared" si="23"/>
        <v>0</v>
      </c>
      <c r="Q101" s="24"/>
      <c r="R101" s="24"/>
      <c r="T101" s="2">
        <f t="shared" si="24"/>
        <v>-5.9162303664921465</v>
      </c>
      <c r="U101" s="2">
        <f t="shared" si="25"/>
        <v>-5.9162303664921465</v>
      </c>
      <c r="V101" s="2">
        <f>VLOOKUP(A101,[1]TDSheet!$A:$W,23,0)</f>
        <v>19</v>
      </c>
      <c r="W101" s="2">
        <f>VLOOKUP(A101,[1]TDSheet!$A:$X,24,0)</f>
        <v>20.8</v>
      </c>
      <c r="X101" s="2">
        <f>VLOOKUP(A101,[1]TDSheet!$A:$N,14,0)</f>
        <v>48.2</v>
      </c>
      <c r="Z101" s="2">
        <f t="shared" si="26"/>
        <v>0</v>
      </c>
      <c r="AA101" s="2">
        <f t="shared" si="27"/>
        <v>0</v>
      </c>
    </row>
    <row r="102" spans="1:27" ht="11.1" customHeight="1" x14ac:dyDescent="0.2">
      <c r="A102" s="8" t="s">
        <v>106</v>
      </c>
      <c r="B102" s="8" t="s">
        <v>9</v>
      </c>
      <c r="C102" s="8"/>
      <c r="D102" s="9">
        <v>-32.616999999999997</v>
      </c>
      <c r="E102" s="9"/>
      <c r="F102" s="9">
        <v>175.90100000000001</v>
      </c>
      <c r="G102" s="9">
        <v>-270.85300000000001</v>
      </c>
      <c r="H102" s="21">
        <f>VLOOKUP(A102,[1]TDSheet!$A:$H,8,0)</f>
        <v>0</v>
      </c>
      <c r="I102" s="2">
        <f>VLOOKUP(A102,[1]TDSheet!$A:$I,9,0)</f>
        <v>0</v>
      </c>
      <c r="J102" s="2">
        <f>VLOOKUP(A102,[2]Луганск!$A:$E,4,0)</f>
        <v>186.22</v>
      </c>
      <c r="K102" s="2">
        <f t="shared" si="21"/>
        <v>-10.318999999999988</v>
      </c>
      <c r="N102" s="2">
        <f t="shared" si="22"/>
        <v>35.180199999999999</v>
      </c>
      <c r="O102" s="24"/>
      <c r="P102" s="24">
        <f t="shared" si="23"/>
        <v>0</v>
      </c>
      <c r="Q102" s="24"/>
      <c r="R102" s="24"/>
      <c r="T102" s="2">
        <f t="shared" si="24"/>
        <v>-7.6990181977362271</v>
      </c>
      <c r="U102" s="2">
        <f t="shared" si="25"/>
        <v>-7.6990181977362271</v>
      </c>
      <c r="V102" s="2">
        <f>VLOOKUP(A102,[1]TDSheet!$A:$W,23,0)</f>
        <v>1.4103999999999999</v>
      </c>
      <c r="W102" s="2">
        <f>VLOOKUP(A102,[1]TDSheet!$A:$X,24,0)</f>
        <v>24.110199999999999</v>
      </c>
      <c r="X102" s="2">
        <f>VLOOKUP(A102,[1]TDSheet!$A:$N,14,0)</f>
        <v>56.032399999999996</v>
      </c>
      <c r="Z102" s="2">
        <f t="shared" si="26"/>
        <v>0</v>
      </c>
      <c r="AA102" s="2">
        <f t="shared" si="27"/>
        <v>0</v>
      </c>
    </row>
    <row r="103" spans="1:27" ht="21.95" customHeight="1" x14ac:dyDescent="0.2">
      <c r="A103" s="8" t="s">
        <v>107</v>
      </c>
      <c r="B103" s="8" t="s">
        <v>9</v>
      </c>
      <c r="C103" s="8"/>
      <c r="D103" s="9">
        <v>-5.5449999999999999</v>
      </c>
      <c r="E103" s="9"/>
      <c r="F103" s="9">
        <v>117.151</v>
      </c>
      <c r="G103" s="9">
        <v>-122.696</v>
      </c>
      <c r="H103" s="21">
        <f>VLOOKUP(A103,[1]TDSheet!$A:$H,8,0)</f>
        <v>0</v>
      </c>
      <c r="I103" s="2">
        <f>VLOOKUP(A103,[1]TDSheet!$A:$I,9,0)</f>
        <v>0</v>
      </c>
      <c r="J103" s="2">
        <f>VLOOKUP(A103,[2]Луганск!$A:$E,4,0)</f>
        <v>124.1</v>
      </c>
      <c r="K103" s="2">
        <f t="shared" si="21"/>
        <v>-6.9489999999999981</v>
      </c>
      <c r="N103" s="2">
        <f t="shared" si="22"/>
        <v>23.430199999999999</v>
      </c>
      <c r="O103" s="24"/>
      <c r="P103" s="24">
        <f t="shared" si="23"/>
        <v>0</v>
      </c>
      <c r="Q103" s="24"/>
      <c r="R103" s="24"/>
      <c r="T103" s="2">
        <f t="shared" si="24"/>
        <v>-5.2366603784858858</v>
      </c>
      <c r="U103" s="2">
        <f t="shared" si="25"/>
        <v>-5.2366603784858858</v>
      </c>
      <c r="V103" s="2">
        <f>VLOOKUP(A103,[1]TDSheet!$A:$W,23,0)</f>
        <v>2.7684000000000002</v>
      </c>
      <c r="W103" s="2">
        <f>VLOOKUP(A103,[1]TDSheet!$A:$X,24,0)</f>
        <v>12.428599999999999</v>
      </c>
      <c r="X103" s="2">
        <f>VLOOKUP(A103,[1]TDSheet!$A:$N,14,0)</f>
        <v>17.1126</v>
      </c>
      <c r="Z103" s="2">
        <f t="shared" si="26"/>
        <v>0</v>
      </c>
      <c r="AA103" s="2">
        <f t="shared" si="27"/>
        <v>0</v>
      </c>
    </row>
    <row r="104" spans="1:27" ht="21.95" customHeight="1" x14ac:dyDescent="0.2">
      <c r="A104" s="8" t="s">
        <v>108</v>
      </c>
      <c r="B104" s="8" t="s">
        <v>14</v>
      </c>
      <c r="C104" s="8"/>
      <c r="D104" s="9">
        <v>-2</v>
      </c>
      <c r="E104" s="9"/>
      <c r="F104" s="9"/>
      <c r="G104" s="9">
        <v>-2</v>
      </c>
      <c r="H104" s="21">
        <f>VLOOKUP(A104,[1]TDSheet!$A:$H,8,0)</f>
        <v>0</v>
      </c>
      <c r="I104" s="2">
        <f>VLOOKUP(A104,[1]TDSheet!$A:$I,9,0)</f>
        <v>0</v>
      </c>
      <c r="K104" s="2">
        <f t="shared" si="21"/>
        <v>0</v>
      </c>
      <c r="N104" s="2">
        <f t="shared" si="22"/>
        <v>0</v>
      </c>
      <c r="O104" s="24"/>
      <c r="P104" s="24">
        <f t="shared" si="23"/>
        <v>0</v>
      </c>
      <c r="Q104" s="24"/>
      <c r="R104" s="24"/>
      <c r="T104" s="2" t="e">
        <f t="shared" si="24"/>
        <v>#DIV/0!</v>
      </c>
      <c r="U104" s="2" t="e">
        <f t="shared" si="25"/>
        <v>#DIV/0!</v>
      </c>
      <c r="V104" s="2">
        <f>VLOOKUP(A104,[1]TDSheet!$A:$W,23,0)</f>
        <v>0.4</v>
      </c>
      <c r="W104" s="2">
        <f>VLOOKUP(A104,[1]TDSheet!$A:$X,24,0)</f>
        <v>0</v>
      </c>
      <c r="X104" s="2">
        <f>VLOOKUP(A104,[1]TDSheet!$A:$N,14,0)</f>
        <v>0</v>
      </c>
      <c r="Z104" s="2">
        <f t="shared" si="26"/>
        <v>0</v>
      </c>
      <c r="AA104" s="2">
        <f t="shared" si="27"/>
        <v>0</v>
      </c>
    </row>
    <row r="105" spans="1:27" ht="21.95" customHeight="1" x14ac:dyDescent="0.2">
      <c r="A105" s="8" t="s">
        <v>109</v>
      </c>
      <c r="B105" s="8" t="s">
        <v>14</v>
      </c>
      <c r="C105" s="8"/>
      <c r="D105" s="9">
        <v>-2</v>
      </c>
      <c r="E105" s="9"/>
      <c r="F105" s="9"/>
      <c r="G105" s="9">
        <v>-2</v>
      </c>
      <c r="H105" s="21">
        <f>VLOOKUP(A105,[1]TDSheet!$A:$H,8,0)</f>
        <v>0</v>
      </c>
      <c r="I105" s="2">
        <f>VLOOKUP(A105,[1]TDSheet!$A:$I,9,0)</f>
        <v>0</v>
      </c>
      <c r="K105" s="2">
        <f t="shared" si="21"/>
        <v>0</v>
      </c>
      <c r="N105" s="2">
        <f t="shared" si="22"/>
        <v>0</v>
      </c>
      <c r="O105" s="24"/>
      <c r="P105" s="24">
        <f t="shared" si="23"/>
        <v>0</v>
      </c>
      <c r="Q105" s="24"/>
      <c r="R105" s="24"/>
      <c r="T105" s="2" t="e">
        <f t="shared" si="24"/>
        <v>#DIV/0!</v>
      </c>
      <c r="U105" s="2" t="e">
        <f t="shared" si="25"/>
        <v>#DIV/0!</v>
      </c>
      <c r="V105" s="2">
        <f>VLOOKUP(A105,[1]TDSheet!$A:$W,23,0)</f>
        <v>0.4</v>
      </c>
      <c r="W105" s="2">
        <f>VLOOKUP(A105,[1]TDSheet!$A:$X,24,0)</f>
        <v>0</v>
      </c>
      <c r="X105" s="2">
        <f>VLOOKUP(A105,[1]TDSheet!$A:$N,14,0)</f>
        <v>0</v>
      </c>
      <c r="Z105" s="2">
        <f t="shared" si="26"/>
        <v>0</v>
      </c>
      <c r="AA105" s="2">
        <f t="shared" si="27"/>
        <v>0</v>
      </c>
    </row>
  </sheetData>
  <autoFilter ref="A3:Z105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2023-11-30T09:26:46Z</dcterms:modified>
</cp:coreProperties>
</file>