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45255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600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SU002986</t>
        </is>
      </c>
      <c r="B67" s="64" t="inlineStr">
        <is>
          <t>P003429</t>
        </is>
      </c>
      <c r="C67" s="37" t="n">
        <v>4301011565</v>
      </c>
      <c r="D67" s="325" t="n">
        <v>4680115882539</v>
      </c>
      <c r="E67" s="637" t="n"/>
      <c r="F67" s="669" t="n">
        <v>0.37</v>
      </c>
      <c r="G67" s="38" t="n">
        <v>10</v>
      </c>
      <c r="H67" s="669" t="n">
        <v>3.7</v>
      </c>
      <c r="I67" s="669" t="n">
        <v>3.94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100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100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45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100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45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27" customHeight="1">
      <c r="A137" s="64" t="inlineStr">
        <is>
          <t>SU002756</t>
        </is>
      </c>
      <c r="B137" s="64" t="inlineStr">
        <is>
          <t>P003179</t>
        </is>
      </c>
      <c r="C137" s="37" t="n">
        <v>4301031191</v>
      </c>
      <c r="D137" s="325" t="n">
        <v>4680115880993</v>
      </c>
      <c r="E137" s="637" t="n"/>
      <c r="F137" s="669" t="n">
        <v>0.7</v>
      </c>
      <c r="G137" s="38" t="n">
        <v>6</v>
      </c>
      <c r="H137" s="669" t="n">
        <v>4.2</v>
      </c>
      <c r="I137" s="669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SU002876</t>
        </is>
      </c>
      <c r="B138" s="64" t="inlineStr">
        <is>
          <t>P003276</t>
        </is>
      </c>
      <c r="C138" s="37" t="n">
        <v>4301031204</v>
      </c>
      <c r="D138" s="325" t="n">
        <v>4680115881761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SU002847</t>
        </is>
      </c>
      <c r="B139" s="64" t="inlineStr">
        <is>
          <t>P003259</t>
        </is>
      </c>
      <c r="C139" s="37" t="n">
        <v>4301031201</v>
      </c>
      <c r="D139" s="325" t="n">
        <v>4680115881563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SU002660</t>
        </is>
      </c>
      <c r="B140" s="64" t="inlineStr">
        <is>
          <t>P003256</t>
        </is>
      </c>
      <c r="C140" s="37" t="n">
        <v>4301031199</v>
      </c>
      <c r="D140" s="325" t="n">
        <v>4680115880986</v>
      </c>
      <c r="E140" s="637" t="n"/>
      <c r="F140" s="669" t="n">
        <v>0.35</v>
      </c>
      <c r="G140" s="38" t="n">
        <v>6</v>
      </c>
      <c r="H140" s="669" t="n">
        <v>2.1</v>
      </c>
      <c r="I140" s="669" t="n">
        <v>2.23</v>
      </c>
      <c r="J140" s="38" t="n">
        <v>234</v>
      </c>
      <c r="K140" s="38" t="inlineStr">
        <is>
          <t>18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IFERROR(IF(W140=0,"",ROUNDUP(W140/H140,0)*0.00502),"")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SU002826</t>
        </is>
      </c>
      <c r="B141" s="64" t="inlineStr">
        <is>
          <t>P003178</t>
        </is>
      </c>
      <c r="C141" s="37" t="n">
        <v>4301031190</v>
      </c>
      <c r="D141" s="325" t="n">
        <v>4680115880207</v>
      </c>
      <c r="E141" s="637" t="n"/>
      <c r="F141" s="669" t="n">
        <v>0.4</v>
      </c>
      <c r="G141" s="38" t="n">
        <v>6</v>
      </c>
      <c r="H141" s="669" t="n">
        <v>2.4</v>
      </c>
      <c r="I141" s="669" t="n">
        <v>2.63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SU002877</t>
        </is>
      </c>
      <c r="B142" s="64" t="inlineStr">
        <is>
          <t>P003277</t>
        </is>
      </c>
      <c r="C142" s="37" t="n">
        <v>4301031205</v>
      </c>
      <c r="D142" s="325" t="n">
        <v>4680115881785</v>
      </c>
      <c r="E142" s="637" t="n"/>
      <c r="F142" s="669" t="n">
        <v>0.35</v>
      </c>
      <c r="G142" s="38" t="n">
        <v>6</v>
      </c>
      <c r="H142" s="669" t="n">
        <v>2.1</v>
      </c>
      <c r="I142" s="669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SU002848</t>
        </is>
      </c>
      <c r="B143" s="64" t="inlineStr">
        <is>
          <t>P003260</t>
        </is>
      </c>
      <c r="C143" s="37" t="n">
        <v>4301031202</v>
      </c>
      <c r="D143" s="325" t="n">
        <v>4680115881679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SU002659</t>
        </is>
      </c>
      <c r="B144" s="64" t="inlineStr">
        <is>
          <t>P003034</t>
        </is>
      </c>
      <c r="C144" s="37" t="n">
        <v>4301031158</v>
      </c>
      <c r="D144" s="325" t="n">
        <v>4680115880191</v>
      </c>
      <c r="E144" s="637" t="n"/>
      <c r="F144" s="669" t="n">
        <v>0.4</v>
      </c>
      <c r="G144" s="38" t="n">
        <v>6</v>
      </c>
      <c r="H144" s="669" t="n">
        <v>2.4</v>
      </c>
      <c r="I144" s="669" t="n">
        <v>2.6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20" t="n"/>
      <c r="B145" s="313" t="n"/>
      <c r="C145" s="313" t="n"/>
      <c r="D145" s="313" t="n"/>
      <c r="E145" s="313" t="n"/>
      <c r="F145" s="313" t="n"/>
      <c r="G145" s="313" t="n"/>
      <c r="H145" s="313" t="n"/>
      <c r="I145" s="313" t="n"/>
      <c r="J145" s="313" t="n"/>
      <c r="K145" s="313" t="n"/>
      <c r="L145" s="313" t="n"/>
      <c r="M145" s="674" t="n"/>
      <c r="N145" s="675" t="inlineStr">
        <is>
          <t>Итого</t>
        </is>
      </c>
      <c r="O145" s="645" t="n"/>
      <c r="P145" s="645" t="n"/>
      <c r="Q145" s="645" t="n"/>
      <c r="R145" s="645" t="n"/>
      <c r="S145" s="645" t="n"/>
      <c r="T145" s="646" t="n"/>
      <c r="U145" s="43" t="inlineStr">
        <is>
          <t>кор</t>
        </is>
      </c>
      <c r="V145" s="676">
        <f>IFERROR(V137/H137,"0")+IFERROR(V138/H138,"0")+IFERROR(V139/H139,"0")+IFERROR(V140/H140,"0")+IFERROR(V141/H141,"0")+IFERROR(V142/H142,"0")+IFERROR(V143/H143,"0")+IFERROR(V144/H144,"0")</f>
        <v/>
      </c>
      <c r="W145" s="676">
        <f>IFERROR(W137/H137,"0")+IFERROR(W138/H138,"0")+IFERROR(W139/H139,"0")+IFERROR(W140/H140,"0")+IFERROR(W141/H141,"0")+IFERROR(W142/H142,"0")+IFERROR(W143/H143,"0")+IFERROR(W144/H144,"0")</f>
        <v/>
      </c>
      <c r="X145" s="676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77" t="n"/>
      <c r="Z145" s="677" t="n"/>
    </row>
    <row r="146">
      <c r="A146" s="313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кг</t>
        </is>
      </c>
      <c r="V146" s="676">
        <f>IFERROR(SUM(V137:V144),"0")</f>
        <v/>
      </c>
      <c r="W146" s="676">
        <f>IFERROR(SUM(W137:W144),"0")</f>
        <v/>
      </c>
      <c r="X146" s="43" t="n"/>
      <c r="Y146" s="677" t="n"/>
      <c r="Z146" s="677" t="n"/>
    </row>
    <row r="147" ht="16.5" customHeight="1">
      <c r="A147" s="329" t="inlineStr">
        <is>
          <t>Сочинка</t>
        </is>
      </c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313" t="n"/>
      <c r="N147" s="313" t="n"/>
      <c r="O147" s="313" t="n"/>
      <c r="P147" s="313" t="n"/>
      <c r="Q147" s="313" t="n"/>
      <c r="R147" s="313" t="n"/>
      <c r="S147" s="313" t="n"/>
      <c r="T147" s="313" t="n"/>
      <c r="U147" s="313" t="n"/>
      <c r="V147" s="313" t="n"/>
      <c r="W147" s="313" t="n"/>
      <c r="X147" s="313" t="n"/>
      <c r="Y147" s="329" t="n"/>
      <c r="Z147" s="329" t="n"/>
    </row>
    <row r="148" ht="14.25" customHeight="1">
      <c r="A148" s="330" t="inlineStr">
        <is>
          <t>Вареные колбасы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30" t="n"/>
      <c r="Z148" s="330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5" t="n">
        <v>4680115881402</v>
      </c>
      <c r="E149" s="637" t="n"/>
      <c r="F149" s="669" t="n">
        <v>1.35</v>
      </c>
      <c r="G149" s="38" t="n">
        <v>8</v>
      </c>
      <c r="H149" s="669" t="n">
        <v>10.8</v>
      </c>
      <c r="I149" s="669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5" t="n">
        <v>4680115881396</v>
      </c>
      <c r="E150" s="637" t="n"/>
      <c r="F150" s="669" t="n">
        <v>0.45</v>
      </c>
      <c r="G150" s="38" t="n">
        <v>6</v>
      </c>
      <c r="H150" s="669" t="n">
        <v>2.7</v>
      </c>
      <c r="I150" s="669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IFERROR(V149/H149,"0")+IFERROR(V150/H150,"0")</f>
        <v/>
      </c>
      <c r="W151" s="676">
        <f>IFERROR(W149/H149,"0")+IFERROR(W150/H150,"0")</f>
        <v/>
      </c>
      <c r="X151" s="676">
        <f>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IFERROR(SUM(V149:V150),"0")</f>
        <v/>
      </c>
      <c r="W152" s="676">
        <f>IFERROR(SUM(W149:W150),"0")</f>
        <v/>
      </c>
      <c r="X152" s="43" t="n"/>
      <c r="Y152" s="677" t="n"/>
      <c r="Z152" s="677" t="n"/>
    </row>
    <row r="153" ht="14.25" customHeight="1">
      <c r="A153" s="330" t="inlineStr">
        <is>
          <t>Ветчины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30" t="n"/>
      <c r="Z153" s="330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5" t="n">
        <v>4680115882935</v>
      </c>
      <c r="E154" s="637" t="n"/>
      <c r="F154" s="669" t="n">
        <v>1.35</v>
      </c>
      <c r="G154" s="38" t="n">
        <v>8</v>
      </c>
      <c r="H154" s="669" t="n">
        <v>10.8</v>
      </c>
      <c r="I154" s="669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52" t="inlineStr">
        <is>
          <t>Ветчина «Сочинка с сочным окороком» Весовой п/а ТМ «Стародворье»</t>
        </is>
      </c>
      <c r="O154" s="671" t="n"/>
      <c r="P154" s="671" t="n"/>
      <c r="Q154" s="671" t="n"/>
      <c r="R154" s="637" t="n"/>
      <c r="S154" s="40" t="inlineStr"/>
      <c r="T154" s="40" t="inlineStr"/>
      <c r="U154" s="41" t="inlineStr">
        <is>
          <t>кг</t>
        </is>
      </c>
      <c r="V154" s="672" t="n">
        <v>0</v>
      </c>
      <c r="W154" s="673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5" t="n">
        <v>4680115880764</v>
      </c>
      <c r="E155" s="637" t="n"/>
      <c r="F155" s="669" t="n">
        <v>0.35</v>
      </c>
      <c r="G155" s="38" t="n">
        <v>6</v>
      </c>
      <c r="H155" s="669" t="n">
        <v>2.1</v>
      </c>
      <c r="I155" s="669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20" t="n"/>
      <c r="B156" s="313" t="n"/>
      <c r="C156" s="313" t="n"/>
      <c r="D156" s="313" t="n"/>
      <c r="E156" s="313" t="n"/>
      <c r="F156" s="313" t="n"/>
      <c r="G156" s="313" t="n"/>
      <c r="H156" s="313" t="n"/>
      <c r="I156" s="313" t="n"/>
      <c r="J156" s="313" t="n"/>
      <c r="K156" s="313" t="n"/>
      <c r="L156" s="313" t="n"/>
      <c r="M156" s="674" t="n"/>
      <c r="N156" s="675" t="inlineStr">
        <is>
          <t>Итого</t>
        </is>
      </c>
      <c r="O156" s="645" t="n"/>
      <c r="P156" s="645" t="n"/>
      <c r="Q156" s="645" t="n"/>
      <c r="R156" s="645" t="n"/>
      <c r="S156" s="645" t="n"/>
      <c r="T156" s="646" t="n"/>
      <c r="U156" s="43" t="inlineStr">
        <is>
          <t>кор</t>
        </is>
      </c>
      <c r="V156" s="676">
        <f>IFERROR(V154/H154,"0")+IFERROR(V155/H155,"0")</f>
        <v/>
      </c>
      <c r="W156" s="676">
        <f>IFERROR(W154/H154,"0")+IFERROR(W155/H155,"0")</f>
        <v/>
      </c>
      <c r="X156" s="676">
        <f>IFERROR(IF(X154="",0,X154),"0")+IFERROR(IF(X155="",0,X155),"0")</f>
        <v/>
      </c>
      <c r="Y156" s="677" t="n"/>
      <c r="Z156" s="677" t="n"/>
    </row>
    <row r="157">
      <c r="A157" s="313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кг</t>
        </is>
      </c>
      <c r="V157" s="676">
        <f>IFERROR(SUM(V154:V155),"0")</f>
        <v/>
      </c>
      <c r="W157" s="676">
        <f>IFERROR(SUM(W154:W155),"0")</f>
        <v/>
      </c>
      <c r="X157" s="43" t="n"/>
      <c r="Y157" s="677" t="n"/>
      <c r="Z157" s="677" t="n"/>
    </row>
    <row r="158" ht="14.25" customHeight="1">
      <c r="A158" s="330" t="inlineStr">
        <is>
          <t>Копченые колбасы</t>
        </is>
      </c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313" t="n"/>
      <c r="N158" s="313" t="n"/>
      <c r="O158" s="313" t="n"/>
      <c r="P158" s="313" t="n"/>
      <c r="Q158" s="313" t="n"/>
      <c r="R158" s="313" t="n"/>
      <c r="S158" s="313" t="n"/>
      <c r="T158" s="313" t="n"/>
      <c r="U158" s="313" t="n"/>
      <c r="V158" s="313" t="n"/>
      <c r="W158" s="313" t="n"/>
      <c r="X158" s="313" t="n"/>
      <c r="Y158" s="330" t="n"/>
      <c r="Z158" s="3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5" t="n">
        <v>4680115882683</v>
      </c>
      <c r="E159" s="637" t="n"/>
      <c r="F159" s="669" t="n">
        <v>0.9</v>
      </c>
      <c r="G159" s="38" t="n">
        <v>6</v>
      </c>
      <c r="H159" s="669" t="n">
        <v>5.4</v>
      </c>
      <c r="I159" s="669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71" t="n"/>
      <c r="P159" s="671" t="n"/>
      <c r="Q159" s="671" t="n"/>
      <c r="R159" s="637" t="n"/>
      <c r="S159" s="40" t="inlineStr"/>
      <c r="T159" s="40" t="inlineStr"/>
      <c r="U159" s="41" t="inlineStr">
        <is>
          <t>кг</t>
        </is>
      </c>
      <c r="V159" s="672" t="n">
        <v>0</v>
      </c>
      <c r="W159" s="673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5" t="n">
        <v>4680115882690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5" t="n">
        <v>4680115882669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5" t="n">
        <v>4680115882676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20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кор</t>
        </is>
      </c>
      <c r="V163" s="676">
        <f>IFERROR(V159/H159,"0")+IFERROR(V160/H160,"0")+IFERROR(V161/H161,"0")+IFERROR(V162/H162,"0")</f>
        <v/>
      </c>
      <c r="W163" s="676">
        <f>IFERROR(W159/H159,"0")+IFERROR(W160/H160,"0")+IFERROR(W161/H161,"0")+IFERROR(W162/H162,"0")</f>
        <v/>
      </c>
      <c r="X163" s="676">
        <f>IFERROR(IF(X159="",0,X159),"0")+IFERROR(IF(X160="",0,X160),"0")+IFERROR(IF(X161="",0,X161),"0")+IFERROR(IF(X162="",0,X162),"0")</f>
        <v/>
      </c>
      <c r="Y163" s="677" t="n"/>
      <c r="Z163" s="677" t="n"/>
    </row>
    <row r="164">
      <c r="A164" s="313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кг</t>
        </is>
      </c>
      <c r="V164" s="676">
        <f>IFERROR(SUM(V159:V162),"0")</f>
        <v/>
      </c>
      <c r="W164" s="676">
        <f>IFERROR(SUM(W159:W162),"0")</f>
        <v/>
      </c>
      <c r="X164" s="43" t="n"/>
      <c r="Y164" s="677" t="n"/>
      <c r="Z164" s="677" t="n"/>
    </row>
    <row r="165" ht="14.25" customHeight="1">
      <c r="A165" s="330" t="inlineStr">
        <is>
          <t>Сосиски</t>
        </is>
      </c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313" t="n"/>
      <c r="N165" s="313" t="n"/>
      <c r="O165" s="313" t="n"/>
      <c r="P165" s="313" t="n"/>
      <c r="Q165" s="313" t="n"/>
      <c r="R165" s="313" t="n"/>
      <c r="S165" s="313" t="n"/>
      <c r="T165" s="313" t="n"/>
      <c r="U165" s="313" t="n"/>
      <c r="V165" s="313" t="n"/>
      <c r="W165" s="313" t="n"/>
      <c r="X165" s="313" t="n"/>
      <c r="Y165" s="330" t="n"/>
      <c r="Z165" s="330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5" t="n">
        <v>4680115881556</v>
      </c>
      <c r="E166" s="637" t="n"/>
      <c r="F166" s="669" t="n">
        <v>1</v>
      </c>
      <c r="G166" s="38" t="n">
        <v>4</v>
      </c>
      <c r="H166" s="669" t="n">
        <v>4</v>
      </c>
      <c r="I166" s="669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7" t="n"/>
      <c r="F167" s="669" t="n">
        <v>1.45</v>
      </c>
      <c r="G167" s="38" t="n">
        <v>6</v>
      </c>
      <c r="H167" s="669" t="n">
        <v>8.699999999999999</v>
      </c>
      <c r="I167" s="669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59" t="inlineStr">
        <is>
          <t>Сосиски «Сочинки» Весовой п/а ТМ «Стародворье»</t>
        </is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200</v>
      </c>
      <c r="W167" s="67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7" t="n"/>
      <c r="F168" s="669" t="n">
        <v>1.35</v>
      </c>
      <c r="G168" s="38" t="n">
        <v>6</v>
      </c>
      <c r="H168" s="669" t="n">
        <v>8.1</v>
      </c>
      <c r="I168" s="669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5" t="n">
        <v>4680115881587</v>
      </c>
      <c r="E169" s="637" t="n"/>
      <c r="F169" s="669" t="n">
        <v>1</v>
      </c>
      <c r="G169" s="38" t="n">
        <v>4</v>
      </c>
      <c r="H169" s="669" t="n">
        <v>4</v>
      </c>
      <c r="I169" s="669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61" t="inlineStr">
        <is>
          <t>Сосиски «Сочинки по-баварски с сыром» вес п/а ТМ «Стародворье» 1,0 кг</t>
        </is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7" t="n"/>
      <c r="F170" s="669" t="n">
        <v>1.3</v>
      </c>
      <c r="G170" s="38" t="n">
        <v>6</v>
      </c>
      <c r="H170" s="669" t="n">
        <v>7.8</v>
      </c>
      <c r="I170" s="669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7" t="n"/>
      <c r="F171" s="669" t="n">
        <v>1.35</v>
      </c>
      <c r="G171" s="38" t="n">
        <v>6</v>
      </c>
      <c r="H171" s="669" t="n">
        <v>8.1</v>
      </c>
      <c r="I171" s="669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5" t="n">
        <v>4680115881228</v>
      </c>
      <c r="E172" s="637" t="n"/>
      <c r="F172" s="669" t="n">
        <v>0.4</v>
      </c>
      <c r="G172" s="38" t="n">
        <v>6</v>
      </c>
      <c r="H172" s="669" t="n">
        <v>2.4</v>
      </c>
      <c r="I172" s="669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64" t="inlineStr">
        <is>
          <t>Сосиски «Сочинки по-баварски с сыром» Фикс.вес 0,4 П/а мгс ТМ «Стародворье»</t>
        </is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5" t="n">
        <v>4680115881037</v>
      </c>
      <c r="E173" s="637" t="n"/>
      <c r="F173" s="669" t="n">
        <v>0.84</v>
      </c>
      <c r="G173" s="38" t="n">
        <v>4</v>
      </c>
      <c r="H173" s="669" t="n">
        <v>3.36</v>
      </c>
      <c r="I173" s="669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0,84 кг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7" t="n"/>
      <c r="F174" s="669" t="n">
        <v>0.4</v>
      </c>
      <c r="G174" s="38" t="n">
        <v>6</v>
      </c>
      <c r="H174" s="669" t="n">
        <v>2.4</v>
      </c>
      <c r="I174" s="669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200</v>
      </c>
      <c r="W174" s="673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7" t="n"/>
      <c r="F175" s="669" t="n">
        <v>0.84</v>
      </c>
      <c r="G175" s="38" t="n">
        <v>4</v>
      </c>
      <c r="H175" s="669" t="n">
        <v>3.36</v>
      </c>
      <c r="I175" s="669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7" t="n"/>
      <c r="F176" s="669" t="n">
        <v>0.4</v>
      </c>
      <c r="G176" s="38" t="n">
        <v>6</v>
      </c>
      <c r="H176" s="669" t="n">
        <v>2.4</v>
      </c>
      <c r="I176" s="669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5" t="n">
        <v>4680115882607</v>
      </c>
      <c r="E177" s="637" t="n"/>
      <c r="F177" s="669" t="n">
        <v>0.3</v>
      </c>
      <c r="G177" s="38" t="n">
        <v>6</v>
      </c>
      <c r="H177" s="669" t="n">
        <v>1.8</v>
      </c>
      <c r="I177" s="669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5" t="n">
        <v>4680115880092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200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5" t="n">
        <v>4680115880221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5" t="n">
        <v>4680115882942</v>
      </c>
      <c r="E180" s="637" t="n"/>
      <c r="F180" s="669" t="n">
        <v>0.3</v>
      </c>
      <c r="G180" s="38" t="n">
        <v>6</v>
      </c>
      <c r="H180" s="669" t="n">
        <v>1.8</v>
      </c>
      <c r="I180" s="669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5" t="n">
        <v>4680115880504</v>
      </c>
      <c r="E181" s="637" t="n"/>
      <c r="F181" s="669" t="n">
        <v>0.4</v>
      </c>
      <c r="G181" s="38" t="n">
        <v>6</v>
      </c>
      <c r="H181" s="669" t="n">
        <v>2.4</v>
      </c>
      <c r="I181" s="66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5" t="n">
        <v>4680115882164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20" t="n"/>
      <c r="B183" s="313" t="n"/>
      <c r="C183" s="313" t="n"/>
      <c r="D183" s="313" t="n"/>
      <c r="E183" s="313" t="n"/>
      <c r="F183" s="313" t="n"/>
      <c r="G183" s="313" t="n"/>
      <c r="H183" s="313" t="n"/>
      <c r="I183" s="313" t="n"/>
      <c r="J183" s="313" t="n"/>
      <c r="K183" s="313" t="n"/>
      <c r="L183" s="313" t="n"/>
      <c r="M183" s="674" t="n"/>
      <c r="N183" s="675" t="inlineStr">
        <is>
          <t>Итого</t>
        </is>
      </c>
      <c r="O183" s="645" t="n"/>
      <c r="P183" s="645" t="n"/>
      <c r="Q183" s="645" t="n"/>
      <c r="R183" s="645" t="n"/>
      <c r="S183" s="645" t="n"/>
      <c r="T183" s="646" t="n"/>
      <c r="U183" s="43" t="inlineStr">
        <is>
          <t>кор</t>
        </is>
      </c>
      <c r="V183" s="676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76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76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77" t="n"/>
      <c r="Z183" s="677" t="n"/>
    </row>
    <row r="184">
      <c r="A184" s="313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кг</t>
        </is>
      </c>
      <c r="V184" s="676">
        <f>IFERROR(SUM(V166:V182),"0")</f>
        <v/>
      </c>
      <c r="W184" s="676">
        <f>IFERROR(SUM(W166:W182),"0")</f>
        <v/>
      </c>
      <c r="X184" s="43" t="n"/>
      <c r="Y184" s="677" t="n"/>
      <c r="Z184" s="677" t="n"/>
    </row>
    <row r="185" ht="14.25" customHeight="1">
      <c r="A185" s="330" t="inlineStr">
        <is>
          <t>Сардельки</t>
        </is>
      </c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313" t="n"/>
      <c r="N185" s="313" t="n"/>
      <c r="O185" s="313" t="n"/>
      <c r="P185" s="313" t="n"/>
      <c r="Q185" s="313" t="n"/>
      <c r="R185" s="313" t="n"/>
      <c r="S185" s="313" t="n"/>
      <c r="T185" s="313" t="n"/>
      <c r="U185" s="313" t="n"/>
      <c r="V185" s="313" t="n"/>
      <c r="W185" s="313" t="n"/>
      <c r="X185" s="313" t="n"/>
      <c r="Y185" s="330" t="n"/>
      <c r="Z185" s="330" t="n"/>
    </row>
    <row r="186" ht="16.5" customHeight="1">
      <c r="A186" s="64" t="inlineStr">
        <is>
          <t>SU002758</t>
        </is>
      </c>
      <c r="B186" s="64" t="inlineStr">
        <is>
          <t>P003129</t>
        </is>
      </c>
      <c r="C186" s="37" t="n">
        <v>4301060338</v>
      </c>
      <c r="D186" s="325" t="n">
        <v>4680115880801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27" customHeight="1">
      <c r="A187" s="64" t="inlineStr">
        <is>
          <t>SU002759</t>
        </is>
      </c>
      <c r="B187" s="64" t="inlineStr">
        <is>
          <t>P003130</t>
        </is>
      </c>
      <c r="C187" s="37" t="n">
        <v>4301060339</v>
      </c>
      <c r="D187" s="325" t="n">
        <v>4680115880818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>
      <c r="A188" s="320" t="n"/>
      <c r="B188" s="313" t="n"/>
      <c r="C188" s="313" t="n"/>
      <c r="D188" s="313" t="n"/>
      <c r="E188" s="313" t="n"/>
      <c r="F188" s="313" t="n"/>
      <c r="G188" s="313" t="n"/>
      <c r="H188" s="313" t="n"/>
      <c r="I188" s="313" t="n"/>
      <c r="J188" s="313" t="n"/>
      <c r="K188" s="313" t="n"/>
      <c r="L188" s="313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IFERROR(V186/H186,"0")+IFERROR(V187/H187,"0")</f>
        <v/>
      </c>
      <c r="W188" s="676">
        <f>IFERROR(W186/H186,"0")+IFERROR(W187/H187,"0")</f>
        <v/>
      </c>
      <c r="X188" s="676">
        <f>IFERROR(IF(X186="",0,X186),"0")+IFERROR(IF(X187="",0,X187),"0")</f>
        <v/>
      </c>
      <c r="Y188" s="677" t="n"/>
      <c r="Z188" s="677" t="n"/>
    </row>
    <row r="189">
      <c r="A189" s="313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IFERROR(SUM(V186:V187),"0")</f>
        <v/>
      </c>
      <c r="W189" s="676">
        <f>IFERROR(SUM(W186:W187),"0")</f>
        <v/>
      </c>
      <c r="X189" s="43" t="n"/>
      <c r="Y189" s="677" t="n"/>
      <c r="Z189" s="677" t="n"/>
    </row>
    <row r="190" ht="16.5" customHeight="1">
      <c r="A190" s="329" t="inlineStr">
        <is>
          <t>Бордо</t>
        </is>
      </c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313" t="n"/>
      <c r="N190" s="313" t="n"/>
      <c r="O190" s="313" t="n"/>
      <c r="P190" s="313" t="n"/>
      <c r="Q190" s="313" t="n"/>
      <c r="R190" s="313" t="n"/>
      <c r="S190" s="313" t="n"/>
      <c r="T190" s="313" t="n"/>
      <c r="U190" s="313" t="n"/>
      <c r="V190" s="313" t="n"/>
      <c r="W190" s="313" t="n"/>
      <c r="X190" s="313" t="n"/>
      <c r="Y190" s="329" t="n"/>
      <c r="Z190" s="329" t="n"/>
    </row>
    <row r="191" ht="14.25" customHeight="1">
      <c r="A191" s="330" t="inlineStr">
        <is>
          <t>Вареные колбасы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27" customHeight="1">
      <c r="A192" s="64" t="inlineStr">
        <is>
          <t>SU000057</t>
        </is>
      </c>
      <c r="B192" s="64" t="inlineStr">
        <is>
          <t>P002047</t>
        </is>
      </c>
      <c r="C192" s="37" t="n">
        <v>4301011346</v>
      </c>
      <c r="D192" s="325" t="n">
        <v>4607091387445</v>
      </c>
      <c r="E192" s="637" t="n"/>
      <c r="F192" s="669" t="n">
        <v>0.9</v>
      </c>
      <c r="G192" s="38" t="n">
        <v>10</v>
      </c>
      <c r="H192" s="669" t="n">
        <v>9</v>
      </c>
      <c r="I192" s="669" t="n">
        <v>9.630000000000001</v>
      </c>
      <c r="J192" s="38" t="n">
        <v>56</v>
      </c>
      <c r="K192" s="38" t="inlineStr">
        <is>
          <t>8</t>
        </is>
      </c>
      <c r="L192" s="39" t="inlineStr">
        <is>
          <t>СК1</t>
        </is>
      </c>
      <c r="M192" s="38" t="n">
        <v>31</v>
      </c>
      <c r="N192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IFERROR(IF(W192=0,"",ROUNDUP(W192/H192,0)*0.02175),"")</f>
        <v/>
      </c>
      <c r="Y192" s="69" t="inlineStr"/>
      <c r="Z192" s="70" t="inlineStr"/>
      <c r="AD192" s="71" t="n"/>
      <c r="BA192" s="173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P002226</t>
        </is>
      </c>
      <c r="C193" s="37" t="n">
        <v>4301011362</v>
      </c>
      <c r="D193" s="325" t="n">
        <v>4607091386004</v>
      </c>
      <c r="E193" s="637" t="n"/>
      <c r="F193" s="669" t="n">
        <v>1.35</v>
      </c>
      <c r="G193" s="38" t="n">
        <v>8</v>
      </c>
      <c r="H193" s="669" t="n">
        <v>10.8</v>
      </c>
      <c r="I193" s="669" t="n">
        <v>11.28</v>
      </c>
      <c r="J193" s="38" t="n">
        <v>48</v>
      </c>
      <c r="K193" s="38" t="inlineStr">
        <is>
          <t>8</t>
        </is>
      </c>
      <c r="L193" s="39" t="inlineStr">
        <is>
          <t>ВЗ</t>
        </is>
      </c>
      <c r="M193" s="38" t="n">
        <v>55</v>
      </c>
      <c r="N193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IFERROR(IF(W193=0,"",ROUNDUP(W193/H193,0)*0.02039),"")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P001777</t>
        </is>
      </c>
      <c r="C194" s="37" t="n">
        <v>4301011308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55</v>
      </c>
      <c r="N194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SU000058</t>
        </is>
      </c>
      <c r="B195" s="64" t="inlineStr">
        <is>
          <t>P002048</t>
        </is>
      </c>
      <c r="C195" s="37" t="n">
        <v>4301011347</v>
      </c>
      <c r="D195" s="325" t="n">
        <v>4607091386073</v>
      </c>
      <c r="E195" s="637" t="n"/>
      <c r="F195" s="669" t="n">
        <v>0.9</v>
      </c>
      <c r="G195" s="38" t="n">
        <v>10</v>
      </c>
      <c r="H195" s="669" t="n">
        <v>9</v>
      </c>
      <c r="I195" s="669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7" t="n"/>
      <c r="F196" s="669" t="n">
        <v>1.35</v>
      </c>
      <c r="G196" s="38" t="n">
        <v>8</v>
      </c>
      <c r="H196" s="669" t="n">
        <v>10.8</v>
      </c>
      <c r="I196" s="669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SU001778</t>
        </is>
      </c>
      <c r="B198" s="64" t="inlineStr">
        <is>
          <t>P001778</t>
        </is>
      </c>
      <c r="C198" s="37" t="n">
        <v>4301011311</v>
      </c>
      <c r="D198" s="325" t="n">
        <v>4607091387377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SU000043</t>
        </is>
      </c>
      <c r="B199" s="64" t="inlineStr">
        <is>
          <t>P001807</t>
        </is>
      </c>
      <c r="C199" s="37" t="n">
        <v>4301010945</v>
      </c>
      <c r="D199" s="325" t="n">
        <v>4607091387353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SU001800</t>
        </is>
      </c>
      <c r="B200" s="64" t="inlineStr">
        <is>
          <t>P001800</t>
        </is>
      </c>
      <c r="C200" s="37" t="n">
        <v>4301011328</v>
      </c>
      <c r="D200" s="325" t="n">
        <v>4607091386011</v>
      </c>
      <c r="E200" s="637" t="n"/>
      <c r="F200" s="669" t="n">
        <v>0.5</v>
      </c>
      <c r="G200" s="38" t="n">
        <v>10</v>
      </c>
      <c r="H200" s="669" t="n">
        <v>5</v>
      </c>
      <c r="I200" s="669" t="n">
        <v>5.21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55</v>
      </c>
      <c r="N200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SU001805</t>
        </is>
      </c>
      <c r="B201" s="64" t="inlineStr">
        <is>
          <t>P001805</t>
        </is>
      </c>
      <c r="C201" s="37" t="n">
        <v>4301011329</v>
      </c>
      <c r="D201" s="325" t="n">
        <v>4607091387308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SU001829</t>
        </is>
      </c>
      <c r="B202" s="64" t="inlineStr">
        <is>
          <t>P001829</t>
        </is>
      </c>
      <c r="C202" s="37" t="n">
        <v>4301011049</v>
      </c>
      <c r="D202" s="325" t="n">
        <v>4607091387339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5.24</v>
      </c>
      <c r="J202" s="38" t="n">
        <v>120</v>
      </c>
      <c r="K202" s="38" t="inlineStr">
        <is>
          <t>12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SU002787</t>
        </is>
      </c>
      <c r="B203" s="64" t="inlineStr">
        <is>
          <t>P003189</t>
        </is>
      </c>
      <c r="C203" s="37" t="n">
        <v>4301011433</v>
      </c>
      <c r="D203" s="325" t="n">
        <v>4680115882638</v>
      </c>
      <c r="E203" s="637" t="n"/>
      <c r="F203" s="669" t="n">
        <v>0.4</v>
      </c>
      <c r="G203" s="38" t="n">
        <v>10</v>
      </c>
      <c r="H203" s="669" t="n">
        <v>4</v>
      </c>
      <c r="I203" s="669" t="n">
        <v>4.24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90</v>
      </c>
      <c r="N203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SU002894</t>
        </is>
      </c>
      <c r="B204" s="64" t="inlineStr">
        <is>
          <t>P003314</t>
        </is>
      </c>
      <c r="C204" s="37" t="n">
        <v>4301011573</v>
      </c>
      <c r="D204" s="325" t="n">
        <v>4680115881938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SU000078</t>
        </is>
      </c>
      <c r="B205" s="64" t="inlineStr">
        <is>
          <t>P001806</t>
        </is>
      </c>
      <c r="C205" s="37" t="n">
        <v>4301010944</v>
      </c>
      <c r="D205" s="325" t="n">
        <v>4607091387346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20" t="n"/>
      <c r="B206" s="313" t="n"/>
      <c r="C206" s="313" t="n"/>
      <c r="D206" s="313" t="n"/>
      <c r="E206" s="313" t="n"/>
      <c r="F206" s="313" t="n"/>
      <c r="G206" s="313" t="n"/>
      <c r="H206" s="313" t="n"/>
      <c r="I206" s="313" t="n"/>
      <c r="J206" s="313" t="n"/>
      <c r="K206" s="313" t="n"/>
      <c r="L206" s="313" t="n"/>
      <c r="M206" s="674" t="n"/>
      <c r="N206" s="675" t="inlineStr">
        <is>
          <t>Итого</t>
        </is>
      </c>
      <c r="O206" s="645" t="n"/>
      <c r="P206" s="645" t="n"/>
      <c r="Q206" s="645" t="n"/>
      <c r="R206" s="645" t="n"/>
      <c r="S206" s="645" t="n"/>
      <c r="T206" s="646" t="n"/>
      <c r="U206" s="43" t="inlineStr">
        <is>
          <t>кор</t>
        </is>
      </c>
      <c r="V206" s="676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6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/>
      </c>
      <c r="X206" s="676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/>
      </c>
      <c r="Y206" s="677" t="n"/>
      <c r="Z206" s="677" t="n"/>
    </row>
    <row r="207">
      <c r="A207" s="313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кг</t>
        </is>
      </c>
      <c r="V207" s="676">
        <f>IFERROR(SUM(V192:V205),"0")</f>
        <v/>
      </c>
      <c r="W207" s="676">
        <f>IFERROR(SUM(W192:W205),"0")</f>
        <v/>
      </c>
      <c r="X207" s="43" t="n"/>
      <c r="Y207" s="677" t="n"/>
      <c r="Z207" s="677" t="n"/>
    </row>
    <row r="208" ht="14.25" customHeight="1">
      <c r="A208" s="330" t="inlineStr">
        <is>
          <t>Ветчины</t>
        </is>
      </c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313" t="n"/>
      <c r="N208" s="313" t="n"/>
      <c r="O208" s="313" t="n"/>
      <c r="P208" s="313" t="n"/>
      <c r="Q208" s="313" t="n"/>
      <c r="R208" s="313" t="n"/>
      <c r="S208" s="313" t="n"/>
      <c r="T208" s="313" t="n"/>
      <c r="U208" s="313" t="n"/>
      <c r="V208" s="313" t="n"/>
      <c r="W208" s="313" t="n"/>
      <c r="X208" s="313" t="n"/>
      <c r="Y208" s="330" t="n"/>
      <c r="Z208" s="330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7" t="inlineStr">
        <is>
          <t>КИ</t>
        </is>
      </c>
    </row>
    <row r="210">
      <c r="A210" s="320" t="n"/>
      <c r="B210" s="313" t="n"/>
      <c r="C210" s="313" t="n"/>
      <c r="D210" s="313" t="n"/>
      <c r="E210" s="313" t="n"/>
      <c r="F210" s="313" t="n"/>
      <c r="G210" s="313" t="n"/>
      <c r="H210" s="313" t="n"/>
      <c r="I210" s="313" t="n"/>
      <c r="J210" s="313" t="n"/>
      <c r="K210" s="313" t="n"/>
      <c r="L210" s="313" t="n"/>
      <c r="M210" s="674" t="n"/>
      <c r="N210" s="675" t="inlineStr">
        <is>
          <t>Итого</t>
        </is>
      </c>
      <c r="O210" s="645" t="n"/>
      <c r="P210" s="645" t="n"/>
      <c r="Q210" s="645" t="n"/>
      <c r="R210" s="645" t="n"/>
      <c r="S210" s="645" t="n"/>
      <c r="T210" s="646" t="n"/>
      <c r="U210" s="43" t="inlineStr">
        <is>
          <t>кор</t>
        </is>
      </c>
      <c r="V210" s="676">
        <f>IFERROR(V209/H209,"0")</f>
        <v/>
      </c>
      <c r="W210" s="676">
        <f>IFERROR(W209/H209,"0")</f>
        <v/>
      </c>
      <c r="X210" s="676">
        <f>IFERROR(IF(X209="",0,X209),"0")</f>
        <v/>
      </c>
      <c r="Y210" s="677" t="n"/>
      <c r="Z210" s="677" t="n"/>
    </row>
    <row r="211">
      <c r="A211" s="313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кг</t>
        </is>
      </c>
      <c r="V211" s="676">
        <f>IFERROR(SUM(V209:V209),"0")</f>
        <v/>
      </c>
      <c r="W211" s="676">
        <f>IFERROR(SUM(W209:W209),"0")</f>
        <v/>
      </c>
      <c r="X211" s="43" t="n"/>
      <c r="Y211" s="677" t="n"/>
      <c r="Z211" s="677" t="n"/>
    </row>
    <row r="212" ht="14.25" customHeight="1">
      <c r="A212" s="330" t="inlineStr">
        <is>
          <t>Копченые колбасы</t>
        </is>
      </c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313" t="n"/>
      <c r="N212" s="313" t="n"/>
      <c r="O212" s="313" t="n"/>
      <c r="P212" s="313" t="n"/>
      <c r="Q212" s="313" t="n"/>
      <c r="R212" s="313" t="n"/>
      <c r="S212" s="313" t="n"/>
      <c r="T212" s="313" t="n"/>
      <c r="U212" s="313" t="n"/>
      <c r="V212" s="313" t="n"/>
      <c r="W212" s="313" t="n"/>
      <c r="X212" s="313" t="n"/>
      <c r="Y212" s="330" t="n"/>
      <c r="Z212" s="330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7" t="n"/>
      <c r="F213" s="669" t="n">
        <v>0.7</v>
      </c>
      <c r="G213" s="38" t="n">
        <v>6</v>
      </c>
      <c r="H213" s="669" t="n">
        <v>4.2</v>
      </c>
      <c r="I213" s="669" t="n">
        <v>4.46</v>
      </c>
      <c r="J213" s="38" t="n">
        <v>156</v>
      </c>
      <c r="K213" s="38" t="inlineStr">
        <is>
          <t>12</t>
        </is>
      </c>
      <c r="L213" s="39" t="inlineStr">
        <is>
          <t>СК2</t>
        </is>
      </c>
      <c r="M213" s="38" t="n">
        <v>35</v>
      </c>
      <c r="N213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3" s="671" t="n"/>
      <c r="P213" s="671" t="n"/>
      <c r="Q213" s="671" t="n"/>
      <c r="R213" s="637" t="n"/>
      <c r="S213" s="40" t="inlineStr"/>
      <c r="T213" s="40" t="inlineStr"/>
      <c r="U213" s="41" t="inlineStr">
        <is>
          <t>кг</t>
        </is>
      </c>
      <c r="V213" s="672" t="n">
        <v>0</v>
      </c>
      <c r="W213" s="673">
        <f>IFERROR(IF(V213="",0,CEILING((V213/$H213),1)*$H213),"")</f>
        <v/>
      </c>
      <c r="X213" s="42">
        <f>IFERROR(IF(W213=0,"",ROUNDUP(W213/H213,0)*0.00753),"")</f>
        <v/>
      </c>
      <c r="Y213" s="69" t="inlineStr"/>
      <c r="Z213" s="70" t="inlineStr"/>
      <c r="AD213" s="71" t="n"/>
      <c r="BA213" s="188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40</v>
      </c>
      <c r="N214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100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7" t="n"/>
      <c r="F215" s="669" t="n">
        <v>0.35</v>
      </c>
      <c r="G215" s="38" t="n">
        <v>6</v>
      </c>
      <c r="H215" s="669" t="n">
        <v>2.1</v>
      </c>
      <c r="I215" s="669" t="n">
        <v>2.23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35</v>
      </c>
      <c r="W215" s="6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IFERROR(V213/H213,"0")+IFERROR(V214/H214,"0")+IFERROR(V215/H215,"0")+IFERROR(V216/H216,"0")</f>
        <v/>
      </c>
      <c r="W217" s="676">
        <f>IFERROR(W213/H213,"0")+IFERROR(W214/H214,"0")+IFERROR(W215/H215,"0")+IFERROR(W216/H216,"0")</f>
        <v/>
      </c>
      <c r="X217" s="676">
        <f>IFERROR(IF(X213="",0,X213),"0")+IFERROR(IF(X214="",0,X214),"0")+IFERROR(IF(X215="",0,X215),"0")+IFERROR(IF(X216="",0,X216),"0")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IFERROR(SUM(V213:V216),"0")</f>
        <v/>
      </c>
      <c r="W218" s="676">
        <f>IFERROR(SUM(W213:W216),"0")</f>
        <v/>
      </c>
      <c r="X218" s="43" t="n"/>
      <c r="Y218" s="677" t="n"/>
      <c r="Z218" s="677" t="n"/>
    </row>
    <row r="219" ht="14.25" customHeight="1">
      <c r="A219" s="330" t="inlineStr">
        <is>
          <t>Сосиски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7" t="n"/>
      <c r="F220" s="669" t="n">
        <v>1.35</v>
      </c>
      <c r="G220" s="38" t="n">
        <v>6</v>
      </c>
      <c r="H220" s="669" t="n">
        <v>8.1</v>
      </c>
      <c r="I220" s="669" t="n">
        <v>8.657999999999999</v>
      </c>
      <c r="J220" s="38" t="n">
        <v>56</v>
      </c>
      <c r="K220" s="38" t="inlineStr">
        <is>
          <t>8</t>
        </is>
      </c>
      <c r="L220" s="39" t="inlineStr">
        <is>
          <t>СК3</t>
        </is>
      </c>
      <c r="M220" s="38" t="n">
        <v>40</v>
      </c>
      <c r="N220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2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7" t="n"/>
      <c r="F221" s="669" t="n">
        <v>1.3</v>
      </c>
      <c r="G221" s="38" t="n">
        <v>6</v>
      </c>
      <c r="H221" s="669" t="n">
        <v>7.8</v>
      </c>
      <c r="I221" s="669" t="n">
        <v>8.364000000000001</v>
      </c>
      <c r="J221" s="38" t="n">
        <v>56</v>
      </c>
      <c r="K221" s="38" t="inlineStr">
        <is>
          <t>8</t>
        </is>
      </c>
      <c r="L221" s="39" t="inlineStr">
        <is>
          <t>СК2</t>
        </is>
      </c>
      <c r="M221" s="38" t="n">
        <v>40</v>
      </c>
      <c r="N221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7" t="n"/>
      <c r="F222" s="669" t="n">
        <v>1.35</v>
      </c>
      <c r="G222" s="38" t="n">
        <v>6</v>
      </c>
      <c r="H222" s="669" t="n">
        <v>8.1</v>
      </c>
      <c r="I222" s="669" t="n">
        <v>8.646000000000001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SU003167</t>
        </is>
      </c>
      <c r="B223" s="64" t="inlineStr">
        <is>
          <t>P003363</t>
        </is>
      </c>
      <c r="C223" s="37" t="n">
        <v>4301051461</v>
      </c>
      <c r="D223" s="325" t="n">
        <v>4680115883604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2.372</v>
      </c>
      <c r="J223" s="38" t="n">
        <v>156</v>
      </c>
      <c r="K223" s="38" t="inlineStr">
        <is>
          <t>12</t>
        </is>
      </c>
      <c r="L223" s="39" t="inlineStr">
        <is>
          <t>СК3</t>
        </is>
      </c>
      <c r="M223" s="38" t="n">
        <v>45</v>
      </c>
      <c r="N223" s="799" t="inlineStr">
        <is>
          <t>Сосиски «Баварские» Фикс.вес 0,35 П/а ТМ «Стародворье»</t>
        </is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SU003168</t>
        </is>
      </c>
      <c r="B224" s="64" t="inlineStr">
        <is>
          <t>P003364</t>
        </is>
      </c>
      <c r="C224" s="37" t="n">
        <v>4301051485</v>
      </c>
      <c r="D224" s="325" t="n">
        <v>4680115883567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00" t="inlineStr">
        <is>
          <t>Сосиски «Баварские с сыром»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5" t="n">
        <v>4607091381672</v>
      </c>
      <c r="E225" s="637" t="n"/>
      <c r="F225" s="669" t="n">
        <v>0.6</v>
      </c>
      <c r="G225" s="38" t="n">
        <v>6</v>
      </c>
      <c r="H225" s="669" t="n">
        <v>3.6</v>
      </c>
      <c r="I225" s="669" t="n">
        <v>3.876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5" t="n">
        <v>4607091387537</v>
      </c>
      <c r="E226" s="637" t="n"/>
      <c r="F226" s="669" t="n">
        <v>0.45</v>
      </c>
      <c r="G226" s="38" t="n">
        <v>6</v>
      </c>
      <c r="H226" s="669" t="n">
        <v>2.7</v>
      </c>
      <c r="I226" s="669" t="n">
        <v>2.99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5" t="n">
        <v>4607091387513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2.978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SU002619</t>
        </is>
      </c>
      <c r="B228" s="64" t="inlineStr">
        <is>
          <t>P002953</t>
        </is>
      </c>
      <c r="C228" s="37" t="n">
        <v>4301051277</v>
      </c>
      <c r="D228" s="325" t="n">
        <v>4680115880511</v>
      </c>
      <c r="E228" s="637" t="n"/>
      <c r="F228" s="669" t="n">
        <v>0.33</v>
      </c>
      <c r="G228" s="38" t="n">
        <v>6</v>
      </c>
      <c r="H228" s="669" t="n">
        <v>1.98</v>
      </c>
      <c r="I228" s="669" t="n">
        <v>2.18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40</v>
      </c>
      <c r="N228" s="80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>
      <c r="A229" s="320" t="n"/>
      <c r="B229" s="313" t="n"/>
      <c r="C229" s="313" t="n"/>
      <c r="D229" s="313" t="n"/>
      <c r="E229" s="313" t="n"/>
      <c r="F229" s="313" t="n"/>
      <c r="G229" s="313" t="n"/>
      <c r="H229" s="313" t="n"/>
      <c r="I229" s="313" t="n"/>
      <c r="J229" s="313" t="n"/>
      <c r="K229" s="313" t="n"/>
      <c r="L229" s="313" t="n"/>
      <c r="M229" s="674" t="n"/>
      <c r="N229" s="675" t="inlineStr">
        <is>
          <t>Итого</t>
        </is>
      </c>
      <c r="O229" s="645" t="n"/>
      <c r="P229" s="645" t="n"/>
      <c r="Q229" s="645" t="n"/>
      <c r="R229" s="645" t="n"/>
      <c r="S229" s="645" t="n"/>
      <c r="T229" s="646" t="n"/>
      <c r="U229" s="43" t="inlineStr">
        <is>
          <t>кор</t>
        </is>
      </c>
      <c r="V229" s="676">
        <f>IFERROR(V220/H220,"0")+IFERROR(V221/H221,"0")+IFERROR(V222/H222,"0")+IFERROR(V223/H223,"0")+IFERROR(V224/H224,"0")+IFERROR(V225/H225,"0")+IFERROR(V226/H226,"0")+IFERROR(V227/H227,"0")+IFERROR(V228/H228,"0")</f>
        <v/>
      </c>
      <c r="W229" s="676">
        <f>IFERROR(W220/H220,"0")+IFERROR(W221/H221,"0")+IFERROR(W222/H222,"0")+IFERROR(W223/H223,"0")+IFERROR(W224/H224,"0")+IFERROR(W225/H225,"0")+IFERROR(W226/H226,"0")+IFERROR(W227/H227,"0")+IFERROR(W228/H228,"0")</f>
        <v/>
      </c>
      <c r="X229" s="67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/>
      </c>
      <c r="Y229" s="677" t="n"/>
      <c r="Z229" s="677" t="n"/>
    </row>
    <row r="230">
      <c r="A230" s="313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кг</t>
        </is>
      </c>
      <c r="V230" s="676">
        <f>IFERROR(SUM(V220:V228),"0")</f>
        <v/>
      </c>
      <c r="W230" s="676">
        <f>IFERROR(SUM(W220:W228),"0")</f>
        <v/>
      </c>
      <c r="X230" s="43" t="n"/>
      <c r="Y230" s="677" t="n"/>
      <c r="Z230" s="677" t="n"/>
    </row>
    <row r="231" ht="14.25" customHeight="1">
      <c r="A231" s="330" t="inlineStr">
        <is>
          <t>Сардельки</t>
        </is>
      </c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313" t="n"/>
      <c r="N231" s="313" t="n"/>
      <c r="O231" s="313" t="n"/>
      <c r="P231" s="313" t="n"/>
      <c r="Q231" s="313" t="n"/>
      <c r="R231" s="313" t="n"/>
      <c r="S231" s="313" t="n"/>
      <c r="T231" s="313" t="n"/>
      <c r="U231" s="313" t="n"/>
      <c r="V231" s="313" t="n"/>
      <c r="W231" s="313" t="n"/>
      <c r="X231" s="313" t="n"/>
      <c r="Y231" s="330" t="n"/>
      <c r="Z231" s="330" t="n"/>
    </row>
    <row r="232" ht="16.5" customHeight="1">
      <c r="A232" s="64" t="inlineStr">
        <is>
          <t>SU001051</t>
        </is>
      </c>
      <c r="B232" s="64" t="inlineStr">
        <is>
          <t>P002061</t>
        </is>
      </c>
      <c r="C232" s="37" t="n">
        <v>4301060326</v>
      </c>
      <c r="D232" s="325" t="n">
        <v>4607091380880</v>
      </c>
      <c r="E232" s="637" t="n"/>
      <c r="F232" s="669" t="n">
        <v>1.4</v>
      </c>
      <c r="G232" s="38" t="n">
        <v>6</v>
      </c>
      <c r="H232" s="669" t="n">
        <v>8.4</v>
      </c>
      <c r="I232" s="669" t="n">
        <v>8.964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30</v>
      </c>
      <c r="N232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1" t="inlineStr">
        <is>
          <t>КИ</t>
        </is>
      </c>
    </row>
    <row r="233" ht="27" customHeight="1">
      <c r="A233" s="64" t="inlineStr">
        <is>
          <t>SU000227</t>
        </is>
      </c>
      <c r="B233" s="64" t="inlineStr">
        <is>
          <t>P002536</t>
        </is>
      </c>
      <c r="C233" s="37" t="n">
        <v>4301060308</v>
      </c>
      <c r="D233" s="325" t="n">
        <v>4607091384482</v>
      </c>
      <c r="E233" s="637" t="n"/>
      <c r="F233" s="669" t="n">
        <v>1.3</v>
      </c>
      <c r="G233" s="38" t="n">
        <v>6</v>
      </c>
      <c r="H233" s="669" t="n">
        <v>7.8</v>
      </c>
      <c r="I233" s="669" t="n">
        <v>8.364000000000001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200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16.5" customHeight="1">
      <c r="A234" s="64" t="inlineStr">
        <is>
          <t>SU001430</t>
        </is>
      </c>
      <c r="B234" s="64" t="inlineStr">
        <is>
          <t>P002036</t>
        </is>
      </c>
      <c r="C234" s="37" t="n">
        <v>4301060325</v>
      </c>
      <c r="D234" s="325" t="n">
        <v>4607091380897</v>
      </c>
      <c r="E234" s="637" t="n"/>
      <c r="F234" s="669" t="n">
        <v>1.4</v>
      </c>
      <c r="G234" s="38" t="n">
        <v>6</v>
      </c>
      <c r="H234" s="669" t="n">
        <v>8.4</v>
      </c>
      <c r="I234" s="669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>
      <c r="A235" s="320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кор</t>
        </is>
      </c>
      <c r="V235" s="676">
        <f>IFERROR(V232/H232,"0")+IFERROR(V233/H233,"0")+IFERROR(V234/H234,"0")</f>
        <v/>
      </c>
      <c r="W235" s="676">
        <f>IFERROR(W232/H232,"0")+IFERROR(W233/H233,"0")+IFERROR(W234/H234,"0")</f>
        <v/>
      </c>
      <c r="X235" s="676">
        <f>IFERROR(IF(X232="",0,X232),"0")+IFERROR(IF(X233="",0,X233),"0")+IFERROR(IF(X234="",0,X234),"0")</f>
        <v/>
      </c>
      <c r="Y235" s="677" t="n"/>
      <c r="Z235" s="677" t="n"/>
    </row>
    <row r="236">
      <c r="A236" s="313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кг</t>
        </is>
      </c>
      <c r="V236" s="676">
        <f>IFERROR(SUM(V232:V234),"0")</f>
        <v/>
      </c>
      <c r="W236" s="676">
        <f>IFERROR(SUM(W232:W234),"0")</f>
        <v/>
      </c>
      <c r="X236" s="43" t="n"/>
      <c r="Y236" s="677" t="n"/>
      <c r="Z236" s="677" t="n"/>
    </row>
    <row r="237" ht="14.25" customHeight="1">
      <c r="A237" s="330" t="inlineStr">
        <is>
          <t>Сырокопченые колбасы</t>
        </is>
      </c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313" t="n"/>
      <c r="N237" s="313" t="n"/>
      <c r="O237" s="313" t="n"/>
      <c r="P237" s="313" t="n"/>
      <c r="Q237" s="313" t="n"/>
      <c r="R237" s="313" t="n"/>
      <c r="S237" s="313" t="n"/>
      <c r="T237" s="313" t="n"/>
      <c r="U237" s="313" t="n"/>
      <c r="V237" s="313" t="n"/>
      <c r="W237" s="313" t="n"/>
      <c r="X237" s="313" t="n"/>
      <c r="Y237" s="330" t="n"/>
      <c r="Z237" s="330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5" t="n">
        <v>4607091388374</v>
      </c>
      <c r="E238" s="637" t="n"/>
      <c r="F238" s="669" t="n">
        <v>0.38</v>
      </c>
      <c r="G238" s="38" t="n">
        <v>8</v>
      </c>
      <c r="H238" s="669" t="n">
        <v>3.04</v>
      </c>
      <c r="I238" s="669" t="n">
        <v>3.28</v>
      </c>
      <c r="J238" s="38" t="n">
        <v>156</v>
      </c>
      <c r="K238" s="38" t="inlineStr">
        <is>
          <t>12</t>
        </is>
      </c>
      <c r="L238" s="39" t="inlineStr">
        <is>
          <t>АК</t>
        </is>
      </c>
      <c r="M238" s="38" t="n">
        <v>180</v>
      </c>
      <c r="N238" s="808" t="inlineStr">
        <is>
          <t>С/к колбасы Княжеская Бордо Весовые б/о терм/п Стародворье</t>
        </is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5" t="n">
        <v>4607091388381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3.32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Салями Охотничья Бордо Весовые б/о терм/п 180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5" t="n">
        <v>4607091388404</v>
      </c>
      <c r="E240" s="637" t="n"/>
      <c r="F240" s="669" t="n">
        <v>0.17</v>
      </c>
      <c r="G240" s="38" t="n">
        <v>15</v>
      </c>
      <c r="H240" s="669" t="n">
        <v>2.55</v>
      </c>
      <c r="I240" s="669" t="n">
        <v>2.9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34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>
      <c r="A241" s="320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кор</t>
        </is>
      </c>
      <c r="V241" s="676">
        <f>IFERROR(V238/H238,"0")+IFERROR(V239/H239,"0")+IFERROR(V240/H240,"0")</f>
        <v/>
      </c>
      <c r="W241" s="676">
        <f>IFERROR(W238/H238,"0")+IFERROR(W239/H239,"0")+IFERROR(W240/H240,"0")</f>
        <v/>
      </c>
      <c r="X241" s="676">
        <f>IFERROR(IF(X238="",0,X238),"0")+IFERROR(IF(X239="",0,X239),"0")+IFERROR(IF(X240="",0,X240),"0")</f>
        <v/>
      </c>
      <c r="Y241" s="677" t="n"/>
      <c r="Z241" s="677" t="n"/>
    </row>
    <row r="242">
      <c r="A242" s="313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кг</t>
        </is>
      </c>
      <c r="V242" s="676">
        <f>IFERROR(SUM(V238:V240),"0")</f>
        <v/>
      </c>
      <c r="W242" s="676">
        <f>IFERROR(SUM(W238:W240),"0")</f>
        <v/>
      </c>
      <c r="X242" s="43" t="n"/>
      <c r="Y242" s="677" t="n"/>
      <c r="Z242" s="677" t="n"/>
    </row>
    <row r="243" ht="14.25" customHeight="1">
      <c r="A243" s="330" t="inlineStr">
        <is>
          <t>Паштеты</t>
        </is>
      </c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313" t="n"/>
      <c r="N243" s="313" t="n"/>
      <c r="O243" s="313" t="n"/>
      <c r="P243" s="313" t="n"/>
      <c r="Q243" s="313" t="n"/>
      <c r="R243" s="313" t="n"/>
      <c r="S243" s="313" t="n"/>
      <c r="T243" s="313" t="n"/>
      <c r="U243" s="313" t="n"/>
      <c r="V243" s="313" t="n"/>
      <c r="W243" s="313" t="n"/>
      <c r="X243" s="313" t="n"/>
      <c r="Y243" s="330" t="n"/>
      <c r="Z243" s="330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5" t="n">
        <v>4680115881808</v>
      </c>
      <c r="E244" s="637" t="n"/>
      <c r="F244" s="669" t="n">
        <v>0.1</v>
      </c>
      <c r="G244" s="38" t="n">
        <v>20</v>
      </c>
      <c r="H244" s="669" t="n">
        <v>2</v>
      </c>
      <c r="I244" s="669" t="n">
        <v>2.24</v>
      </c>
      <c r="J244" s="38" t="n">
        <v>238</v>
      </c>
      <c r="K244" s="38" t="inlineStr">
        <is>
          <t>14</t>
        </is>
      </c>
      <c r="L244" s="39" t="inlineStr">
        <is>
          <t>РК</t>
        </is>
      </c>
      <c r="M244" s="38" t="n">
        <v>730</v>
      </c>
      <c r="N244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IFERROR(IF(W244=0,"",ROUNDUP(W244/H244,0)*0.00474),"")</f>
        <v/>
      </c>
      <c r="Y244" s="69" t="inlineStr"/>
      <c r="Z244" s="70" t="inlineStr"/>
      <c r="AD244" s="71" t="n"/>
      <c r="BA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5" t="n">
        <v>4680115881822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5" t="n">
        <v>4680115880016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>
      <c r="A247" s="320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кор</t>
        </is>
      </c>
      <c r="V247" s="676">
        <f>IFERROR(V244/H244,"0")+IFERROR(V245/H245,"0")+IFERROR(V246/H246,"0")</f>
        <v/>
      </c>
      <c r="W247" s="676">
        <f>IFERROR(W244/H244,"0")+IFERROR(W245/H245,"0")+IFERROR(W246/H246,"0")</f>
        <v/>
      </c>
      <c r="X247" s="676">
        <f>IFERROR(IF(X244="",0,X244),"0")+IFERROR(IF(X245="",0,X245),"0")+IFERROR(IF(X246="",0,X246),"0")</f>
        <v/>
      </c>
      <c r="Y247" s="677" t="n"/>
      <c r="Z247" s="677" t="n"/>
    </row>
    <row r="248">
      <c r="A248" s="313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кг</t>
        </is>
      </c>
      <c r="V248" s="676">
        <f>IFERROR(SUM(V244:V246),"0")</f>
        <v/>
      </c>
      <c r="W248" s="676">
        <f>IFERROR(SUM(W244:W246),"0")</f>
        <v/>
      </c>
      <c r="X248" s="43" t="n"/>
      <c r="Y248" s="677" t="n"/>
      <c r="Z248" s="677" t="n"/>
    </row>
    <row r="249" ht="16.5" customHeight="1">
      <c r="A249" s="329" t="inlineStr">
        <is>
          <t>Фирменная</t>
        </is>
      </c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313" t="n"/>
      <c r="N249" s="313" t="n"/>
      <c r="O249" s="313" t="n"/>
      <c r="P249" s="313" t="n"/>
      <c r="Q249" s="313" t="n"/>
      <c r="R249" s="313" t="n"/>
      <c r="S249" s="313" t="n"/>
      <c r="T249" s="313" t="n"/>
      <c r="U249" s="313" t="n"/>
      <c r="V249" s="313" t="n"/>
      <c r="W249" s="313" t="n"/>
      <c r="X249" s="313" t="n"/>
      <c r="Y249" s="329" t="n"/>
      <c r="Z249" s="329" t="n"/>
    </row>
    <row r="250" ht="14.25" customHeight="1">
      <c r="A250" s="330" t="inlineStr">
        <is>
          <t>Вареные колбасы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30" t="n"/>
      <c r="Z250" s="330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5" t="n">
        <v>4607091387421</v>
      </c>
      <c r="E251" s="637" t="n"/>
      <c r="F251" s="669" t="n">
        <v>1.35</v>
      </c>
      <c r="G251" s="38" t="n">
        <v>8</v>
      </c>
      <c r="H251" s="669" t="n">
        <v>10.8</v>
      </c>
      <c r="I251" s="669" t="n">
        <v>11.28</v>
      </c>
      <c r="J251" s="38" t="n">
        <v>56</v>
      </c>
      <c r="K251" s="38" t="inlineStr">
        <is>
          <t>8</t>
        </is>
      </c>
      <c r="L251" s="39" t="inlineStr">
        <is>
          <t>СК1</t>
        </is>
      </c>
      <c r="M251" s="38" t="n">
        <v>55</v>
      </c>
      <c r="N251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48</v>
      </c>
      <c r="K252" s="38" t="inlineStr">
        <is>
          <t>8</t>
        </is>
      </c>
      <c r="L252" s="39" t="inlineStr">
        <is>
          <t>ВЗ</t>
        </is>
      </c>
      <c r="M252" s="38" t="n">
        <v>55</v>
      </c>
      <c r="N252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IFERROR(IF(W252=0,"",ROUNDUP(W252/H252,0)*0.02039),"")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25" t="n">
        <v>4607091387452</v>
      </c>
      <c r="E253" s="637" t="n"/>
      <c r="F253" s="669" t="n">
        <v>1.45</v>
      </c>
      <c r="G253" s="38" t="n">
        <v>8</v>
      </c>
      <c r="H253" s="669" t="n">
        <v>11.6</v>
      </c>
      <c r="I253" s="669" t="n">
        <v>12.08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6" t="inlineStr">
        <is>
          <t>Вареные колбасы Молочная По-стародворски Фирменная Весовые П/а Стародворье</t>
        </is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5" t="n">
        <v>4607091385984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5" t="n">
        <v>4607091387438</v>
      </c>
      <c r="E256" s="637" t="n"/>
      <c r="F256" s="669" t="n">
        <v>0.5</v>
      </c>
      <c r="G256" s="38" t="n">
        <v>10</v>
      </c>
      <c r="H256" s="669" t="n">
        <v>5</v>
      </c>
      <c r="I256" s="669" t="n">
        <v>5.24</v>
      </c>
      <c r="J256" s="38" t="n">
        <v>120</v>
      </c>
      <c r="K256" s="38" t="inlineStr">
        <is>
          <t>12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5" t="n">
        <v>4607091387469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5.21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55</v>
      </c>
      <c r="N257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>
      <c r="A258" s="320" t="n"/>
      <c r="B258" s="313" t="n"/>
      <c r="C258" s="313" t="n"/>
      <c r="D258" s="313" t="n"/>
      <c r="E258" s="313" t="n"/>
      <c r="F258" s="313" t="n"/>
      <c r="G258" s="313" t="n"/>
      <c r="H258" s="313" t="n"/>
      <c r="I258" s="313" t="n"/>
      <c r="J258" s="313" t="n"/>
      <c r="K258" s="313" t="n"/>
      <c r="L258" s="313" t="n"/>
      <c r="M258" s="674" t="n"/>
      <c r="N258" s="675" t="inlineStr">
        <is>
          <t>Итого</t>
        </is>
      </c>
      <c r="O258" s="645" t="n"/>
      <c r="P258" s="645" t="n"/>
      <c r="Q258" s="645" t="n"/>
      <c r="R258" s="645" t="n"/>
      <c r="S258" s="645" t="n"/>
      <c r="T258" s="646" t="n"/>
      <c r="U258" s="43" t="inlineStr">
        <is>
          <t>кор</t>
        </is>
      </c>
      <c r="V258" s="676">
        <f>IFERROR(V251/H251,"0")+IFERROR(V252/H252,"0")+IFERROR(V253/H253,"0")+IFERROR(V254/H254,"0")+IFERROR(V255/H255,"0")+IFERROR(V256/H256,"0")+IFERROR(V257/H257,"0")</f>
        <v/>
      </c>
      <c r="W258" s="676">
        <f>IFERROR(W251/H251,"0")+IFERROR(W252/H252,"0")+IFERROR(W253/H253,"0")+IFERROR(W254/H254,"0")+IFERROR(W255/H255,"0")+IFERROR(W256/H256,"0")+IFERROR(W257/H257,"0")</f>
        <v/>
      </c>
      <c r="X258" s="676">
        <f>IFERROR(IF(X251="",0,X251),"0")+IFERROR(IF(X252="",0,X252),"0")+IFERROR(IF(X253="",0,X253),"0")+IFERROR(IF(X254="",0,X254),"0")+IFERROR(IF(X255="",0,X255),"0")+IFERROR(IF(X256="",0,X256),"0")+IFERROR(IF(X257="",0,X257),"0")</f>
        <v/>
      </c>
      <c r="Y258" s="677" t="n"/>
      <c r="Z258" s="677" t="n"/>
    </row>
    <row r="259">
      <c r="A259" s="313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кг</t>
        </is>
      </c>
      <c r="V259" s="676">
        <f>IFERROR(SUM(V251:V257),"0")</f>
        <v/>
      </c>
      <c r="W259" s="676">
        <f>IFERROR(SUM(W251:W257),"0")</f>
        <v/>
      </c>
      <c r="X259" s="43" t="n"/>
      <c r="Y259" s="677" t="n"/>
      <c r="Z259" s="677" t="n"/>
    </row>
    <row r="260" ht="14.25" customHeight="1">
      <c r="A260" s="330" t="inlineStr">
        <is>
          <t>Копченые колбасы</t>
        </is>
      </c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313" t="n"/>
      <c r="N260" s="313" t="n"/>
      <c r="O260" s="313" t="n"/>
      <c r="P260" s="313" t="n"/>
      <c r="Q260" s="313" t="n"/>
      <c r="R260" s="313" t="n"/>
      <c r="S260" s="313" t="n"/>
      <c r="T260" s="313" t="n"/>
      <c r="U260" s="313" t="n"/>
      <c r="V260" s="313" t="n"/>
      <c r="W260" s="313" t="n"/>
      <c r="X260" s="313" t="n"/>
      <c r="Y260" s="330" t="n"/>
      <c r="Z260" s="330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5" t="n">
        <v>4607091387292</v>
      </c>
      <c r="E261" s="637" t="n"/>
      <c r="F261" s="669" t="n">
        <v>0.73</v>
      </c>
      <c r="G261" s="38" t="n">
        <v>6</v>
      </c>
      <c r="H261" s="669" t="n">
        <v>4.38</v>
      </c>
      <c r="I261" s="669" t="n">
        <v>4.64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45</v>
      </c>
      <c r="N261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5" t="n">
        <v>4607091387315</v>
      </c>
      <c r="E262" s="637" t="n"/>
      <c r="F262" s="669" t="n">
        <v>0.7</v>
      </c>
      <c r="G262" s="38" t="n">
        <v>4</v>
      </c>
      <c r="H262" s="669" t="n">
        <v>2.8</v>
      </c>
      <c r="I262" s="669" t="n">
        <v>3.048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IFERROR(V261/H261,"0")+IFERROR(V262/H262,"0")</f>
        <v/>
      </c>
      <c r="W263" s="676">
        <f>IFERROR(W261/H261,"0")+IFERROR(W262/H262,"0")</f>
        <v/>
      </c>
      <c r="X263" s="676">
        <f>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IFERROR(SUM(V261:V262),"0")</f>
        <v/>
      </c>
      <c r="W264" s="676">
        <f>IFERROR(SUM(W261:W262),"0")</f>
        <v/>
      </c>
      <c r="X264" s="43" t="n"/>
      <c r="Y264" s="677" t="n"/>
      <c r="Z264" s="677" t="n"/>
    </row>
    <row r="265" ht="16.5" customHeight="1">
      <c r="A265" s="329" t="inlineStr">
        <is>
          <t>Бавария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29" t="n"/>
      <c r="Z265" s="329" t="n"/>
    </row>
    <row r="266" ht="14.25" customHeight="1">
      <c r="A266" s="330" t="inlineStr">
        <is>
          <t>Копченые колбасы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30" t="n"/>
      <c r="Z266" s="330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25" t="n">
        <v>4607091383836</v>
      </c>
      <c r="E267" s="637" t="n"/>
      <c r="F267" s="669" t="n">
        <v>0.3</v>
      </c>
      <c r="G267" s="38" t="n">
        <v>6</v>
      </c>
      <c r="H267" s="669" t="n">
        <v>1.8</v>
      </c>
      <c r="I267" s="669" t="n">
        <v>2.048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40</v>
      </c>
      <c r="N267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30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19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IFERROR(V267/H267,"0")</f>
        <v/>
      </c>
      <c r="W268" s="676">
        <f>IFERROR(W267/H267,"0")</f>
        <v/>
      </c>
      <c r="X268" s="676">
        <f>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IFERROR(SUM(V267:V267),"0")</f>
        <v/>
      </c>
      <c r="W269" s="676">
        <f>IFERROR(SUM(W267:W267),"0")</f>
        <v/>
      </c>
      <c r="X269" s="43" t="n"/>
      <c r="Y269" s="677" t="n"/>
      <c r="Z269" s="677" t="n"/>
    </row>
    <row r="270" ht="14.25" customHeight="1">
      <c r="A270" s="330" t="inlineStr">
        <is>
          <t>Сосиски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30" t="n"/>
      <c r="Z270" s="330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25" t="n">
        <v>4607091387919</v>
      </c>
      <c r="E271" s="637" t="n"/>
      <c r="F271" s="669" t="n">
        <v>1.35</v>
      </c>
      <c r="G271" s="38" t="n">
        <v>6</v>
      </c>
      <c r="H271" s="669" t="n">
        <v>8.1</v>
      </c>
      <c r="I271" s="669" t="n">
        <v>8.664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45</v>
      </c>
      <c r="N271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25" t="n">
        <v>4607091383942</v>
      </c>
      <c r="E272" s="637" t="n"/>
      <c r="F272" s="669" t="n">
        <v>0.42</v>
      </c>
      <c r="G272" s="38" t="n">
        <v>6</v>
      </c>
      <c r="H272" s="669" t="n">
        <v>2.52</v>
      </c>
      <c r="I272" s="669" t="n">
        <v>2.792</v>
      </c>
      <c r="J272" s="38" t="n">
        <v>156</v>
      </c>
      <c r="K272" s="38" t="inlineStr">
        <is>
          <t>12</t>
        </is>
      </c>
      <c r="L272" s="39" t="inlineStr">
        <is>
          <t>СК3</t>
        </is>
      </c>
      <c r="M272" s="38" t="n">
        <v>45</v>
      </c>
      <c r="N272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IFERROR(V271/H271,"0")+IFERROR(V272/H272,"0")</f>
        <v/>
      </c>
      <c r="W273" s="676">
        <f>IFERROR(W271/H271,"0")+IFERROR(W272/H272,"0")</f>
        <v/>
      </c>
      <c r="X273" s="676">
        <f>IFERROR(IF(X271="",0,X271),"0")+IFERROR(IF(X272="",0,X272),"0")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IFERROR(SUM(V271:V272),"0")</f>
        <v/>
      </c>
      <c r="W274" s="676">
        <f>IFERROR(SUM(W271:W272),"0")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2000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1500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500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1000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500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100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>
        <is>
          <t>01.12.2023</t>
        </is>
      </c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>
        <is>
          <t>01.12.2023</t>
        </is>
      </c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500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100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100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200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100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</f>
        <v/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/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/>
      </c>
      <c r="K470" s="313" t="n"/>
      <c r="L470" s="53">
        <f>IFERROR(W251*1,"0")+IFERROR(W252*1,"0")+IFERROR(W253*1,"0")+IFERROR(W254*1,"0")+IFERROR(W255*1,"0")+IFERROR(W256*1,"0")+IFERROR(W257*1,"0")+IFERROR(W261*1,"0")+IFERROR(W262*1,"0")</f>
        <v/>
      </c>
      <c r="M470" s="53">
        <f>IFERROR(W267*1,"0")+IFERROR(W271*1,"0")+IFERROR(W272*1,"0")+IFERROR(W276*1,"0")+IFERROR(W280*1,"0")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FtdgDlj705/W2IQ7xpBmw==" formatRows="1" sort="0" spinCount="100000" hashValue="eS0ytoSh5NdJ9AXP8GqGHIhhqFpAtYE2lK7GVZWFmHLoZ4YOeJrAptO310WHyPbe90/r7djFsv8jFE5ESFI35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N398:T398"/>
    <mergeCell ref="A412:M413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D8:L8"/>
    <mergeCell ref="N39:R39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379:T379"/>
    <mergeCell ref="A339:M340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438:T43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437:R437"/>
    <mergeCell ref="N164:T164"/>
    <mergeCell ref="A17:A18"/>
    <mergeCell ref="K17:K18"/>
    <mergeCell ref="A20:X20"/>
    <mergeCell ref="C17:C18"/>
    <mergeCell ref="A318:X318"/>
    <mergeCell ref="D103:E103"/>
    <mergeCell ref="N358:R358"/>
    <mergeCell ref="A112:X112"/>
    <mergeCell ref="N371:R371"/>
    <mergeCell ref="D168:E168"/>
    <mergeCell ref="N137:R137"/>
    <mergeCell ref="D9:E9"/>
    <mergeCell ref="D180:E180"/>
    <mergeCell ref="A258:M259"/>
    <mergeCell ref="F9:G9"/>
    <mergeCell ref="A127:X127"/>
    <mergeCell ref="A249:X249"/>
    <mergeCell ref="D167:E167"/>
    <mergeCell ref="N289:R289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N37:T37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4:M45"/>
    <mergeCell ref="A402:X402"/>
    <mergeCell ref="D251:E251"/>
    <mergeCell ref="N397:R397"/>
    <mergeCell ref="D343:E343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D409:E409"/>
    <mergeCell ref="N140:R140"/>
    <mergeCell ref="A136:X136"/>
    <mergeCell ref="A21:X21"/>
    <mergeCell ref="N232:R232"/>
    <mergeCell ref="D104:E104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D74:E74"/>
    <mergeCell ref="D130:E130"/>
    <mergeCell ref="A34:X34"/>
    <mergeCell ref="D68:E68"/>
    <mergeCell ref="D201:E201"/>
    <mergeCell ref="N245:R245"/>
    <mergeCell ref="D372:E372"/>
    <mergeCell ref="A270:X270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N26:R26"/>
    <mergeCell ref="D172:E172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N408:R408"/>
    <mergeCell ref="D39:E39"/>
    <mergeCell ref="N187:R187"/>
    <mergeCell ref="N423:R423"/>
    <mergeCell ref="N410:R410"/>
    <mergeCell ref="D393:E393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D222:E222"/>
    <mergeCell ref="G17:G18"/>
    <mergeCell ref="N426:T426"/>
    <mergeCell ref="D314:E314"/>
    <mergeCell ref="N413:T413"/>
    <mergeCell ref="H10:L10"/>
    <mergeCell ref="N287:R287"/>
    <mergeCell ref="D159:E159"/>
    <mergeCell ref="A46:X46"/>
    <mergeCell ref="D80:E80"/>
    <mergeCell ref="N66:R66"/>
    <mergeCell ref="A89:X89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154:E154"/>
    <mergeCell ref="D225:E225"/>
    <mergeCell ref="D200:E200"/>
    <mergeCell ref="A380:X380"/>
    <mergeCell ref="N290:R290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D150:E150"/>
    <mergeCell ref="N305:T305"/>
    <mergeCell ref="A219:X219"/>
    <mergeCell ref="D215:E215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A40:M41"/>
    <mergeCell ref="N308:T308"/>
    <mergeCell ref="N204:R204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A190:X190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61:R261"/>
    <mergeCell ref="N388:R388"/>
    <mergeCell ref="D54:E54"/>
    <mergeCell ref="N427:T427"/>
    <mergeCell ref="J9:L9"/>
    <mergeCell ref="R5:S5"/>
    <mergeCell ref="N27:R27"/>
    <mergeCell ref="N83:R83"/>
    <mergeCell ref="A362:M363"/>
    <mergeCell ref="N154:R154"/>
    <mergeCell ref="N325:R325"/>
    <mergeCell ref="A79:X79"/>
    <mergeCell ref="D271:E271"/>
    <mergeCell ref="N390:R390"/>
    <mergeCell ref="D262:E262"/>
    <mergeCell ref="N91:R91"/>
    <mergeCell ref="A426:M427"/>
    <mergeCell ref="N85:R85"/>
    <mergeCell ref="N389:R389"/>
    <mergeCell ref="N327:R327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N374:T374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N229:T229"/>
    <mergeCell ref="D421:E421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5urQJrgVk/k1J62fn/Pw==" formatRows="1" sort="0" spinCount="100000" hashValue="Wrxq2HUs2jlIW2Uh7vwHvBSkvkyQwKDmAtO5N8UDqDSJ42EsdBxpHT/5Yo3SZOeAMhGB2rM1ap96q/Vo1/cuP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2023-11-30T10:17:23Z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