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5DC3CD4-36C6-4630-B2C0-5FB6AFFFA5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9" i="1" s="1"/>
  <c r="V236" i="1"/>
  <c r="V235" i="1"/>
  <c r="X234" i="1"/>
  <c r="W234" i="1"/>
  <c r="X233" i="1"/>
  <c r="W233" i="1"/>
  <c r="X232" i="1"/>
  <c r="W232" i="1"/>
  <c r="X231" i="1"/>
  <c r="X235" i="1" s="1"/>
  <c r="W231" i="1"/>
  <c r="W236" i="1" s="1"/>
  <c r="V229" i="1"/>
  <c r="V228" i="1"/>
  <c r="X227" i="1"/>
  <c r="X228" i="1" s="1"/>
  <c r="W227" i="1"/>
  <c r="W229" i="1" s="1"/>
  <c r="V225" i="1"/>
  <c r="V224" i="1"/>
  <c r="X223" i="1"/>
  <c r="X224" i="1" s="1"/>
  <c r="W223" i="1"/>
  <c r="W225" i="1" s="1"/>
  <c r="V219" i="1"/>
  <c r="V218" i="1"/>
  <c r="X217" i="1"/>
  <c r="X218" i="1" s="1"/>
  <c r="W217" i="1"/>
  <c r="W219" i="1" s="1"/>
  <c r="N217" i="1"/>
  <c r="V214" i="1"/>
  <c r="V213" i="1"/>
  <c r="X212" i="1"/>
  <c r="X213" i="1" s="1"/>
  <c r="W212" i="1"/>
  <c r="W214" i="1" s="1"/>
  <c r="V208" i="1"/>
  <c r="V207" i="1"/>
  <c r="X206" i="1"/>
  <c r="X207" i="1" s="1"/>
  <c r="W206" i="1"/>
  <c r="W208" i="1" s="1"/>
  <c r="N206" i="1"/>
  <c r="V202" i="1"/>
  <c r="V201" i="1"/>
  <c r="X200" i="1"/>
  <c r="W200" i="1"/>
  <c r="N200" i="1"/>
  <c r="X199" i="1"/>
  <c r="W199" i="1"/>
  <c r="N199" i="1"/>
  <c r="V196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N187" i="1"/>
  <c r="X186" i="1"/>
  <c r="W186" i="1"/>
  <c r="N186" i="1"/>
  <c r="V183" i="1"/>
  <c r="V182" i="1"/>
  <c r="X181" i="1"/>
  <c r="X182" i="1" s="1"/>
  <c r="W181" i="1"/>
  <c r="W183" i="1" s="1"/>
  <c r="V178" i="1"/>
  <c r="V177" i="1"/>
  <c r="X176" i="1"/>
  <c r="X177" i="1" s="1"/>
  <c r="W176" i="1"/>
  <c r="W178" i="1" s="1"/>
  <c r="N176" i="1"/>
  <c r="V172" i="1"/>
  <c r="V171" i="1"/>
  <c r="X170" i="1"/>
  <c r="X171" i="1" s="1"/>
  <c r="W170" i="1"/>
  <c r="W172" i="1" s="1"/>
  <c r="V167" i="1"/>
  <c r="V166" i="1"/>
  <c r="X165" i="1"/>
  <c r="X166" i="1" s="1"/>
  <c r="W165" i="1"/>
  <c r="W167" i="1" s="1"/>
  <c r="N165" i="1"/>
  <c r="V162" i="1"/>
  <c r="V161" i="1"/>
  <c r="X160" i="1"/>
  <c r="W160" i="1"/>
  <c r="N160" i="1"/>
  <c r="X159" i="1"/>
  <c r="W159" i="1"/>
  <c r="N159" i="1"/>
  <c r="V155" i="1"/>
  <c r="V154" i="1"/>
  <c r="X153" i="1"/>
  <c r="W153" i="1"/>
  <c r="N153" i="1"/>
  <c r="X152" i="1"/>
  <c r="W152" i="1"/>
  <c r="N152" i="1"/>
  <c r="V150" i="1"/>
  <c r="V149" i="1"/>
  <c r="X148" i="1"/>
  <c r="W148" i="1"/>
  <c r="N148" i="1"/>
  <c r="X147" i="1"/>
  <c r="W147" i="1"/>
  <c r="N147" i="1"/>
  <c r="X146" i="1"/>
  <c r="W146" i="1"/>
  <c r="X145" i="1"/>
  <c r="W145" i="1"/>
  <c r="N145" i="1"/>
  <c r="V142" i="1"/>
  <c r="V141" i="1"/>
  <c r="X140" i="1"/>
  <c r="X141" i="1" s="1"/>
  <c r="W140" i="1"/>
  <c r="W142" i="1" s="1"/>
  <c r="N140" i="1"/>
  <c r="V136" i="1"/>
  <c r="V135" i="1"/>
  <c r="X134" i="1"/>
  <c r="W134" i="1"/>
  <c r="N134" i="1"/>
  <c r="X133" i="1"/>
  <c r="W133" i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X99" i="1" s="1"/>
  <c r="W95" i="1"/>
  <c r="W100" i="1" s="1"/>
  <c r="V92" i="1"/>
  <c r="V91" i="1"/>
  <c r="X90" i="1"/>
  <c r="W90" i="1"/>
  <c r="N90" i="1"/>
  <c r="X89" i="1"/>
  <c r="W89" i="1"/>
  <c r="N89" i="1"/>
  <c r="X88" i="1"/>
  <c r="W88" i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X57" i="1" s="1"/>
  <c r="W50" i="1"/>
  <c r="W58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54" i="1" l="1"/>
  <c r="W74" i="1"/>
  <c r="W84" i="1"/>
  <c r="W92" i="1"/>
  <c r="W119" i="1"/>
  <c r="W123" i="1"/>
  <c r="X129" i="1"/>
  <c r="W130" i="1"/>
  <c r="X135" i="1"/>
  <c r="W141" i="1"/>
  <c r="X149" i="1"/>
  <c r="W149" i="1"/>
  <c r="W154" i="1"/>
  <c r="W161" i="1"/>
  <c r="W190" i="1"/>
  <c r="W195" i="1"/>
  <c r="X201" i="1"/>
  <c r="W202" i="1"/>
  <c r="V250" i="1"/>
  <c r="X32" i="1"/>
  <c r="X40" i="1"/>
  <c r="W40" i="1"/>
  <c r="W46" i="1"/>
  <c r="W63" i="1"/>
  <c r="W68" i="1"/>
  <c r="X74" i="1"/>
  <c r="W75" i="1"/>
  <c r="X84" i="1"/>
  <c r="X91" i="1"/>
  <c r="W91" i="1"/>
  <c r="X105" i="1"/>
  <c r="W110" i="1"/>
  <c r="X118" i="1"/>
  <c r="W118" i="1"/>
  <c r="W129" i="1"/>
  <c r="W135" i="1"/>
  <c r="W150" i="1"/>
  <c r="X154" i="1"/>
  <c r="W155" i="1"/>
  <c r="X161" i="1"/>
  <c r="W166" i="1"/>
  <c r="W182" i="1"/>
  <c r="X190" i="1"/>
  <c r="W191" i="1"/>
  <c r="W201" i="1"/>
  <c r="W213" i="1"/>
  <c r="W218" i="1"/>
  <c r="W228" i="1"/>
  <c r="W248" i="1"/>
  <c r="V253" i="1"/>
  <c r="F9" i="1"/>
  <c r="J9" i="1"/>
  <c r="F10" i="1"/>
  <c r="W23" i="1"/>
  <c r="W33" i="1"/>
  <c r="W57" i="1"/>
  <c r="W85" i="1"/>
  <c r="W99" i="1"/>
  <c r="W106" i="1"/>
  <c r="W136" i="1"/>
  <c r="W162" i="1"/>
  <c r="W171" i="1"/>
  <c r="W177" i="1"/>
  <c r="W207" i="1"/>
  <c r="W224" i="1"/>
  <c r="W235" i="1"/>
  <c r="W251" i="1"/>
  <c r="W252" i="1"/>
  <c r="H9" i="1"/>
  <c r="X255" i="1" l="1"/>
  <c r="W250" i="1"/>
  <c r="W254" i="1"/>
  <c r="C263" i="1"/>
  <c r="W253" i="1"/>
  <c r="A263" i="1" s="1"/>
  <c r="B263" i="1" l="1"/>
</calcChain>
</file>

<file path=xl/sharedStrings.xml><?xml version="1.0" encoding="utf-8"?>
<sst xmlns="http://schemas.openxmlformats.org/spreadsheetml/2006/main" count="923" uniqueCount="368">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</sst>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3"/>
  <sheetViews>
    <sheetView showGridLines="0" tabSelected="1" topLeftCell="A237" zoomScaleNormal="100" zoomScaleSheetLayoutView="100" workbookViewId="0">
      <selection activeCell="Z254" sqref="Z254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6"/>
      <c r="O3" s="166"/>
      <c r="P3" s="166"/>
      <c r="Q3" s="166"/>
      <c r="R3" s="166"/>
      <c r="S3" s="166"/>
      <c r="T3" s="166"/>
      <c r="U3" s="166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8</v>
      </c>
      <c r="B5" s="237"/>
      <c r="C5" s="238"/>
      <c r="D5" s="181"/>
      <c r="E5" s="183"/>
      <c r="F5" s="313" t="s">
        <v>9</v>
      </c>
      <c r="G5" s="238"/>
      <c r="H5" s="181"/>
      <c r="I5" s="182"/>
      <c r="J5" s="182"/>
      <c r="K5" s="182"/>
      <c r="L5" s="183"/>
      <c r="N5" s="24" t="s">
        <v>10</v>
      </c>
      <c r="O5" s="290">
        <v>45264</v>
      </c>
      <c r="P5" s="214"/>
      <c r="R5" s="328" t="s">
        <v>11</v>
      </c>
      <c r="S5" s="198"/>
      <c r="T5" s="259" t="s">
        <v>12</v>
      </c>
      <c r="U5" s="214"/>
      <c r="Z5" s="51"/>
      <c r="AA5" s="51"/>
      <c r="AB5" s="51"/>
    </row>
    <row r="6" spans="1:29" s="154" customFormat="1" ht="24" customHeight="1" x14ac:dyDescent="0.2">
      <c r="A6" s="241" t="s">
        <v>13</v>
      </c>
      <c r="B6" s="237"/>
      <c r="C6" s="23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4" t="s">
        <v>15</v>
      </c>
      <c r="O6" s="231" t="str">
        <f>IF(O5=0," ",CHOOSE(WEEKDAY(O5,2),"Понедельник","Вторник","Среда","Четверг","Пятница","Суббота","Воскресенье"))</f>
        <v>Понедельник</v>
      </c>
      <c r="P6" s="161"/>
      <c r="R6" s="197" t="s">
        <v>16</v>
      </c>
      <c r="S6" s="198"/>
      <c r="T6" s="262" t="s">
        <v>17</v>
      </c>
      <c r="U6" s="191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4"/>
      <c r="O7" s="42"/>
      <c r="P7" s="42"/>
      <c r="R7" s="166"/>
      <c r="S7" s="198"/>
      <c r="T7" s="263"/>
      <c r="U7" s="264"/>
      <c r="Z7" s="51"/>
      <c r="AA7" s="51"/>
      <c r="AB7" s="51"/>
    </row>
    <row r="8" spans="1:29" s="154" customFormat="1" ht="25.5" customHeight="1" x14ac:dyDescent="0.2">
      <c r="A8" s="331" t="s">
        <v>18</v>
      </c>
      <c r="B8" s="163"/>
      <c r="C8" s="164"/>
      <c r="D8" s="216"/>
      <c r="E8" s="217"/>
      <c r="F8" s="217"/>
      <c r="G8" s="217"/>
      <c r="H8" s="217"/>
      <c r="I8" s="217"/>
      <c r="J8" s="217"/>
      <c r="K8" s="217"/>
      <c r="L8" s="218"/>
      <c r="N8" s="24" t="s">
        <v>19</v>
      </c>
      <c r="O8" s="213">
        <v>0.33333333333333331</v>
      </c>
      <c r="P8" s="214"/>
      <c r="R8" s="166"/>
      <c r="S8" s="198"/>
      <c r="T8" s="263"/>
      <c r="U8" s="264"/>
      <c r="Z8" s="51"/>
      <c r="AA8" s="51"/>
      <c r="AB8" s="51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0"/>
      <c r="E9" s="168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67" t="str">
        <f>IF(AND($A$9="Тип доверенности/получателя при получении в адресе перегруза:",$D$9="Разовая доверенность"),"Введите ФИО","")</f>
        <v/>
      </c>
      <c r="I9" s="168"/>
      <c r="J9" s="1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8"/>
      <c r="L9" s="168"/>
      <c r="N9" s="26" t="s">
        <v>20</v>
      </c>
      <c r="O9" s="290"/>
      <c r="P9" s="214"/>
      <c r="R9" s="166"/>
      <c r="S9" s="198"/>
      <c r="T9" s="265"/>
      <c r="U9" s="266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0"/>
      <c r="E10" s="168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5" t="str">
        <f>IFERROR(VLOOKUP($D$10,Proxy,2,FALSE),"")</f>
        <v/>
      </c>
      <c r="I10" s="166"/>
      <c r="J10" s="166"/>
      <c r="K10" s="166"/>
      <c r="L10" s="166"/>
      <c r="N10" s="26" t="s">
        <v>21</v>
      </c>
      <c r="O10" s="213"/>
      <c r="P10" s="214"/>
      <c r="S10" s="24" t="s">
        <v>22</v>
      </c>
      <c r="T10" s="190" t="s">
        <v>23</v>
      </c>
      <c r="U10" s="191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14"/>
      <c r="S11" s="24" t="s">
        <v>26</v>
      </c>
      <c r="T11" s="303" t="s">
        <v>27</v>
      </c>
      <c r="U11" s="304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12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29</v>
      </c>
      <c r="O12" s="300"/>
      <c r="P12" s="276"/>
      <c r="Q12" s="23"/>
      <c r="S12" s="24"/>
      <c r="T12" s="225"/>
      <c r="U12" s="166"/>
      <c r="Z12" s="51"/>
      <c r="AA12" s="51"/>
      <c r="AB12" s="51"/>
    </row>
    <row r="13" spans="1:29" s="154" customFormat="1" ht="23.25" customHeight="1" x14ac:dyDescent="0.2">
      <c r="A13" s="312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31</v>
      </c>
      <c r="O13" s="303"/>
      <c r="P13" s="304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12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25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7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6"/>
      <c r="P17" s="226"/>
      <c r="Q17" s="226"/>
      <c r="R17" s="227"/>
      <c r="S17" s="330" t="s">
        <v>48</v>
      </c>
      <c r="T17" s="238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2"/>
      <c r="BA17" s="201" t="s">
        <v>56</v>
      </c>
    </row>
    <row r="18" spans="1:53" ht="14.25" customHeight="1" x14ac:dyDescent="0.2">
      <c r="A18" s="186"/>
      <c r="B18" s="186"/>
      <c r="C18" s="186"/>
      <c r="D18" s="228"/>
      <c r="E18" s="230"/>
      <c r="F18" s="186"/>
      <c r="G18" s="186"/>
      <c r="H18" s="186"/>
      <c r="I18" s="186"/>
      <c r="J18" s="186"/>
      <c r="K18" s="186"/>
      <c r="L18" s="186"/>
      <c r="M18" s="186"/>
      <c r="N18" s="228"/>
      <c r="O18" s="229"/>
      <c r="P18" s="229"/>
      <c r="Q18" s="229"/>
      <c r="R18" s="230"/>
      <c r="S18" s="153" t="s">
        <v>57</v>
      </c>
      <c r="T18" s="153" t="s">
        <v>58</v>
      </c>
      <c r="U18" s="186"/>
      <c r="V18" s="186"/>
      <c r="W18" s="196"/>
      <c r="X18" s="186"/>
      <c r="Y18" s="292"/>
      <c r="Z18" s="292"/>
      <c r="AA18" s="205"/>
      <c r="AB18" s="206"/>
      <c r="AC18" s="207"/>
      <c r="AD18" s="243"/>
      <c r="BA18" s="166"/>
    </row>
    <row r="19" spans="1:53" ht="27.75" customHeight="1" x14ac:dyDescent="0.2">
      <c r="A19" s="175" t="s">
        <v>59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8"/>
      <c r="Z19" s="48"/>
    </row>
    <row r="20" spans="1:53" ht="16.5" customHeight="1" x14ac:dyDescent="0.25">
      <c r="A20" s="192" t="s">
        <v>59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2"/>
      <c r="Z20" s="152"/>
    </row>
    <row r="21" spans="1:53" ht="14.25" customHeight="1" x14ac:dyDescent="0.25">
      <c r="A21" s="165" t="s">
        <v>60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1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2"/>
      <c r="N23" s="162" t="s">
        <v>66</v>
      </c>
      <c r="O23" s="163"/>
      <c r="P23" s="163"/>
      <c r="Q23" s="163"/>
      <c r="R23" s="163"/>
      <c r="S23" s="163"/>
      <c r="T23" s="164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2"/>
      <c r="N24" s="162" t="s">
        <v>66</v>
      </c>
      <c r="O24" s="163"/>
      <c r="P24" s="163"/>
      <c r="Q24" s="163"/>
      <c r="R24" s="163"/>
      <c r="S24" s="163"/>
      <c r="T24" s="164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5" t="s">
        <v>68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8"/>
      <c r="Z25" s="48"/>
    </row>
    <row r="26" spans="1:53" ht="16.5" customHeight="1" x14ac:dyDescent="0.25">
      <c r="A26" s="192" t="s">
        <v>69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2"/>
      <c r="Z26" s="152"/>
    </row>
    <row r="27" spans="1:53" ht="14.25" customHeight="1" x14ac:dyDescent="0.25">
      <c r="A27" s="165" t="s">
        <v>70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1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1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1"/>
      <c r="S30" s="34"/>
      <c r="T30" s="34"/>
      <c r="U30" s="35" t="s">
        <v>65</v>
      </c>
      <c r="V30" s="156">
        <v>69</v>
      </c>
      <c r="W30" s="157">
        <f>IFERROR(IF(V30="","",V30),"")</f>
        <v>69</v>
      </c>
      <c r="X30" s="36">
        <f>IFERROR(IF(V30="","",V30*0.00936),"")</f>
        <v>0.64583999999999997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1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71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2"/>
      <c r="N32" s="162" t="s">
        <v>66</v>
      </c>
      <c r="O32" s="163"/>
      <c r="P32" s="163"/>
      <c r="Q32" s="163"/>
      <c r="R32" s="163"/>
      <c r="S32" s="163"/>
      <c r="T32" s="164"/>
      <c r="U32" s="37" t="s">
        <v>65</v>
      </c>
      <c r="V32" s="158">
        <f>IFERROR(SUM(V28:V31),"0")</f>
        <v>69</v>
      </c>
      <c r="W32" s="158">
        <f>IFERROR(SUM(W28:W31),"0")</f>
        <v>69</v>
      </c>
      <c r="X32" s="158">
        <f>IFERROR(IF(X28="",0,X28),"0")+IFERROR(IF(X29="",0,X29),"0")+IFERROR(IF(X30="",0,X30),"0")+IFERROR(IF(X31="",0,X31),"0")</f>
        <v>0.64583999999999997</v>
      </c>
      <c r="Y32" s="159"/>
      <c r="Z32" s="159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2"/>
      <c r="N33" s="162" t="s">
        <v>66</v>
      </c>
      <c r="O33" s="163"/>
      <c r="P33" s="163"/>
      <c r="Q33" s="163"/>
      <c r="R33" s="163"/>
      <c r="S33" s="163"/>
      <c r="T33" s="164"/>
      <c r="U33" s="37" t="s">
        <v>67</v>
      </c>
      <c r="V33" s="158">
        <f>IFERROR(SUMPRODUCT(V28:V31*H28:H31),"0")</f>
        <v>103.5</v>
      </c>
      <c r="W33" s="158">
        <f>IFERROR(SUMPRODUCT(W28:W31*H28:H31),"0")</f>
        <v>103.5</v>
      </c>
      <c r="X33" s="37"/>
      <c r="Y33" s="159"/>
      <c r="Z33" s="159"/>
    </row>
    <row r="34" spans="1:53" ht="16.5" customHeight="1" x14ac:dyDescent="0.25">
      <c r="A34" s="192" t="s">
        <v>81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2"/>
      <c r="Z34" s="152"/>
    </row>
    <row r="35" spans="1:53" ht="14.25" customHeight="1" x14ac:dyDescent="0.25">
      <c r="A35" s="165" t="s">
        <v>60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1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20" t="s">
        <v>86</v>
      </c>
      <c r="O37" s="174"/>
      <c r="P37" s="174"/>
      <c r="Q37" s="174"/>
      <c r="R37" s="161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0">
        <v>4607111036315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1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0">
        <v>4607111036292</v>
      </c>
      <c r="E39" s="161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1"/>
      <c r="S39" s="34"/>
      <c r="T39" s="34"/>
      <c r="U39" s="35" t="s">
        <v>65</v>
      </c>
      <c r="V39" s="156">
        <v>20</v>
      </c>
      <c r="W39" s="157">
        <f>IFERROR(IF(V39="","",V39),"")</f>
        <v>20</v>
      </c>
      <c r="X39" s="36">
        <f>IFERROR(IF(V39="","",V39*0.0155),"")</f>
        <v>0.31</v>
      </c>
      <c r="Y39" s="56"/>
      <c r="Z39" s="57"/>
      <c r="AD39" s="61"/>
      <c r="BA39" s="70" t="s">
        <v>1</v>
      </c>
    </row>
    <row r="40" spans="1:53" x14ac:dyDescent="0.2">
      <c r="A40" s="171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2"/>
      <c r="N40" s="162" t="s">
        <v>66</v>
      </c>
      <c r="O40" s="163"/>
      <c r="P40" s="163"/>
      <c r="Q40" s="163"/>
      <c r="R40" s="163"/>
      <c r="S40" s="163"/>
      <c r="T40" s="164"/>
      <c r="U40" s="37" t="s">
        <v>65</v>
      </c>
      <c r="V40" s="158">
        <f>IFERROR(SUM(V36:V39),"0")</f>
        <v>20</v>
      </c>
      <c r="W40" s="158">
        <f>IFERROR(SUM(W36:W39),"0")</f>
        <v>20</v>
      </c>
      <c r="X40" s="158">
        <f>IFERROR(IF(X36="",0,X36),"0")+IFERROR(IF(X37="",0,X37),"0")+IFERROR(IF(X38="",0,X38),"0")+IFERROR(IF(X39="",0,X39),"0")</f>
        <v>0.31</v>
      </c>
      <c r="Y40" s="159"/>
      <c r="Z40" s="159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2"/>
      <c r="N41" s="162" t="s">
        <v>66</v>
      </c>
      <c r="O41" s="163"/>
      <c r="P41" s="163"/>
      <c r="Q41" s="163"/>
      <c r="R41" s="163"/>
      <c r="S41" s="163"/>
      <c r="T41" s="164"/>
      <c r="U41" s="37" t="s">
        <v>67</v>
      </c>
      <c r="V41" s="158">
        <f>IFERROR(SUMPRODUCT(V36:V39*H36:H39),"0")</f>
        <v>120</v>
      </c>
      <c r="W41" s="158">
        <f>IFERROR(SUMPRODUCT(W36:W39*H36:H39),"0")</f>
        <v>120</v>
      </c>
      <c r="X41" s="37"/>
      <c r="Y41" s="159"/>
      <c r="Z41" s="159"/>
    </row>
    <row r="42" spans="1:53" ht="16.5" customHeight="1" x14ac:dyDescent="0.25">
      <c r="A42" s="192" t="s">
        <v>91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2"/>
      <c r="Z42" s="152"/>
    </row>
    <row r="43" spans="1:53" ht="14.25" customHeight="1" x14ac:dyDescent="0.25">
      <c r="A43" s="165" t="s">
        <v>92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0">
        <v>4607111037053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1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0">
        <v>4607111037060</v>
      </c>
      <c r="E45" s="161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1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7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2"/>
      <c r="N46" s="162" t="s">
        <v>66</v>
      </c>
      <c r="O46" s="163"/>
      <c r="P46" s="163"/>
      <c r="Q46" s="163"/>
      <c r="R46" s="163"/>
      <c r="S46" s="163"/>
      <c r="T46" s="164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2"/>
      <c r="N47" s="162" t="s">
        <v>66</v>
      </c>
      <c r="O47" s="163"/>
      <c r="P47" s="163"/>
      <c r="Q47" s="163"/>
      <c r="R47" s="163"/>
      <c r="S47" s="163"/>
      <c r="T47" s="164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92" t="s">
        <v>98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2"/>
      <c r="Z48" s="152"/>
    </row>
    <row r="49" spans="1:53" ht="14.25" customHeight="1" x14ac:dyDescent="0.25">
      <c r="A49" s="165" t="s">
        <v>60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4"/>
      <c r="P50" s="174"/>
      <c r="Q50" s="174"/>
      <c r="R50" s="161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60">
        <v>4607111037190</v>
      </c>
      <c r="E51" s="161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306" t="s">
        <v>102</v>
      </c>
      <c r="O51" s="174"/>
      <c r="P51" s="174"/>
      <c r="Q51" s="174"/>
      <c r="R51" s="161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60">
        <v>4607111037183</v>
      </c>
      <c r="E52" s="161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215" t="s">
        <v>105</v>
      </c>
      <c r="O52" s="174"/>
      <c r="P52" s="174"/>
      <c r="Q52" s="174"/>
      <c r="R52" s="161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60">
        <v>4607111037091</v>
      </c>
      <c r="E53" s="161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97" t="s">
        <v>108</v>
      </c>
      <c r="O53" s="174"/>
      <c r="P53" s="174"/>
      <c r="Q53" s="174"/>
      <c r="R53" s="161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60">
        <v>4607111036902</v>
      </c>
      <c r="E54" s="161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111</v>
      </c>
      <c r="O54" s="174"/>
      <c r="P54" s="174"/>
      <c r="Q54" s="174"/>
      <c r="R54" s="161"/>
      <c r="S54" s="34"/>
      <c r="T54" s="34"/>
      <c r="U54" s="35" t="s">
        <v>65</v>
      </c>
      <c r="V54" s="156">
        <v>7</v>
      </c>
      <c r="W54" s="157">
        <f t="shared" si="0"/>
        <v>7</v>
      </c>
      <c r="X54" s="36">
        <f t="shared" si="1"/>
        <v>0.1085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60">
        <v>4607111036858</v>
      </c>
      <c r="E55" s="161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5" t="s">
        <v>114</v>
      </c>
      <c r="O55" s="174"/>
      <c r="P55" s="174"/>
      <c r="Q55" s="174"/>
      <c r="R55" s="161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60">
        <v>4607111036889</v>
      </c>
      <c r="E56" s="161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189" t="s">
        <v>117</v>
      </c>
      <c r="O56" s="174"/>
      <c r="P56" s="174"/>
      <c r="Q56" s="174"/>
      <c r="R56" s="161"/>
      <c r="S56" s="34"/>
      <c r="T56" s="34"/>
      <c r="U56" s="35" t="s">
        <v>65</v>
      </c>
      <c r="V56" s="156">
        <v>4</v>
      </c>
      <c r="W56" s="157">
        <f t="shared" si="0"/>
        <v>4</v>
      </c>
      <c r="X56" s="36">
        <f t="shared" si="1"/>
        <v>6.2E-2</v>
      </c>
      <c r="Y56" s="56"/>
      <c r="Z56" s="57"/>
      <c r="AD56" s="61"/>
      <c r="BA56" s="79" t="s">
        <v>1</v>
      </c>
    </row>
    <row r="57" spans="1:53" x14ac:dyDescent="0.2">
      <c r="A57" s="171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2"/>
      <c r="N57" s="162" t="s">
        <v>66</v>
      </c>
      <c r="O57" s="163"/>
      <c r="P57" s="163"/>
      <c r="Q57" s="163"/>
      <c r="R57" s="163"/>
      <c r="S57" s="163"/>
      <c r="T57" s="164"/>
      <c r="U57" s="37" t="s">
        <v>65</v>
      </c>
      <c r="V57" s="158">
        <f>IFERROR(SUM(V50:V56),"0")</f>
        <v>11</v>
      </c>
      <c r="W57" s="158">
        <f>IFERROR(SUM(W50:W56),"0")</f>
        <v>11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0.17049999999999998</v>
      </c>
      <c r="Y57" s="159"/>
      <c r="Z57" s="159"/>
    </row>
    <row r="58" spans="1:53" x14ac:dyDescent="0.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72"/>
      <c r="N58" s="162" t="s">
        <v>66</v>
      </c>
      <c r="O58" s="163"/>
      <c r="P58" s="163"/>
      <c r="Q58" s="163"/>
      <c r="R58" s="163"/>
      <c r="S58" s="163"/>
      <c r="T58" s="164"/>
      <c r="U58" s="37" t="s">
        <v>67</v>
      </c>
      <c r="V58" s="158">
        <f>IFERROR(SUMPRODUCT(V50:V56*H50:H56),"0")</f>
        <v>79.2</v>
      </c>
      <c r="W58" s="158">
        <f>IFERROR(SUMPRODUCT(W50:W56*H50:H56),"0")</f>
        <v>79.2</v>
      </c>
      <c r="X58" s="37"/>
      <c r="Y58" s="159"/>
      <c r="Z58" s="159"/>
    </row>
    <row r="59" spans="1:53" ht="16.5" customHeight="1" x14ac:dyDescent="0.25">
      <c r="A59" s="192" t="s">
        <v>118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14.25" customHeight="1" x14ac:dyDescent="0.25">
      <c r="A60" s="165" t="s">
        <v>60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51"/>
      <c r="Z60" s="151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60">
        <v>4607111037411</v>
      </c>
      <c r="E61" s="161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99" t="s">
        <v>122</v>
      </c>
      <c r="O61" s="174"/>
      <c r="P61" s="174"/>
      <c r="Q61" s="174"/>
      <c r="R61" s="161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60">
        <v>4607111036728</v>
      </c>
      <c r="E62" s="161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09" t="s">
        <v>125</v>
      </c>
      <c r="O62" s="174"/>
      <c r="P62" s="174"/>
      <c r="Q62" s="174"/>
      <c r="R62" s="161"/>
      <c r="S62" s="34"/>
      <c r="T62" s="34"/>
      <c r="U62" s="35" t="s">
        <v>65</v>
      </c>
      <c r="V62" s="156">
        <v>16</v>
      </c>
      <c r="W62" s="157">
        <f>IFERROR(IF(V62="","",V62),"")</f>
        <v>16</v>
      </c>
      <c r="X62" s="36">
        <f>IFERROR(IF(V62="","",V62*0.00866),"")</f>
        <v>0.13855999999999999</v>
      </c>
      <c r="Y62" s="56"/>
      <c r="Z62" s="57"/>
      <c r="AD62" s="61"/>
      <c r="BA62" s="81" t="s">
        <v>1</v>
      </c>
    </row>
    <row r="63" spans="1:53" x14ac:dyDescent="0.2">
      <c r="A63" s="171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2"/>
      <c r="N63" s="162" t="s">
        <v>66</v>
      </c>
      <c r="O63" s="163"/>
      <c r="P63" s="163"/>
      <c r="Q63" s="163"/>
      <c r="R63" s="163"/>
      <c r="S63" s="163"/>
      <c r="T63" s="164"/>
      <c r="U63" s="37" t="s">
        <v>65</v>
      </c>
      <c r="V63" s="158">
        <f>IFERROR(SUM(V61:V62),"0")</f>
        <v>16</v>
      </c>
      <c r="W63" s="158">
        <f>IFERROR(SUM(W61:W62),"0")</f>
        <v>16</v>
      </c>
      <c r="X63" s="158">
        <f>IFERROR(IF(X61="",0,X61),"0")+IFERROR(IF(X62="",0,X62),"0")</f>
        <v>0.13855999999999999</v>
      </c>
      <c r="Y63" s="159"/>
      <c r="Z63" s="159"/>
    </row>
    <row r="64" spans="1:53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72"/>
      <c r="N64" s="162" t="s">
        <v>66</v>
      </c>
      <c r="O64" s="163"/>
      <c r="P64" s="163"/>
      <c r="Q64" s="163"/>
      <c r="R64" s="163"/>
      <c r="S64" s="163"/>
      <c r="T64" s="164"/>
      <c r="U64" s="37" t="s">
        <v>67</v>
      </c>
      <c r="V64" s="158">
        <f>IFERROR(SUMPRODUCT(V61:V62*H61:H62),"0")</f>
        <v>80</v>
      </c>
      <c r="W64" s="158">
        <f>IFERROR(SUMPRODUCT(W61:W62*H61:H62),"0")</f>
        <v>80</v>
      </c>
      <c r="X64" s="37"/>
      <c r="Y64" s="159"/>
      <c r="Z64" s="159"/>
    </row>
    <row r="65" spans="1:53" ht="16.5" customHeight="1" x14ac:dyDescent="0.25">
      <c r="A65" s="192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14.25" customHeight="1" x14ac:dyDescent="0.25">
      <c r="A66" s="165" t="s">
        <v>127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51"/>
      <c r="Z66" s="151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60">
        <v>4607111033659</v>
      </c>
      <c r="E67" s="161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1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71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2"/>
      <c r="N68" s="162" t="s">
        <v>66</v>
      </c>
      <c r="O68" s="163"/>
      <c r="P68" s="163"/>
      <c r="Q68" s="163"/>
      <c r="R68" s="163"/>
      <c r="S68" s="163"/>
      <c r="T68" s="164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72"/>
      <c r="N69" s="162" t="s">
        <v>66</v>
      </c>
      <c r="O69" s="163"/>
      <c r="P69" s="163"/>
      <c r="Q69" s="163"/>
      <c r="R69" s="163"/>
      <c r="S69" s="163"/>
      <c r="T69" s="164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92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14.25" customHeight="1" x14ac:dyDescent="0.25">
      <c r="A71" s="165" t="s">
        <v>131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51"/>
      <c r="Z71" s="151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60">
        <v>4607111034137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1"/>
      <c r="S72" s="34"/>
      <c r="T72" s="34"/>
      <c r="U72" s="35" t="s">
        <v>65</v>
      </c>
      <c r="V72" s="156">
        <v>8</v>
      </c>
      <c r="W72" s="157">
        <f>IFERROR(IF(V72="","",V72),"")</f>
        <v>8</v>
      </c>
      <c r="X72" s="36">
        <f>IFERROR(IF(V72="","",V72*0.01788),"")</f>
        <v>0.14304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60">
        <v>4607111034120</v>
      </c>
      <c r="E73" s="161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1"/>
      <c r="S73" s="34"/>
      <c r="T73" s="34"/>
      <c r="U73" s="35" t="s">
        <v>65</v>
      </c>
      <c r="V73" s="156">
        <v>3</v>
      </c>
      <c r="W73" s="157">
        <f>IFERROR(IF(V73="","",V73),"")</f>
        <v>3</v>
      </c>
      <c r="X73" s="36">
        <f>IFERROR(IF(V73="","",V73*0.01788),"")</f>
        <v>5.364E-2</v>
      </c>
      <c r="Y73" s="56"/>
      <c r="Z73" s="57"/>
      <c r="AD73" s="61"/>
      <c r="BA73" s="84" t="s">
        <v>74</v>
      </c>
    </row>
    <row r="74" spans="1:53" x14ac:dyDescent="0.2">
      <c r="A74" s="171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2"/>
      <c r="N74" s="162" t="s">
        <v>66</v>
      </c>
      <c r="O74" s="163"/>
      <c r="P74" s="163"/>
      <c r="Q74" s="163"/>
      <c r="R74" s="163"/>
      <c r="S74" s="163"/>
      <c r="T74" s="164"/>
      <c r="U74" s="37" t="s">
        <v>65</v>
      </c>
      <c r="V74" s="158">
        <f>IFERROR(SUM(V72:V73),"0")</f>
        <v>11</v>
      </c>
      <c r="W74" s="158">
        <f>IFERROR(SUM(W72:W73),"0")</f>
        <v>11</v>
      </c>
      <c r="X74" s="158">
        <f>IFERROR(IF(X72="",0,X72),"0")+IFERROR(IF(X73="",0,X73),"0")</f>
        <v>0.19667999999999999</v>
      </c>
      <c r="Y74" s="159"/>
      <c r="Z74" s="159"/>
    </row>
    <row r="75" spans="1:53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72"/>
      <c r="N75" s="162" t="s">
        <v>66</v>
      </c>
      <c r="O75" s="163"/>
      <c r="P75" s="163"/>
      <c r="Q75" s="163"/>
      <c r="R75" s="163"/>
      <c r="S75" s="163"/>
      <c r="T75" s="164"/>
      <c r="U75" s="37" t="s">
        <v>67</v>
      </c>
      <c r="V75" s="158">
        <f>IFERROR(SUMPRODUCT(V72:V73*H72:H73),"0")</f>
        <v>39.6</v>
      </c>
      <c r="W75" s="158">
        <f>IFERROR(SUMPRODUCT(W72:W73*H72:H73),"0")</f>
        <v>39.6</v>
      </c>
      <c r="X75" s="37"/>
      <c r="Y75" s="159"/>
      <c r="Z75" s="159"/>
    </row>
    <row r="76" spans="1:53" ht="16.5" customHeight="1" x14ac:dyDescent="0.25">
      <c r="A76" s="192" t="s">
        <v>136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14.25" customHeight="1" x14ac:dyDescent="0.25">
      <c r="A77" s="165" t="s">
        <v>127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51"/>
      <c r="Z77" s="151"/>
    </row>
    <row r="78" spans="1:53" ht="27" customHeight="1" x14ac:dyDescent="0.25">
      <c r="A78" s="54" t="s">
        <v>137</v>
      </c>
      <c r="B78" s="54" t="s">
        <v>138</v>
      </c>
      <c r="C78" s="31">
        <v>4301135053</v>
      </c>
      <c r="D78" s="160">
        <v>4607111036407</v>
      </c>
      <c r="E78" s="161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1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customHeight="1" x14ac:dyDescent="0.25">
      <c r="A79" s="54" t="s">
        <v>139</v>
      </c>
      <c r="B79" s="54" t="s">
        <v>140</v>
      </c>
      <c r="C79" s="31">
        <v>4301135122</v>
      </c>
      <c r="D79" s="160">
        <v>4607111033628</v>
      </c>
      <c r="E79" s="161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1"/>
      <c r="S79" s="34"/>
      <c r="T79" s="34"/>
      <c r="U79" s="35" t="s">
        <v>65</v>
      </c>
      <c r="V79" s="156">
        <v>2</v>
      </c>
      <c r="W79" s="157">
        <f t="shared" si="2"/>
        <v>2</v>
      </c>
      <c r="X79" s="36">
        <f t="shared" si="3"/>
        <v>3.576E-2</v>
      </c>
      <c r="Y79" s="56"/>
      <c r="Z79" s="57"/>
      <c r="AD79" s="61"/>
      <c r="BA79" s="86" t="s">
        <v>74</v>
      </c>
    </row>
    <row r="80" spans="1:53" ht="27" customHeight="1" x14ac:dyDescent="0.25">
      <c r="A80" s="54" t="s">
        <v>141</v>
      </c>
      <c r="B80" s="54" t="s">
        <v>142</v>
      </c>
      <c r="C80" s="31">
        <v>4301130400</v>
      </c>
      <c r="D80" s="160">
        <v>4607111033451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1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4301135120</v>
      </c>
      <c r="D81" s="160">
        <v>4607111035141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8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1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4301135111</v>
      </c>
      <c r="D82" s="160">
        <v>4607111035028</v>
      </c>
      <c r="E82" s="161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1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4301135109</v>
      </c>
      <c r="D83" s="160">
        <v>4607111033444</v>
      </c>
      <c r="E83" s="161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1"/>
      <c r="S83" s="34"/>
      <c r="T83" s="34"/>
      <c r="U83" s="35" t="s">
        <v>65</v>
      </c>
      <c r="V83" s="156">
        <v>15</v>
      </c>
      <c r="W83" s="157">
        <f t="shared" si="2"/>
        <v>15</v>
      </c>
      <c r="X83" s="36">
        <f t="shared" si="3"/>
        <v>0.26819999999999999</v>
      </c>
      <c r="Y83" s="56"/>
      <c r="Z83" s="57"/>
      <c r="AD83" s="61"/>
      <c r="BA83" s="90" t="s">
        <v>74</v>
      </c>
    </row>
    <row r="84" spans="1:53" x14ac:dyDescent="0.2">
      <c r="A84" s="171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2"/>
      <c r="N84" s="162" t="s">
        <v>66</v>
      </c>
      <c r="O84" s="163"/>
      <c r="P84" s="163"/>
      <c r="Q84" s="163"/>
      <c r="R84" s="163"/>
      <c r="S84" s="163"/>
      <c r="T84" s="164"/>
      <c r="U84" s="37" t="s">
        <v>65</v>
      </c>
      <c r="V84" s="158">
        <f>IFERROR(SUM(V78:V83),"0")</f>
        <v>17</v>
      </c>
      <c r="W84" s="158">
        <f>IFERROR(SUM(W78:W83),"0")</f>
        <v>17</v>
      </c>
      <c r="X84" s="158">
        <f>IFERROR(IF(X78="",0,X78),"0")+IFERROR(IF(X79="",0,X79),"0")+IFERROR(IF(X80="",0,X80),"0")+IFERROR(IF(X81="",0,X81),"0")+IFERROR(IF(X82="",0,X82),"0")+IFERROR(IF(X83="",0,X83),"0")</f>
        <v>0.30396000000000001</v>
      </c>
      <c r="Y84" s="159"/>
      <c r="Z84" s="159"/>
    </row>
    <row r="85" spans="1:53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72"/>
      <c r="N85" s="162" t="s">
        <v>66</v>
      </c>
      <c r="O85" s="163"/>
      <c r="P85" s="163"/>
      <c r="Q85" s="163"/>
      <c r="R85" s="163"/>
      <c r="S85" s="163"/>
      <c r="T85" s="164"/>
      <c r="U85" s="37" t="s">
        <v>67</v>
      </c>
      <c r="V85" s="158">
        <f>IFERROR(SUMPRODUCT(V78:V83*H78:H83),"0")</f>
        <v>61.2</v>
      </c>
      <c r="W85" s="158">
        <f>IFERROR(SUMPRODUCT(W78:W83*H78:H83),"0")</f>
        <v>61.2</v>
      </c>
      <c r="X85" s="37"/>
      <c r="Y85" s="159"/>
      <c r="Z85" s="159"/>
    </row>
    <row r="86" spans="1:53" ht="16.5" customHeight="1" x14ac:dyDescent="0.25">
      <c r="A86" s="192" t="s">
        <v>149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14.25" customHeight="1" x14ac:dyDescent="0.25">
      <c r="A87" s="165" t="s">
        <v>149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51"/>
      <c r="Z87" s="151"/>
    </row>
    <row r="88" spans="1:53" ht="27" customHeight="1" x14ac:dyDescent="0.25">
      <c r="A88" s="54" t="s">
        <v>150</v>
      </c>
      <c r="B88" s="54" t="s">
        <v>151</v>
      </c>
      <c r="C88" s="31">
        <v>4301136013</v>
      </c>
      <c r="D88" s="160">
        <v>4607025784012</v>
      </c>
      <c r="E88" s="161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1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customHeight="1" x14ac:dyDescent="0.25">
      <c r="A89" s="54" t="s">
        <v>152</v>
      </c>
      <c r="B89" s="54" t="s">
        <v>153</v>
      </c>
      <c r="C89" s="31">
        <v>4301136012</v>
      </c>
      <c r="D89" s="160">
        <v>4607025784319</v>
      </c>
      <c r="E89" s="161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1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60">
        <v>4607111035370</v>
      </c>
      <c r="E90" s="161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1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74</v>
      </c>
    </row>
    <row r="91" spans="1:53" x14ac:dyDescent="0.2">
      <c r="A91" s="171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2"/>
      <c r="N91" s="162" t="s">
        <v>66</v>
      </c>
      <c r="O91" s="163"/>
      <c r="P91" s="163"/>
      <c r="Q91" s="163"/>
      <c r="R91" s="163"/>
      <c r="S91" s="163"/>
      <c r="T91" s="164"/>
      <c r="U91" s="37" t="s">
        <v>65</v>
      </c>
      <c r="V91" s="158">
        <f>IFERROR(SUM(V88:V90),"0")</f>
        <v>0</v>
      </c>
      <c r="W91" s="158">
        <f>IFERROR(SUM(W88:W90),"0")</f>
        <v>0</v>
      </c>
      <c r="X91" s="158">
        <f>IFERROR(IF(X88="",0,X88),"0")+IFERROR(IF(X89="",0,X89),"0")+IFERROR(IF(X90="",0,X90),"0")</f>
        <v>0</v>
      </c>
      <c r="Y91" s="159"/>
      <c r="Z91" s="159"/>
    </row>
    <row r="92" spans="1:53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72"/>
      <c r="N92" s="162" t="s">
        <v>66</v>
      </c>
      <c r="O92" s="163"/>
      <c r="P92" s="163"/>
      <c r="Q92" s="163"/>
      <c r="R92" s="163"/>
      <c r="S92" s="163"/>
      <c r="T92" s="164"/>
      <c r="U92" s="37" t="s">
        <v>67</v>
      </c>
      <c r="V92" s="158">
        <f>IFERROR(SUMPRODUCT(V88:V90*H88:H90),"0")</f>
        <v>0</v>
      </c>
      <c r="W92" s="158">
        <f>IFERROR(SUMPRODUCT(W88:W90*H88:H90),"0")</f>
        <v>0</v>
      </c>
      <c r="X92" s="37"/>
      <c r="Y92" s="159"/>
      <c r="Z92" s="159"/>
    </row>
    <row r="93" spans="1:53" ht="16.5" customHeight="1" x14ac:dyDescent="0.25">
      <c r="A93" s="192" t="s">
        <v>156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14.25" customHeight="1" x14ac:dyDescent="0.25">
      <c r="A94" s="165" t="s">
        <v>60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51"/>
      <c r="Z94" s="151"/>
    </row>
    <row r="95" spans="1:53" ht="27" customHeight="1" x14ac:dyDescent="0.25">
      <c r="A95" s="54" t="s">
        <v>157</v>
      </c>
      <c r="B95" s="54" t="s">
        <v>158</v>
      </c>
      <c r="C95" s="31">
        <v>4301070975</v>
      </c>
      <c r="D95" s="160">
        <v>4607111033970</v>
      </c>
      <c r="E95" s="161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82" t="s">
        <v>159</v>
      </c>
      <c r="O95" s="174"/>
      <c r="P95" s="174"/>
      <c r="Q95" s="174"/>
      <c r="R95" s="161"/>
      <c r="S95" s="34"/>
      <c r="T95" s="34"/>
      <c r="U95" s="35" t="s">
        <v>65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160</v>
      </c>
      <c r="B96" s="54" t="s">
        <v>161</v>
      </c>
      <c r="C96" s="31">
        <v>4301070976</v>
      </c>
      <c r="D96" s="160">
        <v>4607111034144</v>
      </c>
      <c r="E96" s="161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285" t="s">
        <v>162</v>
      </c>
      <c r="O96" s="174"/>
      <c r="P96" s="174"/>
      <c r="Q96" s="174"/>
      <c r="R96" s="161"/>
      <c r="S96" s="34"/>
      <c r="T96" s="34"/>
      <c r="U96" s="35" t="s">
        <v>65</v>
      </c>
      <c r="V96" s="156">
        <v>4</v>
      </c>
      <c r="W96" s="157">
        <f>IFERROR(IF(V96="","",V96),"")</f>
        <v>4</v>
      </c>
      <c r="X96" s="36">
        <f>IFERROR(IF(V96="","",V96*0.0155),"")</f>
        <v>6.2E-2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163</v>
      </c>
      <c r="B97" s="54" t="s">
        <v>164</v>
      </c>
      <c r="C97" s="31">
        <v>4301070973</v>
      </c>
      <c r="D97" s="160">
        <v>4607111033987</v>
      </c>
      <c r="E97" s="161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84" t="s">
        <v>165</v>
      </c>
      <c r="O97" s="174"/>
      <c r="P97" s="174"/>
      <c r="Q97" s="174"/>
      <c r="R97" s="161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166</v>
      </c>
      <c r="B98" s="54" t="s">
        <v>167</v>
      </c>
      <c r="C98" s="31">
        <v>4301070974</v>
      </c>
      <c r="D98" s="160">
        <v>4607111034151</v>
      </c>
      <c r="E98" s="161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86" t="s">
        <v>168</v>
      </c>
      <c r="O98" s="174"/>
      <c r="P98" s="174"/>
      <c r="Q98" s="174"/>
      <c r="R98" s="161"/>
      <c r="S98" s="34"/>
      <c r="T98" s="34"/>
      <c r="U98" s="35" t="s">
        <v>65</v>
      </c>
      <c r="V98" s="156">
        <v>67</v>
      </c>
      <c r="W98" s="157">
        <f>IFERROR(IF(V98="","",V98),"")</f>
        <v>67</v>
      </c>
      <c r="X98" s="36">
        <f>IFERROR(IF(V98="","",V98*0.0155),"")</f>
        <v>1.0385</v>
      </c>
      <c r="Y98" s="56"/>
      <c r="Z98" s="57"/>
      <c r="AD98" s="61"/>
      <c r="BA98" s="97" t="s">
        <v>1</v>
      </c>
    </row>
    <row r="99" spans="1:53" x14ac:dyDescent="0.2">
      <c r="A99" s="171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2"/>
      <c r="N99" s="162" t="s">
        <v>66</v>
      </c>
      <c r="O99" s="163"/>
      <c r="P99" s="163"/>
      <c r="Q99" s="163"/>
      <c r="R99" s="163"/>
      <c r="S99" s="163"/>
      <c r="T99" s="164"/>
      <c r="U99" s="37" t="s">
        <v>65</v>
      </c>
      <c r="V99" s="158">
        <f>IFERROR(SUM(V95:V98),"0")</f>
        <v>71</v>
      </c>
      <c r="W99" s="158">
        <f>IFERROR(SUM(W95:W98),"0")</f>
        <v>71</v>
      </c>
      <c r="X99" s="158">
        <f>IFERROR(IF(X95="",0,X95),"0")+IFERROR(IF(X96="",0,X96),"0")+IFERROR(IF(X97="",0,X97),"0")+IFERROR(IF(X98="",0,X98),"0")</f>
        <v>1.1005</v>
      </c>
      <c r="Y99" s="159"/>
      <c r="Z99" s="159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2"/>
      <c r="N100" s="162" t="s">
        <v>66</v>
      </c>
      <c r="O100" s="163"/>
      <c r="P100" s="163"/>
      <c r="Q100" s="163"/>
      <c r="R100" s="163"/>
      <c r="S100" s="163"/>
      <c r="T100" s="164"/>
      <c r="U100" s="37" t="s">
        <v>67</v>
      </c>
      <c r="V100" s="158">
        <f>IFERROR(SUMPRODUCT(V95:V98*H95:H98),"0")</f>
        <v>511.20000000000005</v>
      </c>
      <c r="W100" s="158">
        <f>IFERROR(SUMPRODUCT(W95:W98*H95:H98),"0")</f>
        <v>511.20000000000005</v>
      </c>
      <c r="X100" s="37"/>
      <c r="Y100" s="159"/>
      <c r="Z100" s="159"/>
    </row>
    <row r="101" spans="1:53" ht="16.5" customHeight="1" x14ac:dyDescent="0.25">
      <c r="A101" s="192" t="s">
        <v>169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2"/>
      <c r="Z101" s="152"/>
    </row>
    <row r="102" spans="1:53" ht="14.25" customHeight="1" x14ac:dyDescent="0.25">
      <c r="A102" s="165" t="s">
        <v>127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1"/>
      <c r="Z102" s="151"/>
    </row>
    <row r="103" spans="1:53" ht="27" customHeight="1" x14ac:dyDescent="0.25">
      <c r="A103" s="54" t="s">
        <v>170</v>
      </c>
      <c r="B103" s="54" t="s">
        <v>171</v>
      </c>
      <c r="C103" s="31">
        <v>4301135162</v>
      </c>
      <c r="D103" s="160">
        <v>4607111034014</v>
      </c>
      <c r="E103" s="161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4"/>
      <c r="P103" s="174"/>
      <c r="Q103" s="174"/>
      <c r="R103" s="161"/>
      <c r="S103" s="34"/>
      <c r="T103" s="34"/>
      <c r="U103" s="35" t="s">
        <v>65</v>
      </c>
      <c r="V103" s="156">
        <v>0</v>
      </c>
      <c r="W103" s="157">
        <f>IFERROR(IF(V103="","",V103),"")</f>
        <v>0</v>
      </c>
      <c r="X103" s="36">
        <f>IFERROR(IF(V103="","",V103*0.01788),"")</f>
        <v>0</v>
      </c>
      <c r="Y103" s="56"/>
      <c r="Z103" s="57"/>
      <c r="AD103" s="61"/>
      <c r="BA103" s="98" t="s">
        <v>74</v>
      </c>
    </row>
    <row r="104" spans="1:53" ht="27" customHeight="1" x14ac:dyDescent="0.25">
      <c r="A104" s="54" t="s">
        <v>172</v>
      </c>
      <c r="B104" s="54" t="s">
        <v>173</v>
      </c>
      <c r="C104" s="31">
        <v>4301135117</v>
      </c>
      <c r="D104" s="160">
        <v>4607111033994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4"/>
      <c r="P104" s="174"/>
      <c r="Q104" s="174"/>
      <c r="R104" s="161"/>
      <c r="S104" s="34"/>
      <c r="T104" s="34"/>
      <c r="U104" s="35" t="s">
        <v>65</v>
      </c>
      <c r="V104" s="156">
        <v>17</v>
      </c>
      <c r="W104" s="157">
        <f>IFERROR(IF(V104="","",V104),"")</f>
        <v>17</v>
      </c>
      <c r="X104" s="36">
        <f>IFERROR(IF(V104="","",V104*0.01788),"")</f>
        <v>0.30396000000000001</v>
      </c>
      <c r="Y104" s="56"/>
      <c r="Z104" s="57"/>
      <c r="AD104" s="61"/>
      <c r="BA104" s="99" t="s">
        <v>74</v>
      </c>
    </row>
    <row r="105" spans="1:53" x14ac:dyDescent="0.2">
      <c r="A105" s="171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2"/>
      <c r="N105" s="162" t="s">
        <v>66</v>
      </c>
      <c r="O105" s="163"/>
      <c r="P105" s="163"/>
      <c r="Q105" s="163"/>
      <c r="R105" s="163"/>
      <c r="S105" s="163"/>
      <c r="T105" s="164"/>
      <c r="U105" s="37" t="s">
        <v>65</v>
      </c>
      <c r="V105" s="158">
        <f>IFERROR(SUM(V103:V104),"0")</f>
        <v>17</v>
      </c>
      <c r="W105" s="158">
        <f>IFERROR(SUM(W103:W104),"0")</f>
        <v>17</v>
      </c>
      <c r="X105" s="158">
        <f>IFERROR(IF(X103="",0,X103),"0")+IFERROR(IF(X104="",0,X104),"0")</f>
        <v>0.30396000000000001</v>
      </c>
      <c r="Y105" s="159"/>
      <c r="Z105" s="159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2"/>
      <c r="N106" s="162" t="s">
        <v>66</v>
      </c>
      <c r="O106" s="163"/>
      <c r="P106" s="163"/>
      <c r="Q106" s="163"/>
      <c r="R106" s="163"/>
      <c r="S106" s="163"/>
      <c r="T106" s="164"/>
      <c r="U106" s="37" t="s">
        <v>67</v>
      </c>
      <c r="V106" s="158">
        <f>IFERROR(SUMPRODUCT(V103:V104*H103:H104),"0")</f>
        <v>51</v>
      </c>
      <c r="W106" s="158">
        <f>IFERROR(SUMPRODUCT(W103:W104*H103:H104),"0")</f>
        <v>51</v>
      </c>
      <c r="X106" s="37"/>
      <c r="Y106" s="159"/>
      <c r="Z106" s="159"/>
    </row>
    <row r="107" spans="1:53" ht="16.5" customHeight="1" x14ac:dyDescent="0.25">
      <c r="A107" s="192" t="s">
        <v>174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2"/>
      <c r="Z107" s="152"/>
    </row>
    <row r="108" spans="1:53" ht="14.25" customHeight="1" x14ac:dyDescent="0.25">
      <c r="A108" s="165" t="s">
        <v>127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1"/>
      <c r="Z108" s="151"/>
    </row>
    <row r="109" spans="1:53" ht="16.5" customHeight="1" x14ac:dyDescent="0.25">
      <c r="A109" s="54" t="s">
        <v>175</v>
      </c>
      <c r="B109" s="54" t="s">
        <v>176</v>
      </c>
      <c r="C109" s="31">
        <v>4301135112</v>
      </c>
      <c r="D109" s="160">
        <v>4607111034199</v>
      </c>
      <c r="E109" s="161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4"/>
      <c r="P109" s="174"/>
      <c r="Q109" s="174"/>
      <c r="R109" s="161"/>
      <c r="S109" s="34"/>
      <c r="T109" s="34"/>
      <c r="U109" s="35" t="s">
        <v>65</v>
      </c>
      <c r="V109" s="156">
        <v>0</v>
      </c>
      <c r="W109" s="157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74</v>
      </c>
    </row>
    <row r="110" spans="1:53" x14ac:dyDescent="0.2">
      <c r="A110" s="171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2"/>
      <c r="N110" s="162" t="s">
        <v>66</v>
      </c>
      <c r="O110" s="163"/>
      <c r="P110" s="163"/>
      <c r="Q110" s="163"/>
      <c r="R110" s="163"/>
      <c r="S110" s="163"/>
      <c r="T110" s="164"/>
      <c r="U110" s="37" t="s">
        <v>65</v>
      </c>
      <c r="V110" s="158">
        <f>IFERROR(SUM(V109:V109),"0")</f>
        <v>0</v>
      </c>
      <c r="W110" s="158">
        <f>IFERROR(SUM(W109:W109),"0")</f>
        <v>0</v>
      </c>
      <c r="X110" s="158">
        <f>IFERROR(IF(X109="",0,X109),"0")</f>
        <v>0</v>
      </c>
      <c r="Y110" s="159"/>
      <c r="Z110" s="159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2"/>
      <c r="N111" s="162" t="s">
        <v>66</v>
      </c>
      <c r="O111" s="163"/>
      <c r="P111" s="163"/>
      <c r="Q111" s="163"/>
      <c r="R111" s="163"/>
      <c r="S111" s="163"/>
      <c r="T111" s="164"/>
      <c r="U111" s="37" t="s">
        <v>67</v>
      </c>
      <c r="V111" s="158">
        <f>IFERROR(SUMPRODUCT(V109:V109*H109:H109),"0")</f>
        <v>0</v>
      </c>
      <c r="W111" s="158">
        <f>IFERROR(SUMPRODUCT(W109:W109*H109:H109),"0")</f>
        <v>0</v>
      </c>
      <c r="X111" s="37"/>
      <c r="Y111" s="159"/>
      <c r="Z111" s="159"/>
    </row>
    <row r="112" spans="1:53" ht="16.5" customHeight="1" x14ac:dyDescent="0.25">
      <c r="A112" s="192" t="s">
        <v>177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2"/>
      <c r="Z112" s="152"/>
    </row>
    <row r="113" spans="1:53" ht="14.25" customHeight="1" x14ac:dyDescent="0.25">
      <c r="A113" s="165" t="s">
        <v>127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1"/>
      <c r="Z113" s="151"/>
    </row>
    <row r="114" spans="1:53" ht="27" customHeight="1" x14ac:dyDescent="0.25">
      <c r="A114" s="54" t="s">
        <v>178</v>
      </c>
      <c r="B114" s="54" t="s">
        <v>179</v>
      </c>
      <c r="C114" s="31">
        <v>4301130006</v>
      </c>
      <c r="D114" s="160">
        <v>4607111034670</v>
      </c>
      <c r="E114" s="161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4"/>
      <c r="P114" s="174"/>
      <c r="Q114" s="174"/>
      <c r="R114" s="161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customHeight="1" x14ac:dyDescent="0.25">
      <c r="A115" s="54" t="s">
        <v>181</v>
      </c>
      <c r="B115" s="54" t="s">
        <v>182</v>
      </c>
      <c r="C115" s="31">
        <v>4301130003</v>
      </c>
      <c r="D115" s="160">
        <v>4607111034687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7" t="s">
        <v>183</v>
      </c>
      <c r="O115" s="174"/>
      <c r="P115" s="174"/>
      <c r="Q115" s="174"/>
      <c r="R115" s="161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184</v>
      </c>
      <c r="B116" s="54" t="s">
        <v>185</v>
      </c>
      <c r="C116" s="31">
        <v>4301135115</v>
      </c>
      <c r="D116" s="160">
        <v>4607111034380</v>
      </c>
      <c r="E116" s="161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22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4"/>
      <c r="P116" s="174"/>
      <c r="Q116" s="174"/>
      <c r="R116" s="161"/>
      <c r="S116" s="34"/>
      <c r="T116" s="34"/>
      <c r="U116" s="35" t="s">
        <v>65</v>
      </c>
      <c r="V116" s="156">
        <v>4</v>
      </c>
      <c r="W116" s="157">
        <f>IFERROR(IF(V116="","",V116),"")</f>
        <v>4</v>
      </c>
      <c r="X116" s="36">
        <f>IFERROR(IF(V116="","",V116*0.01788),"")</f>
        <v>7.152E-2</v>
      </c>
      <c r="Y116" s="56"/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4301135114</v>
      </c>
      <c r="D117" s="160">
        <v>4607111034397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4"/>
      <c r="P117" s="174"/>
      <c r="Q117" s="174"/>
      <c r="R117" s="161"/>
      <c r="S117" s="34"/>
      <c r="T117" s="34"/>
      <c r="U117" s="35" t="s">
        <v>65</v>
      </c>
      <c r="V117" s="156">
        <v>2</v>
      </c>
      <c r="W117" s="157">
        <f>IFERROR(IF(V117="","",V117),"")</f>
        <v>2</v>
      </c>
      <c r="X117" s="36">
        <f>IFERROR(IF(V117="","",V117*0.01788),"")</f>
        <v>3.576E-2</v>
      </c>
      <c r="Y117" s="56"/>
      <c r="Z117" s="57"/>
      <c r="AD117" s="61"/>
      <c r="BA117" s="104" t="s">
        <v>74</v>
      </c>
    </row>
    <row r="118" spans="1:53" x14ac:dyDescent="0.2">
      <c r="A118" s="171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2"/>
      <c r="N118" s="162" t="s">
        <v>66</v>
      </c>
      <c r="O118" s="163"/>
      <c r="P118" s="163"/>
      <c r="Q118" s="163"/>
      <c r="R118" s="163"/>
      <c r="S118" s="163"/>
      <c r="T118" s="164"/>
      <c r="U118" s="37" t="s">
        <v>65</v>
      </c>
      <c r="V118" s="158">
        <f>IFERROR(SUM(V114:V117),"0")</f>
        <v>6</v>
      </c>
      <c r="W118" s="158">
        <f>IFERROR(SUM(W114:W117),"0")</f>
        <v>6</v>
      </c>
      <c r="X118" s="158">
        <f>IFERROR(IF(X114="",0,X114),"0")+IFERROR(IF(X115="",0,X115),"0")+IFERROR(IF(X116="",0,X116),"0")+IFERROR(IF(X117="",0,X117),"0")</f>
        <v>0.10728</v>
      </c>
      <c r="Y118" s="159"/>
      <c r="Z118" s="159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2"/>
      <c r="N119" s="162" t="s">
        <v>66</v>
      </c>
      <c r="O119" s="163"/>
      <c r="P119" s="163"/>
      <c r="Q119" s="163"/>
      <c r="R119" s="163"/>
      <c r="S119" s="163"/>
      <c r="T119" s="164"/>
      <c r="U119" s="37" t="s">
        <v>67</v>
      </c>
      <c r="V119" s="158">
        <f>IFERROR(SUMPRODUCT(V114:V117*H114:H117),"0")</f>
        <v>18</v>
      </c>
      <c r="W119" s="158">
        <f>IFERROR(SUMPRODUCT(W114:W117*H114:H117),"0")</f>
        <v>18</v>
      </c>
      <c r="X119" s="37"/>
      <c r="Y119" s="159"/>
      <c r="Z119" s="159"/>
    </row>
    <row r="120" spans="1:53" ht="16.5" customHeight="1" x14ac:dyDescent="0.25">
      <c r="A120" s="192" t="s">
        <v>188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2"/>
      <c r="Z120" s="152"/>
    </row>
    <row r="121" spans="1:53" ht="14.25" customHeight="1" x14ac:dyDescent="0.25">
      <c r="A121" s="165" t="s">
        <v>127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1"/>
      <c r="Z121" s="151"/>
    </row>
    <row r="122" spans="1:53" ht="27" customHeight="1" x14ac:dyDescent="0.25">
      <c r="A122" s="54" t="s">
        <v>189</v>
      </c>
      <c r="B122" s="54" t="s">
        <v>190</v>
      </c>
      <c r="C122" s="31">
        <v>4301135134</v>
      </c>
      <c r="D122" s="160">
        <v>4607111035806</v>
      </c>
      <c r="E122" s="161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30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4"/>
      <c r="P122" s="174"/>
      <c r="Q122" s="174"/>
      <c r="R122" s="161"/>
      <c r="S122" s="34"/>
      <c r="T122" s="34"/>
      <c r="U122" s="35" t="s">
        <v>65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74</v>
      </c>
    </row>
    <row r="123" spans="1:53" x14ac:dyDescent="0.2">
      <c r="A123" s="171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2"/>
      <c r="N123" s="162" t="s">
        <v>66</v>
      </c>
      <c r="O123" s="163"/>
      <c r="P123" s="163"/>
      <c r="Q123" s="163"/>
      <c r="R123" s="163"/>
      <c r="S123" s="163"/>
      <c r="T123" s="164"/>
      <c r="U123" s="37" t="s">
        <v>65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2"/>
      <c r="N124" s="162" t="s">
        <v>66</v>
      </c>
      <c r="O124" s="163"/>
      <c r="P124" s="163"/>
      <c r="Q124" s="163"/>
      <c r="R124" s="163"/>
      <c r="S124" s="163"/>
      <c r="T124" s="164"/>
      <c r="U124" s="37" t="s">
        <v>67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customHeight="1" x14ac:dyDescent="0.25">
      <c r="A125" s="192" t="s">
        <v>191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2"/>
      <c r="Z125" s="152"/>
    </row>
    <row r="126" spans="1:53" ht="14.25" customHeight="1" x14ac:dyDescent="0.25">
      <c r="A126" s="165" t="s">
        <v>192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1"/>
      <c r="Z126" s="151"/>
    </row>
    <row r="127" spans="1:53" ht="27" customHeight="1" x14ac:dyDescent="0.25">
      <c r="A127" s="54" t="s">
        <v>193</v>
      </c>
      <c r="B127" s="54" t="s">
        <v>194</v>
      </c>
      <c r="C127" s="31">
        <v>4301070768</v>
      </c>
      <c r="D127" s="160">
        <v>4607111035639</v>
      </c>
      <c r="E127" s="161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1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4"/>
      <c r="P127" s="174"/>
      <c r="Q127" s="174"/>
      <c r="R127" s="161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customHeight="1" x14ac:dyDescent="0.25">
      <c r="A128" s="54" t="s">
        <v>196</v>
      </c>
      <c r="B128" s="54" t="s">
        <v>197</v>
      </c>
      <c r="C128" s="31">
        <v>4301070797</v>
      </c>
      <c r="D128" s="160">
        <v>4607111035646</v>
      </c>
      <c r="E128" s="161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4"/>
      <c r="P128" s="174"/>
      <c r="Q128" s="174"/>
      <c r="R128" s="161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x14ac:dyDescent="0.2">
      <c r="A129" s="171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2"/>
      <c r="N129" s="162" t="s">
        <v>66</v>
      </c>
      <c r="O129" s="163"/>
      <c r="P129" s="163"/>
      <c r="Q129" s="163"/>
      <c r="R129" s="163"/>
      <c r="S129" s="163"/>
      <c r="T129" s="164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2"/>
      <c r="N130" s="162" t="s">
        <v>66</v>
      </c>
      <c r="O130" s="163"/>
      <c r="P130" s="163"/>
      <c r="Q130" s="163"/>
      <c r="R130" s="163"/>
      <c r="S130" s="163"/>
      <c r="T130" s="164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92" t="s">
        <v>199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2"/>
      <c r="Z131" s="152"/>
    </row>
    <row r="132" spans="1:53" ht="14.25" customHeight="1" x14ac:dyDescent="0.25">
      <c r="A132" s="165" t="s">
        <v>127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1"/>
      <c r="Z132" s="151"/>
    </row>
    <row r="133" spans="1:53" ht="27" customHeight="1" x14ac:dyDescent="0.25">
      <c r="A133" s="54" t="s">
        <v>200</v>
      </c>
      <c r="B133" s="54" t="s">
        <v>201</v>
      </c>
      <c r="C133" s="31">
        <v>4301135133</v>
      </c>
      <c r="D133" s="160">
        <v>4607111036568</v>
      </c>
      <c r="E133" s="161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31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4"/>
      <c r="P133" s="174"/>
      <c r="Q133" s="174"/>
      <c r="R133" s="161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4"/>
      <c r="P134" s="174"/>
      <c r="Q134" s="174"/>
      <c r="R134" s="161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71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2"/>
      <c r="N135" s="162" t="s">
        <v>66</v>
      </c>
      <c r="O135" s="163"/>
      <c r="P135" s="163"/>
      <c r="Q135" s="163"/>
      <c r="R135" s="163"/>
      <c r="S135" s="163"/>
      <c r="T135" s="164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2"/>
      <c r="N136" s="162" t="s">
        <v>66</v>
      </c>
      <c r="O136" s="163"/>
      <c r="P136" s="163"/>
      <c r="Q136" s="163"/>
      <c r="R136" s="163"/>
      <c r="S136" s="163"/>
      <c r="T136" s="164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75" t="s">
        <v>204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48"/>
      <c r="Z137" s="48"/>
    </row>
    <row r="138" spans="1:53" ht="16.5" customHeight="1" x14ac:dyDescent="0.25">
      <c r="A138" s="192" t="s">
        <v>205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2"/>
      <c r="Z138" s="152"/>
    </row>
    <row r="139" spans="1:53" ht="14.25" customHeight="1" x14ac:dyDescent="0.25">
      <c r="A139" s="165" t="s">
        <v>192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4"/>
      <c r="P140" s="174"/>
      <c r="Q140" s="174"/>
      <c r="R140" s="161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x14ac:dyDescent="0.2">
      <c r="A141" s="171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2"/>
      <c r="N141" s="162" t="s">
        <v>66</v>
      </c>
      <c r="O141" s="163"/>
      <c r="P141" s="163"/>
      <c r="Q141" s="163"/>
      <c r="R141" s="163"/>
      <c r="S141" s="163"/>
      <c r="T141" s="164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2"/>
      <c r="N142" s="162" t="s">
        <v>66</v>
      </c>
      <c r="O142" s="163"/>
      <c r="P142" s="163"/>
      <c r="Q142" s="163"/>
      <c r="R142" s="163"/>
      <c r="S142" s="163"/>
      <c r="T142" s="164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92" t="s">
        <v>208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2"/>
      <c r="Z143" s="152"/>
    </row>
    <row r="144" spans="1:53" ht="14.25" customHeight="1" x14ac:dyDescent="0.25">
      <c r="A144" s="165" t="s">
        <v>60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4"/>
      <c r="P145" s="174"/>
      <c r="Q145" s="174"/>
      <c r="R145" s="161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316" t="s">
        <v>213</v>
      </c>
      <c r="O146" s="174"/>
      <c r="P146" s="174"/>
      <c r="Q146" s="174"/>
      <c r="R146" s="161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19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4"/>
      <c r="P147" s="174"/>
      <c r="Q147" s="174"/>
      <c r="R147" s="161"/>
      <c r="S147" s="34"/>
      <c r="T147" s="34"/>
      <c r="U147" s="35" t="s">
        <v>65</v>
      </c>
      <c r="V147" s="156">
        <v>56</v>
      </c>
      <c r="W147" s="157">
        <f>IFERROR(IF(V147="","",V147),"")</f>
        <v>56</v>
      </c>
      <c r="X147" s="36">
        <f>IFERROR(IF(V147="","",V147*0.00866),"")</f>
        <v>0.48495999999999995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7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4"/>
      <c r="P148" s="174"/>
      <c r="Q148" s="174"/>
      <c r="R148" s="161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1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2"/>
      <c r="N149" s="162" t="s">
        <v>66</v>
      </c>
      <c r="O149" s="163"/>
      <c r="P149" s="163"/>
      <c r="Q149" s="163"/>
      <c r="R149" s="163"/>
      <c r="S149" s="163"/>
      <c r="T149" s="164"/>
      <c r="U149" s="37" t="s">
        <v>65</v>
      </c>
      <c r="V149" s="158">
        <f>IFERROR(SUM(V145:V148),"0")</f>
        <v>56</v>
      </c>
      <c r="W149" s="158">
        <f>IFERROR(SUM(W145:W148),"0")</f>
        <v>56</v>
      </c>
      <c r="X149" s="158">
        <f>IFERROR(IF(X145="",0,X145),"0")+IFERROR(IF(X146="",0,X146),"0")+IFERROR(IF(X147="",0,X147),"0")+IFERROR(IF(X148="",0,X148),"0")</f>
        <v>0.48495999999999995</v>
      </c>
      <c r="Y149" s="159"/>
      <c r="Z149" s="159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2"/>
      <c r="N150" s="162" t="s">
        <v>66</v>
      </c>
      <c r="O150" s="163"/>
      <c r="P150" s="163"/>
      <c r="Q150" s="163"/>
      <c r="R150" s="163"/>
      <c r="S150" s="163"/>
      <c r="T150" s="164"/>
      <c r="U150" s="37" t="s">
        <v>67</v>
      </c>
      <c r="V150" s="158">
        <f>IFERROR(SUMPRODUCT(V145:V148*H145:H148),"0")</f>
        <v>280</v>
      </c>
      <c r="W150" s="158">
        <f>IFERROR(SUMPRODUCT(W145:W148*H145:H148),"0")</f>
        <v>280</v>
      </c>
      <c r="X150" s="37"/>
      <c r="Y150" s="159"/>
      <c r="Z150" s="159"/>
    </row>
    <row r="151" spans="1:53" ht="14.25" customHeight="1" x14ac:dyDescent="0.25">
      <c r="A151" s="165" t="s">
        <v>218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4"/>
      <c r="P152" s="174"/>
      <c r="Q152" s="174"/>
      <c r="R152" s="161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4"/>
      <c r="P153" s="174"/>
      <c r="Q153" s="174"/>
      <c r="R153" s="161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1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2"/>
      <c r="N154" s="162" t="s">
        <v>66</v>
      </c>
      <c r="O154" s="163"/>
      <c r="P154" s="163"/>
      <c r="Q154" s="163"/>
      <c r="R154" s="163"/>
      <c r="S154" s="163"/>
      <c r="T154" s="164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2"/>
      <c r="N155" s="162" t="s">
        <v>66</v>
      </c>
      <c r="O155" s="163"/>
      <c r="P155" s="163"/>
      <c r="Q155" s="163"/>
      <c r="R155" s="163"/>
      <c r="S155" s="163"/>
      <c r="T155" s="164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75" t="s">
        <v>223</v>
      </c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48"/>
      <c r="Z156" s="48"/>
    </row>
    <row r="157" spans="1:53" ht="16.5" customHeight="1" x14ac:dyDescent="0.25">
      <c r="A157" s="192" t="s">
        <v>224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2"/>
      <c r="Z157" s="152"/>
    </row>
    <row r="158" spans="1:53" ht="14.25" customHeight="1" x14ac:dyDescent="0.25">
      <c r="A158" s="165" t="s">
        <v>70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4"/>
      <c r="P159" s="174"/>
      <c r="Q159" s="174"/>
      <c r="R159" s="161"/>
      <c r="S159" s="34"/>
      <c r="T159" s="34"/>
      <c r="U159" s="35" t="s">
        <v>65</v>
      </c>
      <c r="V159" s="156">
        <v>22</v>
      </c>
      <c r="W159" s="157">
        <f>IFERROR(IF(V159="","",V159),"")</f>
        <v>22</v>
      </c>
      <c r="X159" s="36">
        <f>IFERROR(IF(V159="","",V159*0.01788),"")</f>
        <v>0.39335999999999999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3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4"/>
      <c r="P160" s="174"/>
      <c r="Q160" s="174"/>
      <c r="R160" s="161"/>
      <c r="S160" s="34"/>
      <c r="T160" s="34"/>
      <c r="U160" s="35" t="s">
        <v>65</v>
      </c>
      <c r="V160" s="156">
        <v>0</v>
      </c>
      <c r="W160" s="157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74</v>
      </c>
    </row>
    <row r="161" spans="1:53" x14ac:dyDescent="0.2">
      <c r="A161" s="171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2"/>
      <c r="N161" s="162" t="s">
        <v>66</v>
      </c>
      <c r="O161" s="163"/>
      <c r="P161" s="163"/>
      <c r="Q161" s="163"/>
      <c r="R161" s="163"/>
      <c r="S161" s="163"/>
      <c r="T161" s="164"/>
      <c r="U161" s="37" t="s">
        <v>65</v>
      </c>
      <c r="V161" s="158">
        <f>IFERROR(SUM(V159:V160),"0")</f>
        <v>22</v>
      </c>
      <c r="W161" s="158">
        <f>IFERROR(SUM(W159:W160),"0")</f>
        <v>22</v>
      </c>
      <c r="X161" s="158">
        <f>IFERROR(IF(X159="",0,X159),"0")+IFERROR(IF(X160="",0,X160),"0")</f>
        <v>0.39335999999999999</v>
      </c>
      <c r="Y161" s="159"/>
      <c r="Z161" s="159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2"/>
      <c r="N162" s="162" t="s">
        <v>66</v>
      </c>
      <c r="O162" s="163"/>
      <c r="P162" s="163"/>
      <c r="Q162" s="163"/>
      <c r="R162" s="163"/>
      <c r="S162" s="163"/>
      <c r="T162" s="164"/>
      <c r="U162" s="37" t="s">
        <v>67</v>
      </c>
      <c r="V162" s="158">
        <f>IFERROR(SUMPRODUCT(V159:V160*H159:H160),"0")</f>
        <v>66</v>
      </c>
      <c r="W162" s="158">
        <f>IFERROR(SUMPRODUCT(W159:W160*H159:H160),"0")</f>
        <v>66</v>
      </c>
      <c r="X162" s="37"/>
      <c r="Y162" s="159"/>
      <c r="Z162" s="159"/>
    </row>
    <row r="163" spans="1:53" ht="16.5" customHeight="1" x14ac:dyDescent="0.25">
      <c r="A163" s="192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2"/>
      <c r="Z163" s="152"/>
    </row>
    <row r="164" spans="1:53" ht="14.25" customHeight="1" x14ac:dyDescent="0.25">
      <c r="A164" s="165" t="s">
        <v>229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4"/>
      <c r="P165" s="174"/>
      <c r="Q165" s="174"/>
      <c r="R165" s="161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71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2"/>
      <c r="N166" s="162" t="s">
        <v>66</v>
      </c>
      <c r="O166" s="163"/>
      <c r="P166" s="163"/>
      <c r="Q166" s="163"/>
      <c r="R166" s="163"/>
      <c r="S166" s="163"/>
      <c r="T166" s="164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2"/>
      <c r="N167" s="162" t="s">
        <v>66</v>
      </c>
      <c r="O167" s="163"/>
      <c r="P167" s="163"/>
      <c r="Q167" s="163"/>
      <c r="R167" s="163"/>
      <c r="S167" s="163"/>
      <c r="T167" s="164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92" t="s">
        <v>223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2"/>
      <c r="Z168" s="152"/>
    </row>
    <row r="169" spans="1:53" ht="14.25" customHeight="1" x14ac:dyDescent="0.25">
      <c r="A169" s="165" t="s">
        <v>232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173" t="s">
        <v>236</v>
      </c>
      <c r="O170" s="174"/>
      <c r="P170" s="174"/>
      <c r="Q170" s="174"/>
      <c r="R170" s="161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71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2"/>
      <c r="N171" s="162" t="s">
        <v>66</v>
      </c>
      <c r="O171" s="163"/>
      <c r="P171" s="163"/>
      <c r="Q171" s="163"/>
      <c r="R171" s="163"/>
      <c r="S171" s="163"/>
      <c r="T171" s="164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2"/>
      <c r="N172" s="162" t="s">
        <v>66</v>
      </c>
      <c r="O172" s="163"/>
      <c r="P172" s="163"/>
      <c r="Q172" s="163"/>
      <c r="R172" s="163"/>
      <c r="S172" s="163"/>
      <c r="T172" s="164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75" t="s">
        <v>238</v>
      </c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48"/>
      <c r="Z173" s="48"/>
    </row>
    <row r="174" spans="1:53" ht="16.5" customHeight="1" x14ac:dyDescent="0.25">
      <c r="A174" s="192" t="s">
        <v>239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2"/>
      <c r="Z174" s="152"/>
    </row>
    <row r="175" spans="1:53" ht="14.25" customHeight="1" x14ac:dyDescent="0.25">
      <c r="A175" s="165" t="s">
        <v>60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4"/>
      <c r="P176" s="174"/>
      <c r="Q176" s="174"/>
      <c r="R176" s="161"/>
      <c r="S176" s="34"/>
      <c r="T176" s="34"/>
      <c r="U176" s="35" t="s">
        <v>65</v>
      </c>
      <c r="V176" s="156">
        <v>0</v>
      </c>
      <c r="W176" s="157">
        <f>IFERROR(IF(V176="","",V176),"")</f>
        <v>0</v>
      </c>
      <c r="X176" s="36">
        <f>IFERROR(IF(V176="","",V176*0.0155),"")</f>
        <v>0</v>
      </c>
      <c r="Y176" s="56"/>
      <c r="Z176" s="57"/>
      <c r="AD176" s="61"/>
      <c r="BA176" s="121" t="s">
        <v>1</v>
      </c>
    </row>
    <row r="177" spans="1:53" x14ac:dyDescent="0.2">
      <c r="A177" s="171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2"/>
      <c r="N177" s="162" t="s">
        <v>66</v>
      </c>
      <c r="O177" s="163"/>
      <c r="P177" s="163"/>
      <c r="Q177" s="163"/>
      <c r="R177" s="163"/>
      <c r="S177" s="163"/>
      <c r="T177" s="164"/>
      <c r="U177" s="37" t="s">
        <v>65</v>
      </c>
      <c r="V177" s="158">
        <f>IFERROR(SUM(V176:V176),"0")</f>
        <v>0</v>
      </c>
      <c r="W177" s="158">
        <f>IFERROR(SUM(W176:W176),"0")</f>
        <v>0</v>
      </c>
      <c r="X177" s="158">
        <f>IFERROR(IF(X176="",0,X176),"0")</f>
        <v>0</v>
      </c>
      <c r="Y177" s="159"/>
      <c r="Z177" s="159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2"/>
      <c r="N178" s="162" t="s">
        <v>66</v>
      </c>
      <c r="O178" s="163"/>
      <c r="P178" s="163"/>
      <c r="Q178" s="163"/>
      <c r="R178" s="163"/>
      <c r="S178" s="163"/>
      <c r="T178" s="164"/>
      <c r="U178" s="37" t="s">
        <v>67</v>
      </c>
      <c r="V178" s="158">
        <f>IFERROR(SUMPRODUCT(V176:V176*H176:H176),"0")</f>
        <v>0</v>
      </c>
      <c r="W178" s="158">
        <f>IFERROR(SUMPRODUCT(W176:W176*H176:H176),"0")</f>
        <v>0</v>
      </c>
      <c r="X178" s="37"/>
      <c r="Y178" s="159"/>
      <c r="Z178" s="159"/>
    </row>
    <row r="179" spans="1:53" ht="16.5" customHeight="1" x14ac:dyDescent="0.25">
      <c r="A179" s="192" t="s">
        <v>242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2"/>
      <c r="Z179" s="152"/>
    </row>
    <row r="180" spans="1:53" ht="14.25" customHeight="1" x14ac:dyDescent="0.25">
      <c r="A180" s="165" t="s">
        <v>60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193" t="s">
        <v>245</v>
      </c>
      <c r="O181" s="174"/>
      <c r="P181" s="174"/>
      <c r="Q181" s="174"/>
      <c r="R181" s="161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71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2"/>
      <c r="N182" s="162" t="s">
        <v>66</v>
      </c>
      <c r="O182" s="163"/>
      <c r="P182" s="163"/>
      <c r="Q182" s="163"/>
      <c r="R182" s="163"/>
      <c r="S182" s="163"/>
      <c r="T182" s="164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2"/>
      <c r="N183" s="162" t="s">
        <v>66</v>
      </c>
      <c r="O183" s="163"/>
      <c r="P183" s="163"/>
      <c r="Q183" s="163"/>
      <c r="R183" s="163"/>
      <c r="S183" s="163"/>
      <c r="T183" s="164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92" t="s">
        <v>246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2"/>
      <c r="Z184" s="152"/>
    </row>
    <row r="185" spans="1:53" ht="14.25" customHeight="1" x14ac:dyDescent="0.25">
      <c r="A185" s="165" t="s">
        <v>60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1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4"/>
      <c r="P186" s="174"/>
      <c r="Q186" s="174"/>
      <c r="R186" s="161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4"/>
      <c r="P187" s="174"/>
      <c r="Q187" s="174"/>
      <c r="R187" s="161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4"/>
      <c r="P188" s="174"/>
      <c r="Q188" s="174"/>
      <c r="R188" s="161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4"/>
      <c r="P189" s="174"/>
      <c r="Q189" s="174"/>
      <c r="R189" s="161"/>
      <c r="S189" s="34"/>
      <c r="T189" s="34"/>
      <c r="U189" s="35" t="s">
        <v>65</v>
      </c>
      <c r="V189" s="156">
        <v>0</v>
      </c>
      <c r="W189" s="157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x14ac:dyDescent="0.2">
      <c r="A190" s="171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72"/>
      <c r="N190" s="162" t="s">
        <v>66</v>
      </c>
      <c r="O190" s="163"/>
      <c r="P190" s="163"/>
      <c r="Q190" s="163"/>
      <c r="R190" s="163"/>
      <c r="S190" s="163"/>
      <c r="T190" s="164"/>
      <c r="U190" s="37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2"/>
      <c r="N191" s="162" t="s">
        <v>66</v>
      </c>
      <c r="O191" s="163"/>
      <c r="P191" s="163"/>
      <c r="Q191" s="163"/>
      <c r="R191" s="163"/>
      <c r="S191" s="163"/>
      <c r="T191" s="164"/>
      <c r="U191" s="37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7"/>
      <c r="Y191" s="159"/>
      <c r="Z191" s="159"/>
    </row>
    <row r="192" spans="1:53" ht="16.5" customHeight="1" x14ac:dyDescent="0.25">
      <c r="A192" s="192" t="s">
        <v>255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52"/>
      <c r="Z192" s="152"/>
    </row>
    <row r="193" spans="1:53" ht="14.25" customHeight="1" x14ac:dyDescent="0.25">
      <c r="A193" s="165" t="s">
        <v>232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57" t="s">
        <v>258</v>
      </c>
      <c r="O194" s="174"/>
      <c r="P194" s="174"/>
      <c r="Q194" s="174"/>
      <c r="R194" s="161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1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2"/>
      <c r="N195" s="162" t="s">
        <v>66</v>
      </c>
      <c r="O195" s="163"/>
      <c r="P195" s="163"/>
      <c r="Q195" s="163"/>
      <c r="R195" s="163"/>
      <c r="S195" s="163"/>
      <c r="T195" s="164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2"/>
      <c r="N196" s="162" t="s">
        <v>66</v>
      </c>
      <c r="O196" s="163"/>
      <c r="P196" s="163"/>
      <c r="Q196" s="163"/>
      <c r="R196" s="163"/>
      <c r="S196" s="163"/>
      <c r="T196" s="164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92" t="s">
        <v>259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2"/>
      <c r="Z197" s="152"/>
    </row>
    <row r="198" spans="1:53" ht="14.25" customHeight="1" x14ac:dyDescent="0.25">
      <c r="A198" s="165" t="s">
        <v>60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17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4"/>
      <c r="P199" s="174"/>
      <c r="Q199" s="174"/>
      <c r="R199" s="161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4"/>
      <c r="P200" s="174"/>
      <c r="Q200" s="174"/>
      <c r="R200" s="161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1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2"/>
      <c r="N201" s="162" t="s">
        <v>66</v>
      </c>
      <c r="O201" s="163"/>
      <c r="P201" s="163"/>
      <c r="Q201" s="163"/>
      <c r="R201" s="163"/>
      <c r="S201" s="163"/>
      <c r="T201" s="164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2"/>
      <c r="N202" s="162" t="s">
        <v>66</v>
      </c>
      <c r="O202" s="163"/>
      <c r="P202" s="163"/>
      <c r="Q202" s="163"/>
      <c r="R202" s="163"/>
      <c r="S202" s="163"/>
      <c r="T202" s="164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5" t="s">
        <v>264</v>
      </c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48"/>
      <c r="Z203" s="48"/>
    </row>
    <row r="204" spans="1:53" ht="16.5" customHeight="1" x14ac:dyDescent="0.25">
      <c r="A204" s="192" t="s">
        <v>265</v>
      </c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52"/>
      <c r="Z204" s="152"/>
    </row>
    <row r="205" spans="1:53" ht="14.25" customHeight="1" x14ac:dyDescent="0.25">
      <c r="A205" s="165" t="s">
        <v>60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4"/>
      <c r="P206" s="174"/>
      <c r="Q206" s="174"/>
      <c r="R206" s="161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1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2"/>
      <c r="N207" s="162" t="s">
        <v>66</v>
      </c>
      <c r="O207" s="163"/>
      <c r="P207" s="163"/>
      <c r="Q207" s="163"/>
      <c r="R207" s="163"/>
      <c r="S207" s="163"/>
      <c r="T207" s="164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2"/>
      <c r="N208" s="162" t="s">
        <v>66</v>
      </c>
      <c r="O208" s="163"/>
      <c r="P208" s="163"/>
      <c r="Q208" s="163"/>
      <c r="R208" s="163"/>
      <c r="S208" s="163"/>
      <c r="T208" s="164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5" t="s">
        <v>268</v>
      </c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48"/>
      <c r="Z209" s="48"/>
    </row>
    <row r="210" spans="1:53" ht="16.5" customHeight="1" x14ac:dyDescent="0.25">
      <c r="A210" s="192" t="s">
        <v>269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2"/>
      <c r="Z210" s="152"/>
    </row>
    <row r="211" spans="1:53" ht="14.25" customHeight="1" x14ac:dyDescent="0.25">
      <c r="A211" s="165" t="s">
        <v>60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305" t="s">
        <v>272</v>
      </c>
      <c r="O212" s="174"/>
      <c r="P212" s="174"/>
      <c r="Q212" s="174"/>
      <c r="R212" s="161"/>
      <c r="S212" s="34"/>
      <c r="T212" s="34"/>
      <c r="U212" s="35" t="s">
        <v>65</v>
      </c>
      <c r="V212" s="156">
        <v>0</v>
      </c>
      <c r="W212" s="157">
        <f>IFERROR(IF(V212="","",V212),"")</f>
        <v>0</v>
      </c>
      <c r="X212" s="36">
        <f>IFERROR(IF(V212="","",V212*0.0155),"")</f>
        <v>0</v>
      </c>
      <c r="Y212" s="56"/>
      <c r="Z212" s="57"/>
      <c r="AD212" s="61"/>
      <c r="BA212" s="131" t="s">
        <v>1</v>
      </c>
    </row>
    <row r="213" spans="1:53" x14ac:dyDescent="0.2">
      <c r="A213" s="171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2"/>
      <c r="N213" s="162" t="s">
        <v>66</v>
      </c>
      <c r="O213" s="163"/>
      <c r="P213" s="163"/>
      <c r="Q213" s="163"/>
      <c r="R213" s="163"/>
      <c r="S213" s="163"/>
      <c r="T213" s="164"/>
      <c r="U213" s="37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2"/>
      <c r="N214" s="162" t="s">
        <v>66</v>
      </c>
      <c r="O214" s="163"/>
      <c r="P214" s="163"/>
      <c r="Q214" s="163"/>
      <c r="R214" s="163"/>
      <c r="S214" s="163"/>
      <c r="T214" s="164"/>
      <c r="U214" s="37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7"/>
      <c r="Y214" s="159"/>
      <c r="Z214" s="159"/>
    </row>
    <row r="215" spans="1:53" ht="16.5" customHeight="1" x14ac:dyDescent="0.25">
      <c r="A215" s="192" t="s">
        <v>273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2"/>
      <c r="Z215" s="152"/>
    </row>
    <row r="216" spans="1:53" ht="14.25" customHeight="1" x14ac:dyDescent="0.25">
      <c r="A216" s="165" t="s">
        <v>60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3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4"/>
      <c r="P217" s="174"/>
      <c r="Q217" s="174"/>
      <c r="R217" s="161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1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2"/>
      <c r="N218" s="162" t="s">
        <v>66</v>
      </c>
      <c r="O218" s="163"/>
      <c r="P218" s="163"/>
      <c r="Q218" s="163"/>
      <c r="R218" s="163"/>
      <c r="S218" s="163"/>
      <c r="T218" s="164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2"/>
      <c r="N219" s="162" t="s">
        <v>66</v>
      </c>
      <c r="O219" s="163"/>
      <c r="P219" s="163"/>
      <c r="Q219" s="163"/>
      <c r="R219" s="163"/>
      <c r="S219" s="163"/>
      <c r="T219" s="164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5" t="s">
        <v>276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48"/>
      <c r="Z220" s="48"/>
    </row>
    <row r="221" spans="1:53" ht="16.5" customHeight="1" x14ac:dyDescent="0.25">
      <c r="A221" s="192" t="s">
        <v>277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2"/>
      <c r="Z221" s="152"/>
    </row>
    <row r="222" spans="1:53" ht="14.25" customHeight="1" x14ac:dyDescent="0.25">
      <c r="A222" s="165" t="s">
        <v>131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35" t="s">
        <v>280</v>
      </c>
      <c r="O223" s="174"/>
      <c r="P223" s="174"/>
      <c r="Q223" s="174"/>
      <c r="R223" s="161"/>
      <c r="S223" s="34"/>
      <c r="T223" s="34"/>
      <c r="U223" s="35" t="s">
        <v>65</v>
      </c>
      <c r="V223" s="156">
        <v>0</v>
      </c>
      <c r="W223" s="157">
        <f>IFERROR(IF(V223="","",V223),"")</f>
        <v>0</v>
      </c>
      <c r="X223" s="36">
        <f>IFERROR(IF(V223="","",V223*0.00502),"")</f>
        <v>0</v>
      </c>
      <c r="Y223" s="56"/>
      <c r="Z223" s="57"/>
      <c r="AD223" s="61"/>
      <c r="BA223" s="133" t="s">
        <v>74</v>
      </c>
    </row>
    <row r="224" spans="1:53" x14ac:dyDescent="0.2">
      <c r="A224" s="171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2"/>
      <c r="N224" s="162" t="s">
        <v>66</v>
      </c>
      <c r="O224" s="163"/>
      <c r="P224" s="163"/>
      <c r="Q224" s="163"/>
      <c r="R224" s="163"/>
      <c r="S224" s="163"/>
      <c r="T224" s="164"/>
      <c r="U224" s="37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2"/>
      <c r="N225" s="162" t="s">
        <v>66</v>
      </c>
      <c r="O225" s="163"/>
      <c r="P225" s="163"/>
      <c r="Q225" s="163"/>
      <c r="R225" s="163"/>
      <c r="S225" s="163"/>
      <c r="T225" s="164"/>
      <c r="U225" s="37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7"/>
      <c r="Y225" s="159"/>
      <c r="Z225" s="159"/>
    </row>
    <row r="226" spans="1:53" ht="14.25" customHeight="1" x14ac:dyDescent="0.25">
      <c r="A226" s="165" t="s">
        <v>70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311" t="s">
        <v>283</v>
      </c>
      <c r="O227" s="174"/>
      <c r="P227" s="174"/>
      <c r="Q227" s="174"/>
      <c r="R227" s="161"/>
      <c r="S227" s="34"/>
      <c r="T227" s="34"/>
      <c r="U227" s="35" t="s">
        <v>65</v>
      </c>
      <c r="V227" s="156">
        <v>47</v>
      </c>
      <c r="W227" s="157">
        <f>IFERROR(IF(V227="","",V227),"")</f>
        <v>47</v>
      </c>
      <c r="X227" s="36">
        <f>IFERROR(IF(V227="","",V227*0.0155),"")</f>
        <v>0.72850000000000004</v>
      </c>
      <c r="Y227" s="56"/>
      <c r="Z227" s="57"/>
      <c r="AD227" s="61"/>
      <c r="BA227" s="134" t="s">
        <v>74</v>
      </c>
    </row>
    <row r="228" spans="1:53" x14ac:dyDescent="0.2">
      <c r="A228" s="171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72"/>
      <c r="N228" s="162" t="s">
        <v>66</v>
      </c>
      <c r="O228" s="163"/>
      <c r="P228" s="163"/>
      <c r="Q228" s="163"/>
      <c r="R228" s="163"/>
      <c r="S228" s="163"/>
      <c r="T228" s="164"/>
      <c r="U228" s="37" t="s">
        <v>65</v>
      </c>
      <c r="V228" s="158">
        <f>IFERROR(SUM(V227:V227),"0")</f>
        <v>47</v>
      </c>
      <c r="W228" s="158">
        <f>IFERROR(SUM(W227:W227),"0")</f>
        <v>47</v>
      </c>
      <c r="X228" s="158">
        <f>IFERROR(IF(X227="",0,X227),"0")</f>
        <v>0.72850000000000004</v>
      </c>
      <c r="Y228" s="159"/>
      <c r="Z228" s="159"/>
    </row>
    <row r="229" spans="1:53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2"/>
      <c r="N229" s="162" t="s">
        <v>66</v>
      </c>
      <c r="O229" s="163"/>
      <c r="P229" s="163"/>
      <c r="Q229" s="163"/>
      <c r="R229" s="163"/>
      <c r="S229" s="163"/>
      <c r="T229" s="164"/>
      <c r="U229" s="37" t="s">
        <v>67</v>
      </c>
      <c r="V229" s="158">
        <f>IFERROR(SUMPRODUCT(V227:V227*H227:H227),"0")</f>
        <v>282</v>
      </c>
      <c r="W229" s="158">
        <f>IFERROR(SUMPRODUCT(W227:W227*H227:H227),"0")</f>
        <v>282</v>
      </c>
      <c r="X229" s="37"/>
      <c r="Y229" s="159"/>
      <c r="Z229" s="159"/>
    </row>
    <row r="230" spans="1:53" ht="14.25" customHeight="1" x14ac:dyDescent="0.25">
      <c r="A230" s="165" t="s">
        <v>149</v>
      </c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49" t="s">
        <v>286</v>
      </c>
      <c r="O231" s="174"/>
      <c r="P231" s="174"/>
      <c r="Q231" s="174"/>
      <c r="R231" s="161"/>
      <c r="S231" s="34"/>
      <c r="T231" s="34"/>
      <c r="U231" s="35" t="s">
        <v>65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61" t="s">
        <v>289</v>
      </c>
      <c r="O232" s="174"/>
      <c r="P232" s="174"/>
      <c r="Q232" s="174"/>
      <c r="R232" s="161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319" t="s">
        <v>292</v>
      </c>
      <c r="O233" s="174"/>
      <c r="P233" s="174"/>
      <c r="Q233" s="174"/>
      <c r="R233" s="161"/>
      <c r="S233" s="34"/>
      <c r="T233" s="34"/>
      <c r="U233" s="35" t="s">
        <v>65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3" t="s">
        <v>295</v>
      </c>
      <c r="O234" s="174"/>
      <c r="P234" s="174"/>
      <c r="Q234" s="174"/>
      <c r="R234" s="161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71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72"/>
      <c r="N235" s="162" t="s">
        <v>66</v>
      </c>
      <c r="O235" s="163"/>
      <c r="P235" s="163"/>
      <c r="Q235" s="163"/>
      <c r="R235" s="163"/>
      <c r="S235" s="163"/>
      <c r="T235" s="164"/>
      <c r="U235" s="37" t="s">
        <v>65</v>
      </c>
      <c r="V235" s="158">
        <f>IFERROR(SUM(V231:V234),"0")</f>
        <v>0</v>
      </c>
      <c r="W235" s="158">
        <f>IFERROR(SUM(W231:W234),"0")</f>
        <v>0</v>
      </c>
      <c r="X235" s="158">
        <f>IFERROR(IF(X231="",0,X231),"0")+IFERROR(IF(X232="",0,X232),"0")+IFERROR(IF(X233="",0,X233),"0")+IFERROR(IF(X234="",0,X234),"0")</f>
        <v>0</v>
      </c>
      <c r="Y235" s="159"/>
      <c r="Z235" s="159"/>
    </row>
    <row r="236" spans="1:53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2"/>
      <c r="N236" s="162" t="s">
        <v>66</v>
      </c>
      <c r="O236" s="163"/>
      <c r="P236" s="163"/>
      <c r="Q236" s="163"/>
      <c r="R236" s="163"/>
      <c r="S236" s="163"/>
      <c r="T236" s="164"/>
      <c r="U236" s="37" t="s">
        <v>67</v>
      </c>
      <c r="V236" s="158">
        <f>IFERROR(SUMPRODUCT(V231:V234*H231:H234),"0")</f>
        <v>0</v>
      </c>
      <c r="W236" s="158">
        <f>IFERROR(SUMPRODUCT(W231:W234*H231:H234),"0")</f>
        <v>0</v>
      </c>
      <c r="X236" s="37"/>
      <c r="Y236" s="159"/>
      <c r="Z236" s="159"/>
    </row>
    <row r="237" spans="1:53" ht="14.25" customHeight="1" x14ac:dyDescent="0.25">
      <c r="A237" s="165" t="s">
        <v>127</v>
      </c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78" t="s">
        <v>298</v>
      </c>
      <c r="O238" s="174"/>
      <c r="P238" s="174"/>
      <c r="Q238" s="174"/>
      <c r="R238" s="161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307" t="s">
        <v>301</v>
      </c>
      <c r="O239" s="174"/>
      <c r="P239" s="174"/>
      <c r="Q239" s="174"/>
      <c r="R239" s="161"/>
      <c r="S239" s="34"/>
      <c r="T239" s="34"/>
      <c r="U239" s="35" t="s">
        <v>65</v>
      </c>
      <c r="V239" s="156">
        <v>0</v>
      </c>
      <c r="W239" s="157">
        <f t="shared" si="4"/>
        <v>0</v>
      </c>
      <c r="X239" s="36">
        <f t="shared" si="5"/>
        <v>0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80" t="s">
        <v>304</v>
      </c>
      <c r="O240" s="174"/>
      <c r="P240" s="174"/>
      <c r="Q240" s="174"/>
      <c r="R240" s="161"/>
      <c r="S240" s="34"/>
      <c r="T240" s="34"/>
      <c r="U240" s="35" t="s">
        <v>65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307</v>
      </c>
      <c r="O241" s="174"/>
      <c r="P241" s="174"/>
      <c r="Q241" s="174"/>
      <c r="R241" s="161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2" t="s">
        <v>310</v>
      </c>
      <c r="O242" s="174"/>
      <c r="P242" s="174"/>
      <c r="Q242" s="174"/>
      <c r="R242" s="161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233" t="s">
        <v>313</v>
      </c>
      <c r="O243" s="174"/>
      <c r="P243" s="174"/>
      <c r="Q243" s="174"/>
      <c r="R243" s="161"/>
      <c r="S243" s="34"/>
      <c r="T243" s="34"/>
      <c r="U243" s="35" t="s">
        <v>65</v>
      </c>
      <c r="V243" s="156">
        <v>0</v>
      </c>
      <c r="W243" s="157">
        <f t="shared" si="4"/>
        <v>0</v>
      </c>
      <c r="X243" s="36">
        <f t="shared" si="5"/>
        <v>0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47" t="s">
        <v>316</v>
      </c>
      <c r="O244" s="174"/>
      <c r="P244" s="174"/>
      <c r="Q244" s="174"/>
      <c r="R244" s="161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0" t="s">
        <v>319</v>
      </c>
      <c r="O245" s="174"/>
      <c r="P245" s="174"/>
      <c r="Q245" s="174"/>
      <c r="R245" s="161"/>
      <c r="S245" s="34"/>
      <c r="T245" s="34"/>
      <c r="U245" s="35" t="s">
        <v>65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318" t="s">
        <v>322</v>
      </c>
      <c r="O246" s="174"/>
      <c r="P246" s="174"/>
      <c r="Q246" s="174"/>
      <c r="R246" s="161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2" t="s">
        <v>325</v>
      </c>
      <c r="O247" s="174"/>
      <c r="P247" s="174"/>
      <c r="Q247" s="174"/>
      <c r="R247" s="161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71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72"/>
      <c r="N248" s="162" t="s">
        <v>66</v>
      </c>
      <c r="O248" s="163"/>
      <c r="P248" s="163"/>
      <c r="Q248" s="163"/>
      <c r="R248" s="163"/>
      <c r="S248" s="163"/>
      <c r="T248" s="164"/>
      <c r="U248" s="37" t="s">
        <v>65</v>
      </c>
      <c r="V248" s="158">
        <f>IFERROR(SUM(V238:V247),"0")</f>
        <v>0</v>
      </c>
      <c r="W248" s="158">
        <f>IFERROR(SUM(W238:W247),"0")</f>
        <v>0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159"/>
      <c r="Z248" s="159"/>
    </row>
    <row r="249" spans="1:53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2"/>
      <c r="N249" s="162" t="s">
        <v>66</v>
      </c>
      <c r="O249" s="163"/>
      <c r="P249" s="163"/>
      <c r="Q249" s="163"/>
      <c r="R249" s="163"/>
      <c r="S249" s="163"/>
      <c r="T249" s="164"/>
      <c r="U249" s="37" t="s">
        <v>67</v>
      </c>
      <c r="V249" s="158">
        <f>IFERROR(SUMPRODUCT(V238:V247*H238:H247),"0")</f>
        <v>0</v>
      </c>
      <c r="W249" s="158">
        <f>IFERROR(SUMPRODUCT(W238:W247*H238:H247),"0")</f>
        <v>0</v>
      </c>
      <c r="X249" s="37"/>
      <c r="Y249" s="159"/>
      <c r="Z249" s="159"/>
    </row>
    <row r="250" spans="1:53" ht="15" customHeight="1" x14ac:dyDescent="0.2">
      <c r="A250" s="208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98"/>
      <c r="N250" s="236" t="s">
        <v>326</v>
      </c>
      <c r="O250" s="237"/>
      <c r="P250" s="237"/>
      <c r="Q250" s="237"/>
      <c r="R250" s="237"/>
      <c r="S250" s="237"/>
      <c r="T250" s="238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1691.7</v>
      </c>
      <c r="W250" s="158">
        <f>IFERROR(W24+W33+W41+W47+W58+W64+W69+W75+W85+W92+W100+W106+W111+W119+W124+W130+W136+W142+W150+W155+W162+W167+W172+W178+W183+W191+W196+W202+W208+W214+W219+W225+W229+W236+W249,"0")</f>
        <v>1691.7</v>
      </c>
      <c r="X250" s="37"/>
      <c r="Y250" s="159"/>
      <c r="Z250" s="159"/>
    </row>
    <row r="251" spans="1:53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236" t="s">
        <v>327</v>
      </c>
      <c r="O251" s="237"/>
      <c r="P251" s="237"/>
      <c r="Q251" s="237"/>
      <c r="R251" s="237"/>
      <c r="S251" s="237"/>
      <c r="T251" s="238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1824.211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1824.211</v>
      </c>
      <c r="X251" s="37"/>
      <c r="Y251" s="159"/>
      <c r="Z251" s="159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236" t="s">
        <v>328</v>
      </c>
      <c r="O252" s="237"/>
      <c r="P252" s="237"/>
      <c r="Q252" s="237"/>
      <c r="R252" s="237"/>
      <c r="S252" s="237"/>
      <c r="T252" s="238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4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4</v>
      </c>
      <c r="X252" s="37"/>
      <c r="Y252" s="159"/>
      <c r="Z252" s="159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236" t="s">
        <v>330</v>
      </c>
      <c r="O253" s="237"/>
      <c r="P253" s="237"/>
      <c r="Q253" s="237"/>
      <c r="R253" s="237"/>
      <c r="S253" s="237"/>
      <c r="T253" s="238"/>
      <c r="U253" s="37" t="s">
        <v>67</v>
      </c>
      <c r="V253" s="158">
        <f>GrossWeightTotal+PalletQtyTotal*25</f>
        <v>1924.211</v>
      </c>
      <c r="W253" s="158">
        <f>GrossWeightTotalR+PalletQtyTotalR*25</f>
        <v>1924.211</v>
      </c>
      <c r="X253" s="37"/>
      <c r="Y253" s="159"/>
      <c r="Z253" s="159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236" t="s">
        <v>331</v>
      </c>
      <c r="O254" s="237"/>
      <c r="P254" s="237"/>
      <c r="Q254" s="237"/>
      <c r="R254" s="237"/>
      <c r="S254" s="237"/>
      <c r="T254" s="238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363</v>
      </c>
      <c r="W254" s="158">
        <f>IFERROR(W23+W32+W40+W46+W57+W63+W68+W74+W84+W91+W99+W105+W110+W118+W123+W129+W135+W141+W149+W154+W161+W166+W171+W177+W182+W190+W195+W201+W207+W213+W218+W224+W228+W235+W248,"0")</f>
        <v>363</v>
      </c>
      <c r="X254" s="37"/>
      <c r="Y254" s="159"/>
      <c r="Z254" s="159"/>
    </row>
    <row r="255" spans="1:53" ht="14.25" customHeight="1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236" t="s">
        <v>332</v>
      </c>
      <c r="O255" s="237"/>
      <c r="P255" s="237"/>
      <c r="Q255" s="237"/>
      <c r="R255" s="237"/>
      <c r="S255" s="237"/>
      <c r="T255" s="238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4.8841000000000001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9" t="s">
        <v>68</v>
      </c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2"/>
      <c r="T257" s="169" t="s">
        <v>204</v>
      </c>
      <c r="U257" s="222"/>
      <c r="V257" s="169" t="s">
        <v>223</v>
      </c>
      <c r="W257" s="221"/>
      <c r="X257" s="222"/>
      <c r="Y257" s="169" t="s">
        <v>238</v>
      </c>
      <c r="Z257" s="221"/>
      <c r="AA257" s="221"/>
      <c r="AB257" s="221"/>
      <c r="AC257" s="222"/>
      <c r="AD257" s="149" t="s">
        <v>264</v>
      </c>
      <c r="AE257" s="169" t="s">
        <v>268</v>
      </c>
      <c r="AF257" s="222"/>
      <c r="AG257" s="149" t="s">
        <v>276</v>
      </c>
    </row>
    <row r="258" spans="1:33" ht="14.25" customHeight="1" thickTop="1" x14ac:dyDescent="0.2">
      <c r="A258" s="322" t="s">
        <v>335</v>
      </c>
      <c r="B258" s="169" t="s">
        <v>59</v>
      </c>
      <c r="C258" s="169" t="s">
        <v>69</v>
      </c>
      <c r="D258" s="169" t="s">
        <v>81</v>
      </c>
      <c r="E258" s="169" t="s">
        <v>91</v>
      </c>
      <c r="F258" s="169" t="s">
        <v>98</v>
      </c>
      <c r="G258" s="169" t="s">
        <v>118</v>
      </c>
      <c r="H258" s="169" t="s">
        <v>126</v>
      </c>
      <c r="I258" s="169" t="s">
        <v>130</v>
      </c>
      <c r="J258" s="169" t="s">
        <v>136</v>
      </c>
      <c r="K258" s="150"/>
      <c r="L258" s="169" t="s">
        <v>149</v>
      </c>
      <c r="M258" s="169" t="s">
        <v>156</v>
      </c>
      <c r="N258" s="169" t="s">
        <v>169</v>
      </c>
      <c r="O258" s="169" t="s">
        <v>174</v>
      </c>
      <c r="P258" s="169" t="s">
        <v>177</v>
      </c>
      <c r="Q258" s="169" t="s">
        <v>188</v>
      </c>
      <c r="R258" s="169" t="s">
        <v>191</v>
      </c>
      <c r="S258" s="169" t="s">
        <v>199</v>
      </c>
      <c r="T258" s="169" t="s">
        <v>205</v>
      </c>
      <c r="U258" s="169" t="s">
        <v>208</v>
      </c>
      <c r="V258" s="169" t="s">
        <v>224</v>
      </c>
      <c r="W258" s="169" t="s">
        <v>229</v>
      </c>
      <c r="X258" s="169" t="s">
        <v>223</v>
      </c>
      <c r="Y258" s="169" t="s">
        <v>239</v>
      </c>
      <c r="Z258" s="169" t="s">
        <v>242</v>
      </c>
      <c r="AA258" s="169" t="s">
        <v>246</v>
      </c>
      <c r="AB258" s="169" t="s">
        <v>255</v>
      </c>
      <c r="AC258" s="169" t="s">
        <v>259</v>
      </c>
      <c r="AD258" s="169" t="s">
        <v>265</v>
      </c>
      <c r="AE258" s="169" t="s">
        <v>269</v>
      </c>
      <c r="AF258" s="169" t="s">
        <v>273</v>
      </c>
      <c r="AG258" s="169" t="s">
        <v>277</v>
      </c>
    </row>
    <row r="259" spans="1:33" ht="13.5" customHeight="1" thickBot="1" x14ac:dyDescent="0.25">
      <c r="A259" s="323"/>
      <c r="B259" s="170"/>
      <c r="C259" s="170"/>
      <c r="D259" s="170"/>
      <c r="E259" s="170"/>
      <c r="F259" s="170"/>
      <c r="G259" s="170"/>
      <c r="H259" s="170"/>
      <c r="I259" s="170"/>
      <c r="J259" s="170"/>
      <c r="K259" s="15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103.5</v>
      </c>
      <c r="D260" s="46">
        <f>IFERROR(V36*H36,"0")+IFERROR(V37*H37,"0")+IFERROR(V38*H38,"0")+IFERROR(V39*H39,"0")</f>
        <v>120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79.2</v>
      </c>
      <c r="G260" s="46">
        <f>IFERROR(V61*H61,"0")+IFERROR(V62*H62,"0")</f>
        <v>80</v>
      </c>
      <c r="H260" s="46">
        <f>IFERROR(V67*H67,"0")</f>
        <v>0</v>
      </c>
      <c r="I260" s="46">
        <f>IFERROR(V72*H72,"0")+IFERROR(V73*H73,"0")</f>
        <v>39.6</v>
      </c>
      <c r="J260" s="46">
        <f>IFERROR(V78*H78,"0")+IFERROR(V79*H79,"0")+IFERROR(V80*H80,"0")+IFERROR(V81*H81,"0")+IFERROR(V82*H82,"0")+IFERROR(V83*H83,"0")</f>
        <v>61.2</v>
      </c>
      <c r="K260" s="150"/>
      <c r="L260" s="46">
        <f>IFERROR(V88*H88,"0")+IFERROR(V89*H89,"0")+IFERROR(V90*H90,"0")</f>
        <v>0</v>
      </c>
      <c r="M260" s="46">
        <f>IFERROR(V95*H95,"0")+IFERROR(V96*H96,"0")+IFERROR(V97*H97,"0")+IFERROR(V98*H98,"0")</f>
        <v>511.20000000000005</v>
      </c>
      <c r="N260" s="46">
        <f>IFERROR(V103*H103,"0")+IFERROR(V104*H104,"0")</f>
        <v>51</v>
      </c>
      <c r="O260" s="46">
        <f>IFERROR(V109*H109,"0")</f>
        <v>0</v>
      </c>
      <c r="P260" s="46">
        <f>IFERROR(V114*H114,"0")+IFERROR(V115*H115,"0")+IFERROR(V116*H116,"0")+IFERROR(V117*H117,"0")</f>
        <v>18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280</v>
      </c>
      <c r="V260" s="46">
        <f>IFERROR(V159*H159,"0")+IFERROR(V160*H160,"0")</f>
        <v>66</v>
      </c>
      <c r="W260" s="46">
        <f>IFERROR(V165*H165,"0")</f>
        <v>0</v>
      </c>
      <c r="X260" s="46">
        <f>IFERROR(V170*H170,"0")</f>
        <v>0</v>
      </c>
      <c r="Y260" s="46">
        <f>IFERROR(V176*H176,"0")</f>
        <v>0</v>
      </c>
      <c r="Z260" s="46">
        <f>IFERROR(V181*H181,"0")</f>
        <v>0</v>
      </c>
      <c r="AA260" s="46">
        <f>IFERROR(V186*H186,"0")+IFERROR(V187*H187,"0")+IFERROR(V188*H188,"0")+IFERROR(V189*H189,"0")</f>
        <v>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282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1070.4000000000001</v>
      </c>
      <c r="B263" s="60">
        <f>SUMPRODUCT(--(BA:BA="ПГП"),--(U:U="кор"),H:H,W:W)+SUMPRODUCT(--(BA:BA="ПГП"),--(U:U="кг"),W:W)</f>
        <v>621.29999999999995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25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A193:X193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A218:M219"/>
    <mergeCell ref="A74:M75"/>
    <mergeCell ref="N115:R115"/>
    <mergeCell ref="N97:R97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2023-12-01T09:56:48Z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