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20,11,23 Сочи\"/>
    </mc:Choice>
  </mc:AlternateContent>
  <xr:revisionPtr revIDLastSave="0" documentId="13_ncr:1_{CB46A4CE-1A0E-47FB-90AC-55CF62600CA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TDSheet!$A$3:$X$72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O18" i="1"/>
  <c r="O22" i="1"/>
  <c r="O38" i="1"/>
  <c r="O39" i="1"/>
  <c r="O54" i="1"/>
  <c r="O55" i="1"/>
  <c r="O69" i="1"/>
  <c r="O70" i="1"/>
  <c r="O71" i="1"/>
  <c r="O72" i="1"/>
  <c r="O6" i="1"/>
  <c r="O5" i="1" l="1"/>
  <c r="F45" i="1"/>
  <c r="E45" i="1"/>
  <c r="M45" i="1" s="1"/>
  <c r="F44" i="1"/>
  <c r="E44" i="1"/>
  <c r="M44" i="1" s="1"/>
  <c r="F19" i="1"/>
  <c r="E19" i="1"/>
  <c r="F63" i="1"/>
  <c r="E63" i="1"/>
  <c r="M63" i="1" s="1"/>
  <c r="W1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N64" i="1" s="1"/>
  <c r="M65" i="1"/>
  <c r="M66" i="1"/>
  <c r="M67" i="1"/>
  <c r="N67" i="1" s="1"/>
  <c r="M68" i="1"/>
  <c r="N68" i="1" s="1"/>
  <c r="M69" i="1"/>
  <c r="M70" i="1"/>
  <c r="M71" i="1"/>
  <c r="M72" i="1"/>
  <c r="M6" i="1"/>
  <c r="R71" i="1" l="1"/>
  <c r="R69" i="1"/>
  <c r="R67" i="1"/>
  <c r="R65" i="1"/>
  <c r="R61" i="1"/>
  <c r="R59" i="1"/>
  <c r="R57" i="1"/>
  <c r="R55" i="1"/>
  <c r="R53" i="1"/>
  <c r="R51" i="1"/>
  <c r="R49" i="1"/>
  <c r="R47" i="1"/>
  <c r="R43" i="1"/>
  <c r="R41" i="1"/>
  <c r="R39" i="1"/>
  <c r="R37" i="1"/>
  <c r="R35" i="1"/>
  <c r="R33" i="1"/>
  <c r="R31" i="1"/>
  <c r="R29" i="1"/>
  <c r="R27" i="1"/>
  <c r="R25" i="1"/>
  <c r="R23" i="1"/>
  <c r="R21" i="1"/>
  <c r="R17" i="1"/>
  <c r="R15" i="1"/>
  <c r="R13" i="1"/>
  <c r="R11" i="1"/>
  <c r="R9" i="1"/>
  <c r="R7" i="1"/>
  <c r="R63" i="1"/>
  <c r="R19" i="1"/>
  <c r="R44" i="1"/>
  <c r="R45" i="1"/>
  <c r="R6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N53" i="1"/>
  <c r="N49" i="1"/>
  <c r="N47" i="1"/>
  <c r="N35" i="1"/>
  <c r="N31" i="1"/>
  <c r="N29" i="1"/>
  <c r="N36" i="1"/>
  <c r="N45" i="1"/>
  <c r="N14" i="1"/>
  <c r="N32" i="1"/>
  <c r="N50" i="1"/>
  <c r="N30" i="1"/>
  <c r="N24" i="1"/>
  <c r="N8" i="1"/>
  <c r="N57" i="1"/>
  <c r="N43" i="1"/>
  <c r="N11" i="1"/>
  <c r="N34" i="1"/>
  <c r="N60" i="1"/>
  <c r="N58" i="1"/>
  <c r="N56" i="1"/>
  <c r="N48" i="1"/>
  <c r="N46" i="1"/>
  <c r="N42" i="1"/>
  <c r="N28" i="1"/>
  <c r="N26" i="1"/>
  <c r="N12" i="1"/>
  <c r="N10" i="1"/>
  <c r="S61" i="1"/>
  <c r="S59" i="1"/>
  <c r="S57" i="1"/>
  <c r="S55" i="1"/>
  <c r="S53" i="1"/>
  <c r="S51" i="1"/>
  <c r="S49" i="1"/>
  <c r="S47" i="1"/>
  <c r="S43" i="1"/>
  <c r="S41" i="1"/>
  <c r="S39" i="1"/>
  <c r="S37" i="1"/>
  <c r="S35" i="1"/>
  <c r="S33" i="1"/>
  <c r="S31" i="1"/>
  <c r="S29" i="1"/>
  <c r="S27" i="1"/>
  <c r="S25" i="1"/>
  <c r="S23" i="1"/>
  <c r="S21" i="1"/>
  <c r="S17" i="1"/>
  <c r="S15" i="1"/>
  <c r="S13" i="1"/>
  <c r="S11" i="1"/>
  <c r="S9" i="1"/>
  <c r="S7" i="1"/>
  <c r="S44" i="1"/>
  <c r="N40" i="1"/>
  <c r="N52" i="1"/>
  <c r="S6" i="1"/>
  <c r="S71" i="1"/>
  <c r="S69" i="1"/>
  <c r="S67" i="1"/>
  <c r="S65" i="1"/>
  <c r="S63" i="1"/>
  <c r="S19" i="1"/>
  <c r="S45" i="1"/>
  <c r="N9" i="1"/>
  <c r="N13" i="1"/>
  <c r="N21" i="1"/>
  <c r="N27" i="1"/>
  <c r="N41" i="1"/>
  <c r="N7" i="1"/>
  <c r="N17" i="1"/>
  <c r="N33" i="1"/>
  <c r="N59" i="1"/>
  <c r="S62" i="1"/>
  <c r="S60" i="1"/>
  <c r="S58" i="1"/>
  <c r="S56" i="1"/>
  <c r="S54" i="1"/>
  <c r="S52" i="1"/>
  <c r="S50" i="1"/>
  <c r="S48" i="1"/>
  <c r="S46" i="1"/>
  <c r="S42" i="1"/>
  <c r="S40" i="1"/>
  <c r="S38" i="1"/>
  <c r="S36" i="1"/>
  <c r="S34" i="1"/>
  <c r="S32" i="1"/>
  <c r="S30" i="1"/>
  <c r="S28" i="1"/>
  <c r="S26" i="1"/>
  <c r="N19" i="1"/>
  <c r="N23" i="1"/>
  <c r="S72" i="1"/>
  <c r="S70" i="1"/>
  <c r="S68" i="1"/>
  <c r="S66" i="1"/>
  <c r="S64" i="1"/>
  <c r="S24" i="1"/>
  <c r="S22" i="1"/>
  <c r="S20" i="1"/>
  <c r="S18" i="1"/>
  <c r="S16" i="1"/>
  <c r="S14" i="1"/>
  <c r="S12" i="1"/>
  <c r="S10" i="1"/>
  <c r="S8" i="1"/>
  <c r="G61" i="1"/>
  <c r="H61" i="1"/>
  <c r="G20" i="1"/>
  <c r="H2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6" i="1"/>
  <c r="G7" i="1"/>
  <c r="G8" i="1"/>
  <c r="G9" i="1"/>
  <c r="G10" i="1"/>
  <c r="G11" i="1"/>
  <c r="X11" i="1" s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X57" i="1" s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6" i="1"/>
  <c r="V5" i="1"/>
  <c r="U5" i="1"/>
  <c r="T5" i="1"/>
  <c r="P5" i="1"/>
  <c r="M5" i="1"/>
  <c r="L5" i="1"/>
  <c r="K5" i="1"/>
  <c r="J5" i="1"/>
  <c r="I5" i="1"/>
  <c r="F5" i="1"/>
  <c r="E5" i="1"/>
  <c r="X71" i="1" l="1"/>
  <c r="X72" i="1"/>
  <c r="X70" i="1"/>
  <c r="X68" i="1"/>
  <c r="X66" i="1"/>
  <c r="X64" i="1"/>
  <c r="X62" i="1"/>
  <c r="X59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8" i="1"/>
  <c r="X16" i="1"/>
  <c r="X14" i="1"/>
  <c r="X12" i="1"/>
  <c r="X10" i="1"/>
  <c r="X8" i="1"/>
  <c r="X20" i="1"/>
  <c r="X61" i="1"/>
  <c r="X6" i="1"/>
  <c r="X69" i="1"/>
  <c r="X67" i="1"/>
  <c r="X65" i="1"/>
  <c r="X63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19" i="1"/>
  <c r="X17" i="1"/>
  <c r="X15" i="1"/>
  <c r="X13" i="1"/>
  <c r="X9" i="1"/>
  <c r="X7" i="1"/>
  <c r="N5" i="1"/>
  <c r="X5" i="1" l="1"/>
</calcChain>
</file>

<file path=xl/sharedStrings.xml><?xml version="1.0" encoding="utf-8"?>
<sst xmlns="http://schemas.openxmlformats.org/spreadsheetml/2006/main" count="198" uniqueCount="99">
  <si>
    <t>Период: 13.11.2023 - 20.11.2023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</si>
  <si>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</si>
  <si>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</si>
  <si>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</si>
  <si>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</si>
  <si>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</si>
  <si>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</si>
  <si>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</si>
  <si>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</si>
  <si>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</si>
  <si>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</si>
  <si>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</si>
  <si>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</si>
  <si>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</si>
  <si>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</si>
  <si>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</si>
  <si>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</si>
  <si>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</si>
  <si>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</si>
  <si>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</si>
  <si>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</si>
  <si>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</si>
  <si>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</si>
  <si>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</si>
  <si>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</si>
  <si>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</si>
  <si>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</si>
  <si>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</si>
  <si>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</si>
  <si>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</si>
  <si>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</si>
  <si>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</si>
  <si>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</si>
  <si>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</si>
  <si>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</si>
  <si>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</si>
  <si>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</si>
  <si>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</si>
  <si>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</si>
  <si>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</si>
  <si>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</si>
  <si>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</si>
  <si>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</si>
  <si>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</si>
  <si>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</si>
  <si>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</si>
  <si>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</si>
  <si>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</si>
  <si>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</si>
  <si>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</si>
  <si>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</si>
  <si>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</si>
  <si>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</si>
  <si>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</si>
  <si>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</si>
  <si>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</si>
  <si>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</si>
  <si>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</si>
  <si>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</si>
  <si>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</si>
  <si>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</si>
  <si>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</si>
  <si>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</si>
  <si>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</si>
  <si>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</si>
  <si>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</si>
  <si>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</si>
  <si>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</si>
  <si>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</si>
  <si>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</si>
  <si>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</si>
  <si>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</si>
  <si>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</si>
  <si>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</si>
  <si>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</si>
  <si>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</si>
  <si>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</si>
  <si>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</si>
  <si>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</si>
  <si>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</si>
  <si>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</si>
  <si>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</si>
  <si>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</si>
  <si>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</si>
  <si>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</si>
  <si>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30,10</t>
  </si>
  <si>
    <t>ср 03,11</t>
  </si>
  <si>
    <t>коментарий</t>
  </si>
  <si>
    <t>вес</t>
  </si>
  <si>
    <t>от филиала</t>
  </si>
  <si>
    <t>комментарий филиала</t>
  </si>
  <si>
    <t>ср 13,11</t>
  </si>
  <si>
    <t xml:space="preserve"> 060  Колбаса Докторская стародворская  0,5 кг,ПОКОМ</t>
  </si>
  <si>
    <t xml:space="preserve"> 328  Сардельки Сочинки Стародворье ТМ  0,4 кг ПОКОМ</t>
  </si>
  <si>
    <t>не хватает на неделю</t>
  </si>
  <si>
    <t>акция не хватает на неделю</t>
  </si>
  <si>
    <t>заказ под Туапсе</t>
  </si>
  <si>
    <t>задачи торгового отдела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</si>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</sst>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6" fillId="8" borderId="1" xfId="0" applyNumberFormat="1" applyFont="1" applyFill="1" applyBorder="1" applyAlignment="1">
      <alignment horizontal="right" vertical="top"/>
    </xf>
    <xf numFmtId="1" fontId="6" fillId="8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3" fillId="0" borderId="0" xfId="0" applyNumberFormat="1" applyFont="1"/>
    <xf numFmtId="164" fontId="0" fillId="7" borderId="4" xfId="0" applyNumberFormat="1" applyFill="1" applyBorder="1" applyAlignment="1"/>
    <xf numFmtId="164" fontId="3" fillId="7" borderId="0" xfId="0" applyNumberFormat="1" applyFon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13,11,23%20&#1057;&#1086;&#1095;&#1080;/&#1076;&#1074;%2013,11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  <sheetName val="продажи"/>
    </sheetNames>
    <sheetDataSet>
      <sheetData sheetId="0">
        <row r="1">
          <cell r="A1" t="str">
            <v>Период: 06.11.2023 - 13.11.2023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23,10</v>
          </cell>
          <cell r="U3" t="str">
            <v>ср 30,10</v>
          </cell>
          <cell r="V3" t="str">
            <v>ср 03,11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E5">
            <v>4583.232</v>
          </cell>
          <cell r="F5">
            <v>8727.8979999999992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916.6464000000002</v>
          </cell>
          <cell r="N5">
            <v>3307.4834000000005</v>
          </cell>
          <cell r="O5">
            <v>4142.7704000000003</v>
          </cell>
          <cell r="P5">
            <v>2558</v>
          </cell>
          <cell r="T5">
            <v>1027.4536000000001</v>
          </cell>
          <cell r="U5">
            <v>929.23620000000017</v>
          </cell>
          <cell r="V5">
            <v>890.59480000000008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D6">
            <v>23.16</v>
          </cell>
          <cell r="E6">
            <v>8.2940000000000005</v>
          </cell>
          <cell r="F6">
            <v>13.105</v>
          </cell>
          <cell r="G6">
            <v>1</v>
          </cell>
          <cell r="H6">
            <v>50</v>
          </cell>
          <cell r="M6">
            <v>1.6588000000000001</v>
          </cell>
          <cell r="N6">
            <v>8.4593999999999987</v>
          </cell>
          <cell r="O6">
            <v>8.4593999999999987</v>
          </cell>
          <cell r="R6">
            <v>12.999999999999998</v>
          </cell>
          <cell r="S6">
            <v>7.9002893658066071</v>
          </cell>
          <cell r="T6">
            <v>0.27999999999999997</v>
          </cell>
          <cell r="U6">
            <v>0.57199999999999995</v>
          </cell>
          <cell r="V6">
            <v>0.84800000000000009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48.447000000000003</v>
          </cell>
          <cell r="D7">
            <v>21.713000000000001</v>
          </cell>
          <cell r="E7">
            <v>27.96</v>
          </cell>
          <cell r="F7">
            <v>42.110999999999997</v>
          </cell>
          <cell r="G7">
            <v>1</v>
          </cell>
          <cell r="H7">
            <v>50</v>
          </cell>
          <cell r="M7">
            <v>5.5920000000000005</v>
          </cell>
          <cell r="N7">
            <v>30.585000000000015</v>
          </cell>
          <cell r="O7">
            <v>40</v>
          </cell>
          <cell r="P7">
            <v>50</v>
          </cell>
          <cell r="Q7" t="str">
            <v>св,в связ с переходом отгрузки Туапсе с ф.Сочи</v>
          </cell>
          <cell r="R7">
            <v>14.683655221745347</v>
          </cell>
          <cell r="S7">
            <v>7.5305793991416294</v>
          </cell>
          <cell r="T7">
            <v>8.548</v>
          </cell>
          <cell r="U7">
            <v>0</v>
          </cell>
          <cell r="V7">
            <v>4.82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8.1620000000000008</v>
          </cell>
          <cell r="D8">
            <v>10.992000000000001</v>
          </cell>
          <cell r="E8">
            <v>2.72</v>
          </cell>
          <cell r="F8">
            <v>15.076000000000001</v>
          </cell>
          <cell r="G8">
            <v>1</v>
          </cell>
          <cell r="H8">
            <v>45</v>
          </cell>
          <cell r="M8">
            <v>0.54400000000000004</v>
          </cell>
          <cell r="O8">
            <v>0</v>
          </cell>
          <cell r="R8">
            <v>27.713235294117645</v>
          </cell>
          <cell r="S8">
            <v>27.713235294117645</v>
          </cell>
          <cell r="T8">
            <v>0.27060000000000001</v>
          </cell>
          <cell r="U8">
            <v>0</v>
          </cell>
          <cell r="V8">
            <v>0.80879999999999996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179</v>
          </cell>
          <cell r="D9">
            <v>85</v>
          </cell>
          <cell r="E9">
            <v>91</v>
          </cell>
          <cell r="F9">
            <v>153</v>
          </cell>
          <cell r="G9">
            <v>0.5</v>
          </cell>
          <cell r="H9">
            <v>50</v>
          </cell>
          <cell r="M9">
            <v>18.2</v>
          </cell>
          <cell r="N9">
            <v>83.6</v>
          </cell>
          <cell r="O9">
            <v>130</v>
          </cell>
          <cell r="P9">
            <v>150</v>
          </cell>
          <cell r="Q9" t="str">
            <v>Открыта Бофорта</v>
          </cell>
          <cell r="R9">
            <v>15.549450549450549</v>
          </cell>
          <cell r="S9">
            <v>8.4065934065934069</v>
          </cell>
          <cell r="T9">
            <v>24</v>
          </cell>
          <cell r="U9">
            <v>16</v>
          </cell>
          <cell r="V9">
            <v>18.600000000000001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427</v>
          </cell>
          <cell r="D10">
            <v>617</v>
          </cell>
          <cell r="E10">
            <v>277</v>
          </cell>
          <cell r="F10">
            <v>640</v>
          </cell>
          <cell r="G10">
            <v>0.4</v>
          </cell>
          <cell r="H10">
            <v>50</v>
          </cell>
          <cell r="M10">
            <v>55.4</v>
          </cell>
          <cell r="N10">
            <v>80.199999999999932</v>
          </cell>
          <cell r="O10">
            <v>80.199999999999932</v>
          </cell>
          <cell r="R10">
            <v>12.999999999999998</v>
          </cell>
          <cell r="S10">
            <v>11.552346570397113</v>
          </cell>
          <cell r="T10">
            <v>75</v>
          </cell>
          <cell r="U10">
            <v>61.2</v>
          </cell>
          <cell r="V10">
            <v>70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F11">
            <v>12</v>
          </cell>
          <cell r="G11">
            <v>0.5</v>
          </cell>
          <cell r="H11">
            <v>31</v>
          </cell>
          <cell r="M11">
            <v>0</v>
          </cell>
          <cell r="O11">
            <v>0</v>
          </cell>
          <cell r="R11" t="e">
            <v>#DIV/0!</v>
          </cell>
          <cell r="S11" t="e">
            <v>#DIV/0!</v>
          </cell>
          <cell r="T11">
            <v>-2.2000000000000002</v>
          </cell>
          <cell r="U11">
            <v>-1.6</v>
          </cell>
          <cell r="V11">
            <v>2.4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300</v>
          </cell>
          <cell r="D12">
            <v>412</v>
          </cell>
          <cell r="E12">
            <v>246</v>
          </cell>
          <cell r="F12">
            <v>443</v>
          </cell>
          <cell r="G12">
            <v>0.45</v>
          </cell>
          <cell r="H12">
            <v>45</v>
          </cell>
          <cell r="M12">
            <v>49.2</v>
          </cell>
          <cell r="N12">
            <v>196.60000000000002</v>
          </cell>
          <cell r="O12">
            <v>196.60000000000002</v>
          </cell>
          <cell r="R12">
            <v>13</v>
          </cell>
          <cell r="S12">
            <v>9.0040650406504064</v>
          </cell>
          <cell r="T12">
            <v>61.4</v>
          </cell>
          <cell r="U12">
            <v>42.2</v>
          </cell>
          <cell r="V12">
            <v>50.6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205</v>
          </cell>
          <cell r="D13">
            <v>555</v>
          </cell>
          <cell r="E13">
            <v>216</v>
          </cell>
          <cell r="F13">
            <v>527</v>
          </cell>
          <cell r="G13">
            <v>0.45</v>
          </cell>
          <cell r="H13">
            <v>45</v>
          </cell>
          <cell r="M13">
            <v>43.2</v>
          </cell>
          <cell r="N13">
            <v>34.600000000000023</v>
          </cell>
          <cell r="O13">
            <v>34.600000000000023</v>
          </cell>
          <cell r="R13">
            <v>13</v>
          </cell>
          <cell r="S13">
            <v>12.199074074074073</v>
          </cell>
          <cell r="T13">
            <v>44</v>
          </cell>
          <cell r="U13">
            <v>43</v>
          </cell>
          <cell r="V13">
            <v>58.8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31</v>
          </cell>
          <cell r="D14">
            <v>55</v>
          </cell>
          <cell r="E14">
            <v>29</v>
          </cell>
          <cell r="F14">
            <v>48</v>
          </cell>
          <cell r="G14">
            <v>0.5</v>
          </cell>
          <cell r="H14">
            <v>40</v>
          </cell>
          <cell r="M14">
            <v>5.8</v>
          </cell>
          <cell r="N14">
            <v>27.399999999999991</v>
          </cell>
          <cell r="O14">
            <v>27.399999999999991</v>
          </cell>
          <cell r="R14">
            <v>12.999999999999998</v>
          </cell>
          <cell r="S14">
            <v>8.2758620689655178</v>
          </cell>
          <cell r="T14">
            <v>10.8</v>
          </cell>
          <cell r="U14">
            <v>0.8</v>
          </cell>
          <cell r="V14">
            <v>5.6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9</v>
          </cell>
          <cell r="D15">
            <v>80</v>
          </cell>
          <cell r="E15">
            <v>13</v>
          </cell>
          <cell r="F15">
            <v>76</v>
          </cell>
          <cell r="G15">
            <v>0.4</v>
          </cell>
          <cell r="H15">
            <v>50</v>
          </cell>
          <cell r="M15">
            <v>2.6</v>
          </cell>
          <cell r="O15">
            <v>25</v>
          </cell>
          <cell r="P15">
            <v>30</v>
          </cell>
          <cell r="Q15" t="str">
            <v>св,в связ с переходом отгрузки Туапсе с ф.Сочи</v>
          </cell>
          <cell r="R15">
            <v>38.846153846153847</v>
          </cell>
          <cell r="S15">
            <v>29.23076923076923</v>
          </cell>
          <cell r="T15">
            <v>6</v>
          </cell>
          <cell r="U15">
            <v>-0.4</v>
          </cell>
          <cell r="V15">
            <v>5.4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47</v>
          </cell>
          <cell r="D16">
            <v>32</v>
          </cell>
          <cell r="E16">
            <v>8</v>
          </cell>
          <cell r="F16">
            <v>64</v>
          </cell>
          <cell r="G16">
            <v>0.17</v>
          </cell>
          <cell r="H16">
            <v>180</v>
          </cell>
          <cell r="M16">
            <v>1.6</v>
          </cell>
          <cell r="O16">
            <v>0</v>
          </cell>
          <cell r="R16">
            <v>40</v>
          </cell>
          <cell r="S16">
            <v>40</v>
          </cell>
          <cell r="T16">
            <v>1</v>
          </cell>
          <cell r="U16">
            <v>3.8</v>
          </cell>
          <cell r="V16">
            <v>4.4000000000000004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12</v>
          </cell>
          <cell r="D17">
            <v>30</v>
          </cell>
          <cell r="E17">
            <v>24</v>
          </cell>
          <cell r="F17">
            <v>16</v>
          </cell>
          <cell r="G17">
            <v>0.45</v>
          </cell>
          <cell r="H17">
            <v>50</v>
          </cell>
          <cell r="M17">
            <v>4.8</v>
          </cell>
          <cell r="N17">
            <v>36.799999999999997</v>
          </cell>
          <cell r="O17">
            <v>36.799999999999997</v>
          </cell>
          <cell r="R17">
            <v>11</v>
          </cell>
          <cell r="S17">
            <v>3.3333333333333335</v>
          </cell>
          <cell r="T17">
            <v>3.2</v>
          </cell>
          <cell r="U17">
            <v>0</v>
          </cell>
          <cell r="V17">
            <v>2.4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E18">
            <v>-2</v>
          </cell>
          <cell r="F18">
            <v>-4</v>
          </cell>
          <cell r="G18">
            <v>0</v>
          </cell>
          <cell r="H18">
            <v>0</v>
          </cell>
          <cell r="M18">
            <v>-0.4</v>
          </cell>
          <cell r="O18">
            <v>0</v>
          </cell>
          <cell r="P18">
            <v>18</v>
          </cell>
          <cell r="Q18" t="str">
            <v>св,в связ с переходом отгрузки Туапсе с ф.Сочи</v>
          </cell>
          <cell r="R18">
            <v>10</v>
          </cell>
          <cell r="S18">
            <v>10</v>
          </cell>
          <cell r="T18">
            <v>0</v>
          </cell>
          <cell r="U18">
            <v>0</v>
          </cell>
          <cell r="V18">
            <v>0</v>
          </cell>
          <cell r="W18" t="str">
            <v>устар.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-1</v>
          </cell>
          <cell r="D19">
            <v>151</v>
          </cell>
          <cell r="E19">
            <v>118</v>
          </cell>
          <cell r="F19">
            <v>91</v>
          </cell>
          <cell r="G19">
            <v>0.5</v>
          </cell>
          <cell r="H19">
            <v>60</v>
          </cell>
          <cell r="M19">
            <v>23.6</v>
          </cell>
          <cell r="N19">
            <v>215.8</v>
          </cell>
          <cell r="O19">
            <v>270</v>
          </cell>
          <cell r="P19">
            <v>300</v>
          </cell>
          <cell r="Q19" t="str">
            <v>св,в связ с переходом отгрузки Туапсе с ф.Сочи</v>
          </cell>
          <cell r="R19">
            <v>15.296610169491524</v>
          </cell>
          <cell r="S19">
            <v>3.8559322033898304</v>
          </cell>
          <cell r="T19">
            <v>4.4000000000000004</v>
          </cell>
          <cell r="U19">
            <v>2.2000000000000002</v>
          </cell>
          <cell r="V19">
            <v>-0.2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15</v>
          </cell>
          <cell r="E20">
            <v>13</v>
          </cell>
          <cell r="G20">
            <v>0.5</v>
          </cell>
          <cell r="H20">
            <v>55</v>
          </cell>
          <cell r="M20">
            <v>2.6</v>
          </cell>
          <cell r="N20">
            <v>33.800000000000004</v>
          </cell>
          <cell r="O20">
            <v>30</v>
          </cell>
          <cell r="P20">
            <v>30</v>
          </cell>
          <cell r="R20">
            <v>11.538461538461538</v>
          </cell>
          <cell r="S20">
            <v>0</v>
          </cell>
          <cell r="T20">
            <v>0.6</v>
          </cell>
          <cell r="U20">
            <v>0.6</v>
          </cell>
          <cell r="V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5</v>
          </cell>
          <cell r="D21">
            <v>89</v>
          </cell>
          <cell r="E21">
            <v>31</v>
          </cell>
          <cell r="F21">
            <v>54</v>
          </cell>
          <cell r="G21">
            <v>0.3</v>
          </cell>
          <cell r="H21">
            <v>40</v>
          </cell>
          <cell r="M21">
            <v>6.2</v>
          </cell>
          <cell r="N21">
            <v>26.600000000000009</v>
          </cell>
          <cell r="O21">
            <v>48</v>
          </cell>
          <cell r="P21">
            <v>48</v>
          </cell>
          <cell r="Q21" t="str">
            <v>св,в связ с переходом отгрузки Туапсе с ф.Сочи</v>
          </cell>
          <cell r="R21">
            <v>16.451612903225804</v>
          </cell>
          <cell r="S21">
            <v>8.7096774193548381</v>
          </cell>
          <cell r="T21">
            <v>2.6</v>
          </cell>
          <cell r="U21">
            <v>0.4</v>
          </cell>
          <cell r="V21">
            <v>1.8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</v>
          </cell>
          <cell r="D22">
            <v>103</v>
          </cell>
          <cell r="E22">
            <v>17</v>
          </cell>
          <cell r="F22">
            <v>80</v>
          </cell>
          <cell r="G22">
            <v>0.5</v>
          </cell>
          <cell r="H22">
            <v>60</v>
          </cell>
          <cell r="M22">
            <v>3.4</v>
          </cell>
          <cell r="O22">
            <v>0</v>
          </cell>
          <cell r="R22">
            <v>23.529411764705884</v>
          </cell>
          <cell r="S22">
            <v>23.529411764705884</v>
          </cell>
          <cell r="T22">
            <v>3.4</v>
          </cell>
          <cell r="U22">
            <v>0</v>
          </cell>
          <cell r="V22">
            <v>2.6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D23">
            <v>232</v>
          </cell>
          <cell r="E23">
            <v>91</v>
          </cell>
          <cell r="F23">
            <v>112</v>
          </cell>
          <cell r="G23">
            <v>0.35</v>
          </cell>
          <cell r="H23">
            <v>40</v>
          </cell>
          <cell r="M23">
            <v>18.2</v>
          </cell>
          <cell r="N23">
            <v>124.6</v>
          </cell>
          <cell r="O23">
            <v>124.6</v>
          </cell>
          <cell r="R23">
            <v>13</v>
          </cell>
          <cell r="S23">
            <v>6.1538461538461542</v>
          </cell>
          <cell r="T23">
            <v>4.4000000000000004</v>
          </cell>
          <cell r="U23">
            <v>18</v>
          </cell>
          <cell r="V23">
            <v>9.4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18</v>
          </cell>
          <cell r="D24">
            <v>118</v>
          </cell>
          <cell r="E24">
            <v>30</v>
          </cell>
          <cell r="F24">
            <v>94</v>
          </cell>
          <cell r="G24">
            <v>0.17</v>
          </cell>
          <cell r="H24">
            <v>120</v>
          </cell>
          <cell r="M24">
            <v>6</v>
          </cell>
          <cell r="O24">
            <v>0</v>
          </cell>
          <cell r="R24">
            <v>15.666666666666666</v>
          </cell>
          <cell r="S24">
            <v>15.666666666666666</v>
          </cell>
          <cell r="T24">
            <v>7.6</v>
          </cell>
          <cell r="U24">
            <v>7.8</v>
          </cell>
          <cell r="V24">
            <v>7.4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14</v>
          </cell>
          <cell r="D25">
            <v>6</v>
          </cell>
          <cell r="E25">
            <v>13</v>
          </cell>
          <cell r="F25">
            <v>6</v>
          </cell>
          <cell r="G25">
            <v>0.38</v>
          </cell>
          <cell r="H25">
            <v>40</v>
          </cell>
          <cell r="M25">
            <v>2.6</v>
          </cell>
          <cell r="N25">
            <v>20</v>
          </cell>
          <cell r="O25">
            <v>30</v>
          </cell>
          <cell r="P25">
            <v>30</v>
          </cell>
          <cell r="Q25" t="str">
            <v>св,в связ с переходом отгрузки Туапсе с ф.Сочи</v>
          </cell>
          <cell r="R25">
            <v>13.846153846153845</v>
          </cell>
          <cell r="S25">
            <v>2.3076923076923075</v>
          </cell>
          <cell r="T25">
            <v>3.6</v>
          </cell>
          <cell r="U25">
            <v>3</v>
          </cell>
          <cell r="V25">
            <v>1.4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18</v>
          </cell>
          <cell r="D26">
            <v>110</v>
          </cell>
          <cell r="E26">
            <v>47</v>
          </cell>
          <cell r="F26">
            <v>52</v>
          </cell>
          <cell r="G26">
            <v>0.42</v>
          </cell>
          <cell r="H26">
            <v>40</v>
          </cell>
          <cell r="M26">
            <v>9.4</v>
          </cell>
          <cell r="N26">
            <v>70.2</v>
          </cell>
          <cell r="O26">
            <v>90</v>
          </cell>
          <cell r="P26">
            <v>90</v>
          </cell>
          <cell r="Q26" t="str">
            <v>св,в связ с переходом отгрузки Туапсе с ф.Сочи</v>
          </cell>
          <cell r="R26">
            <v>15.106382978723405</v>
          </cell>
          <cell r="S26">
            <v>5.5319148936170208</v>
          </cell>
          <cell r="T26">
            <v>9.6</v>
          </cell>
          <cell r="U26">
            <v>10</v>
          </cell>
          <cell r="V26">
            <v>8</v>
          </cell>
        </row>
        <row r="27">
          <cell r="A27" t="str">
            <v xml:space="preserve"> 095  Сосиски Баварские,  0.42кг, БАВАРУШКИ ПОКОМ</v>
          </cell>
          <cell r="B27" t="str">
            <v>шт</v>
          </cell>
          <cell r="C27">
            <v>-2</v>
          </cell>
          <cell r="D27">
            <v>2</v>
          </cell>
          <cell r="G27">
            <v>0</v>
          </cell>
          <cell r="H27">
            <v>45</v>
          </cell>
          <cell r="M27">
            <v>0</v>
          </cell>
          <cell r="O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0.4</v>
          </cell>
          <cell r="V27">
            <v>0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-2</v>
          </cell>
          <cell r="D28">
            <v>482</v>
          </cell>
          <cell r="E28">
            <v>177</v>
          </cell>
          <cell r="F28">
            <v>241</v>
          </cell>
          <cell r="G28">
            <v>0.42</v>
          </cell>
          <cell r="H28">
            <v>45</v>
          </cell>
          <cell r="M28">
            <v>35.4</v>
          </cell>
          <cell r="N28">
            <v>219.2</v>
          </cell>
          <cell r="O28">
            <v>300</v>
          </cell>
          <cell r="P28">
            <v>300</v>
          </cell>
          <cell r="Q28" t="str">
            <v>св,в связ с переходом отгрузки Туапсе с ф.Сочи</v>
          </cell>
          <cell r="R28">
            <v>15.282485875706215</v>
          </cell>
          <cell r="S28">
            <v>6.8079096045197742</v>
          </cell>
          <cell r="T28">
            <v>26.8</v>
          </cell>
          <cell r="U28">
            <v>48.8</v>
          </cell>
          <cell r="V28">
            <v>27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-5</v>
          </cell>
          <cell r="D29">
            <v>314</v>
          </cell>
          <cell r="E29">
            <v>139</v>
          </cell>
          <cell r="F29">
            <v>148</v>
          </cell>
          <cell r="G29">
            <v>0.6</v>
          </cell>
          <cell r="H29">
            <v>40</v>
          </cell>
          <cell r="M29">
            <v>27.8</v>
          </cell>
          <cell r="N29">
            <v>213.40000000000003</v>
          </cell>
          <cell r="O29">
            <v>213.40000000000003</v>
          </cell>
          <cell r="R29">
            <v>13.000000000000002</v>
          </cell>
          <cell r="S29">
            <v>5.3237410071942444</v>
          </cell>
          <cell r="T29">
            <v>19.2</v>
          </cell>
          <cell r="U29">
            <v>23.8</v>
          </cell>
          <cell r="V29">
            <v>17.399999999999999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4</v>
          </cell>
          <cell r="D30">
            <v>117</v>
          </cell>
          <cell r="E30">
            <v>4</v>
          </cell>
          <cell r="F30">
            <v>84</v>
          </cell>
          <cell r="G30">
            <v>0.35</v>
          </cell>
          <cell r="H30">
            <v>45</v>
          </cell>
          <cell r="M30">
            <v>0.8</v>
          </cell>
          <cell r="O30">
            <v>30</v>
          </cell>
          <cell r="P30">
            <v>36</v>
          </cell>
          <cell r="Q30" t="str">
            <v>св,поставленные задачи ТП</v>
          </cell>
          <cell r="R30">
            <v>142.5</v>
          </cell>
          <cell r="S30">
            <v>105</v>
          </cell>
          <cell r="T30">
            <v>7.4</v>
          </cell>
          <cell r="U30">
            <v>-1.6</v>
          </cell>
          <cell r="V30">
            <v>6.4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85</v>
          </cell>
          <cell r="E31">
            <v>-22</v>
          </cell>
          <cell r="F31">
            <v>84</v>
          </cell>
          <cell r="G31">
            <v>0.35</v>
          </cell>
          <cell r="H31">
            <v>45</v>
          </cell>
          <cell r="M31">
            <v>-4.4000000000000004</v>
          </cell>
          <cell r="O31">
            <v>30</v>
          </cell>
          <cell r="P31">
            <v>36</v>
          </cell>
          <cell r="Q31" t="str">
            <v>св,поставленные задачи ТП</v>
          </cell>
          <cell r="R31">
            <v>-25.909090909090907</v>
          </cell>
          <cell r="S31">
            <v>-19.09090909090909</v>
          </cell>
          <cell r="T31">
            <v>7.4</v>
          </cell>
          <cell r="U31">
            <v>3.2</v>
          </cell>
          <cell r="V31">
            <v>7.6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122</v>
          </cell>
          <cell r="E32">
            <v>16</v>
          </cell>
          <cell r="F32">
            <v>84</v>
          </cell>
          <cell r="G32">
            <v>0.35</v>
          </cell>
          <cell r="H32">
            <v>45</v>
          </cell>
          <cell r="M32">
            <v>3.2</v>
          </cell>
          <cell r="O32">
            <v>30</v>
          </cell>
          <cell r="P32">
            <v>36</v>
          </cell>
          <cell r="Q32" t="str">
            <v>св,поставленные задачи ТП</v>
          </cell>
          <cell r="R32">
            <v>35.625</v>
          </cell>
          <cell r="S32">
            <v>26.25</v>
          </cell>
          <cell r="T32">
            <v>6.2</v>
          </cell>
          <cell r="U32">
            <v>-2.2000000000000002</v>
          </cell>
          <cell r="V32">
            <v>6.2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204.565</v>
          </cell>
          <cell r="D33">
            <v>313.44</v>
          </cell>
          <cell r="E33">
            <v>105.465</v>
          </cell>
          <cell r="F33">
            <v>412.54</v>
          </cell>
          <cell r="G33">
            <v>1</v>
          </cell>
          <cell r="H33">
            <v>50</v>
          </cell>
          <cell r="M33">
            <v>21.093</v>
          </cell>
          <cell r="O33">
            <v>0</v>
          </cell>
          <cell r="R33">
            <v>19.558147252643057</v>
          </cell>
          <cell r="S33">
            <v>19.558147252643057</v>
          </cell>
          <cell r="T33">
            <v>31.274999999999999</v>
          </cell>
          <cell r="U33">
            <v>35.994</v>
          </cell>
          <cell r="V33">
            <v>49.635000000000005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279.19</v>
          </cell>
          <cell r="D34">
            <v>916.65499999999997</v>
          </cell>
          <cell r="E34">
            <v>219.73500000000001</v>
          </cell>
          <cell r="F34">
            <v>885.82</v>
          </cell>
          <cell r="G34">
            <v>1</v>
          </cell>
          <cell r="H34">
            <v>60</v>
          </cell>
          <cell r="M34">
            <v>43.947000000000003</v>
          </cell>
          <cell r="O34">
            <v>0</v>
          </cell>
          <cell r="R34">
            <v>20.156552210617335</v>
          </cell>
          <cell r="S34">
            <v>20.156552210617335</v>
          </cell>
          <cell r="T34">
            <v>56.302599999999998</v>
          </cell>
          <cell r="U34">
            <v>69.975999999999999</v>
          </cell>
          <cell r="V34">
            <v>45.701999999999998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6.4610000000000003</v>
          </cell>
          <cell r="E35">
            <v>0.746</v>
          </cell>
          <cell r="F35">
            <v>5.7149999999999999</v>
          </cell>
          <cell r="G35">
            <v>1</v>
          </cell>
          <cell r="H35">
            <v>180</v>
          </cell>
          <cell r="M35">
            <v>0.1492</v>
          </cell>
          <cell r="O35">
            <v>0</v>
          </cell>
          <cell r="R35">
            <v>38.304289544235921</v>
          </cell>
          <cell r="S35">
            <v>38.304289544235921</v>
          </cell>
          <cell r="T35">
            <v>0.22599999999999998</v>
          </cell>
          <cell r="U35">
            <v>0.156</v>
          </cell>
          <cell r="V35">
            <v>7.5999999999999998E-2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C36">
            <v>38.4</v>
          </cell>
          <cell r="D36">
            <v>30.82</v>
          </cell>
          <cell r="E36">
            <v>25.58</v>
          </cell>
          <cell r="F36">
            <v>43.5</v>
          </cell>
          <cell r="G36">
            <v>1</v>
          </cell>
          <cell r="H36">
            <v>60</v>
          </cell>
          <cell r="M36">
            <v>5.1159999999999997</v>
          </cell>
          <cell r="N36">
            <v>23.007999999999996</v>
          </cell>
          <cell r="O36">
            <v>23.007999999999996</v>
          </cell>
          <cell r="R36">
            <v>13</v>
          </cell>
          <cell r="S36">
            <v>8.5027365129007038</v>
          </cell>
          <cell r="T36">
            <v>7.1519999999999992</v>
          </cell>
          <cell r="U36">
            <v>4.5640000000000001</v>
          </cell>
          <cell r="V36">
            <v>3.5759999999999996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D37">
            <v>200.42</v>
          </cell>
          <cell r="E37">
            <v>41.51</v>
          </cell>
          <cell r="F37">
            <v>158.87</v>
          </cell>
          <cell r="G37">
            <v>1</v>
          </cell>
          <cell r="H37">
            <v>60</v>
          </cell>
          <cell r="M37">
            <v>8.3019999999999996</v>
          </cell>
          <cell r="O37">
            <v>0</v>
          </cell>
          <cell r="R37">
            <v>19.136352686099737</v>
          </cell>
          <cell r="S37">
            <v>19.136352686099737</v>
          </cell>
          <cell r="T37">
            <v>6.2520000000000007</v>
          </cell>
          <cell r="U37">
            <v>0</v>
          </cell>
          <cell r="V37">
            <v>12.013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4.585</v>
          </cell>
          <cell r="E38">
            <v>0.36899999999999999</v>
          </cell>
          <cell r="F38">
            <v>4.2160000000000002</v>
          </cell>
          <cell r="G38">
            <v>1</v>
          </cell>
          <cell r="H38">
            <v>180</v>
          </cell>
          <cell r="M38">
            <v>7.3800000000000004E-2</v>
          </cell>
          <cell r="O38">
            <v>0</v>
          </cell>
          <cell r="R38">
            <v>57.12737127371274</v>
          </cell>
          <cell r="S38">
            <v>57.12737127371274</v>
          </cell>
          <cell r="T38">
            <v>7.1999999999999995E-2</v>
          </cell>
          <cell r="U38">
            <v>0.20659999999999998</v>
          </cell>
          <cell r="V38">
            <v>0.151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15.602</v>
          </cell>
          <cell r="E39">
            <v>-1.3919999999999999</v>
          </cell>
          <cell r="F39">
            <v>15.602</v>
          </cell>
          <cell r="G39">
            <v>1</v>
          </cell>
          <cell r="H39">
            <v>35</v>
          </cell>
          <cell r="M39">
            <v>-0.27839999999999998</v>
          </cell>
          <cell r="O39">
            <v>0</v>
          </cell>
          <cell r="R39">
            <v>-56.041666666666671</v>
          </cell>
          <cell r="S39">
            <v>-56.041666666666671</v>
          </cell>
          <cell r="T39">
            <v>0.83740000000000003</v>
          </cell>
          <cell r="U39">
            <v>0</v>
          </cell>
          <cell r="V39">
            <v>0.13819999999999999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14.804</v>
          </cell>
          <cell r="D40">
            <v>407.608</v>
          </cell>
          <cell r="E40">
            <v>188.46899999999999</v>
          </cell>
          <cell r="F40">
            <v>230.30799999999999</v>
          </cell>
          <cell r="G40">
            <v>1</v>
          </cell>
          <cell r="H40">
            <v>40</v>
          </cell>
          <cell r="M40">
            <v>37.693799999999996</v>
          </cell>
          <cell r="O40">
            <v>200</v>
          </cell>
          <cell r="P40">
            <v>200</v>
          </cell>
          <cell r="Q40" t="str">
            <v>Карат</v>
          </cell>
          <cell r="R40">
            <v>11.415882718112794</v>
          </cell>
          <cell r="S40">
            <v>6.1099703399498067</v>
          </cell>
          <cell r="T40">
            <v>31.727399999999999</v>
          </cell>
          <cell r="U40">
            <v>96.966800000000006</v>
          </cell>
          <cell r="V40">
            <v>41.2348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10.208</v>
          </cell>
          <cell r="D41">
            <v>15.96</v>
          </cell>
          <cell r="E41">
            <v>6.6120000000000001</v>
          </cell>
          <cell r="F41">
            <v>17.292000000000002</v>
          </cell>
          <cell r="G41">
            <v>1</v>
          </cell>
          <cell r="H41">
            <v>30</v>
          </cell>
          <cell r="M41">
            <v>1.3224</v>
          </cell>
          <cell r="O41">
            <v>0</v>
          </cell>
          <cell r="R41">
            <v>13.076225045372052</v>
          </cell>
          <cell r="S41">
            <v>13.076225045372052</v>
          </cell>
          <cell r="T41">
            <v>2.0840000000000001</v>
          </cell>
          <cell r="U41">
            <v>0.25579999999999997</v>
          </cell>
          <cell r="V41">
            <v>1.4368000000000001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D42">
            <v>8.0129999999999999</v>
          </cell>
          <cell r="F42">
            <v>8.0129999999999999</v>
          </cell>
          <cell r="G42">
            <v>1</v>
          </cell>
          <cell r="H42">
            <v>45</v>
          </cell>
          <cell r="M42">
            <v>0</v>
          </cell>
          <cell r="O42">
            <v>0</v>
          </cell>
          <cell r="R42" t="e">
            <v>#DIV/0!</v>
          </cell>
          <cell r="S42" t="e">
            <v>#DIV/0!</v>
          </cell>
          <cell r="T42">
            <v>-0.19419999999999998</v>
          </cell>
          <cell r="U42">
            <v>0</v>
          </cell>
          <cell r="V42">
            <v>-0.26480000000000004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39.468000000000004</v>
          </cell>
          <cell r="D43">
            <v>225.51400000000001</v>
          </cell>
          <cell r="E43">
            <v>130.52500000000001</v>
          </cell>
          <cell r="F43">
            <v>121.062</v>
          </cell>
          <cell r="G43">
            <v>1</v>
          </cell>
          <cell r="H43">
            <v>40</v>
          </cell>
          <cell r="M43">
            <v>26.105</v>
          </cell>
          <cell r="N43">
            <v>218.303</v>
          </cell>
          <cell r="O43">
            <v>218.303</v>
          </cell>
          <cell r="R43">
            <v>13</v>
          </cell>
          <cell r="S43">
            <v>4.6375023941773605</v>
          </cell>
          <cell r="T43">
            <v>18.9968</v>
          </cell>
          <cell r="U43">
            <v>19.283200000000001</v>
          </cell>
          <cell r="V43">
            <v>17.205400000000001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13.593</v>
          </cell>
          <cell r="D44">
            <v>17.68</v>
          </cell>
          <cell r="F44">
            <v>16.466000000000001</v>
          </cell>
          <cell r="G44">
            <v>1</v>
          </cell>
          <cell r="H44">
            <v>40</v>
          </cell>
          <cell r="M44">
            <v>0</v>
          </cell>
          <cell r="O44">
            <v>0</v>
          </cell>
          <cell r="R44" t="e">
            <v>#DIV/0!</v>
          </cell>
          <cell r="S44" t="e">
            <v>#DIV/0!</v>
          </cell>
          <cell r="T44">
            <v>2.8210000000000002</v>
          </cell>
          <cell r="U44">
            <v>0</v>
          </cell>
          <cell r="V44">
            <v>1.7806000000000002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D45">
            <v>114</v>
          </cell>
          <cell r="E45">
            <v>60</v>
          </cell>
          <cell r="F45">
            <v>40</v>
          </cell>
          <cell r="G45">
            <v>0.35</v>
          </cell>
          <cell r="H45">
            <v>40</v>
          </cell>
          <cell r="M45">
            <v>12</v>
          </cell>
          <cell r="N45">
            <v>116</v>
          </cell>
          <cell r="O45">
            <v>140</v>
          </cell>
          <cell r="P45">
            <v>150</v>
          </cell>
          <cell r="Q45" t="str">
            <v>св,в связ с переходом отгрузки Туапсе с ф.Сочи</v>
          </cell>
          <cell r="R45">
            <v>15</v>
          </cell>
          <cell r="S45">
            <v>3.3333333333333335</v>
          </cell>
          <cell r="T45">
            <v>0</v>
          </cell>
          <cell r="U45">
            <v>4.4000000000000004</v>
          </cell>
          <cell r="V45">
            <v>-0.2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80</v>
          </cell>
          <cell r="D46">
            <v>277</v>
          </cell>
          <cell r="E46">
            <v>92</v>
          </cell>
          <cell r="F46">
            <v>200</v>
          </cell>
          <cell r="G46">
            <v>0.4</v>
          </cell>
          <cell r="H46">
            <v>45</v>
          </cell>
          <cell r="M46">
            <v>18.399999999999999</v>
          </cell>
          <cell r="N46">
            <v>39.199999999999989</v>
          </cell>
          <cell r="O46">
            <v>80</v>
          </cell>
          <cell r="P46">
            <v>90</v>
          </cell>
          <cell r="Q46" t="str">
            <v>Акция</v>
          </cell>
          <cell r="R46">
            <v>15.217391304347828</v>
          </cell>
          <cell r="S46">
            <v>10.869565217391305</v>
          </cell>
          <cell r="T46">
            <v>8.1999999999999993</v>
          </cell>
          <cell r="U46">
            <v>10.199999999999999</v>
          </cell>
          <cell r="V46">
            <v>15.8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261</v>
          </cell>
          <cell r="D47">
            <v>332</v>
          </cell>
          <cell r="E47">
            <v>221</v>
          </cell>
          <cell r="F47">
            <v>299</v>
          </cell>
          <cell r="G47">
            <v>0.45</v>
          </cell>
          <cell r="H47">
            <v>50</v>
          </cell>
          <cell r="M47">
            <v>44.2</v>
          </cell>
          <cell r="N47">
            <v>275.60000000000002</v>
          </cell>
          <cell r="O47">
            <v>370</v>
          </cell>
          <cell r="P47">
            <v>400</v>
          </cell>
          <cell r="Q47" t="str">
            <v>св,в связ с переходом отгрузки Туапсе с ф.Сочи</v>
          </cell>
          <cell r="R47">
            <v>15.135746606334841</v>
          </cell>
          <cell r="S47">
            <v>6.7647058823529411</v>
          </cell>
          <cell r="T47">
            <v>48.4</v>
          </cell>
          <cell r="U47">
            <v>36</v>
          </cell>
          <cell r="V47">
            <v>39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D48">
            <v>1</v>
          </cell>
          <cell r="E48">
            <v>1</v>
          </cell>
          <cell r="G48">
            <v>0</v>
          </cell>
          <cell r="H48">
            <v>40</v>
          </cell>
          <cell r="M48">
            <v>0.2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107</v>
          </cell>
          <cell r="D49">
            <v>259</v>
          </cell>
          <cell r="E49">
            <v>81</v>
          </cell>
          <cell r="F49">
            <v>238</v>
          </cell>
          <cell r="G49">
            <v>0.4</v>
          </cell>
          <cell r="H49">
            <v>45</v>
          </cell>
          <cell r="M49">
            <v>16.2</v>
          </cell>
          <cell r="O49">
            <v>0</v>
          </cell>
          <cell r="R49">
            <v>14.691358024691359</v>
          </cell>
          <cell r="S49">
            <v>14.691358024691359</v>
          </cell>
          <cell r="T49">
            <v>24.2</v>
          </cell>
          <cell r="U49">
            <v>20</v>
          </cell>
          <cell r="V49">
            <v>27.8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174</v>
          </cell>
          <cell r="D50">
            <v>257</v>
          </cell>
          <cell r="E50">
            <v>164</v>
          </cell>
          <cell r="F50">
            <v>185</v>
          </cell>
          <cell r="G50">
            <v>0.4</v>
          </cell>
          <cell r="H50">
            <v>50</v>
          </cell>
          <cell r="M50">
            <v>32.799999999999997</v>
          </cell>
          <cell r="N50">
            <v>241.39999999999998</v>
          </cell>
          <cell r="O50">
            <v>241.39999999999998</v>
          </cell>
          <cell r="R50">
            <v>13</v>
          </cell>
          <cell r="S50">
            <v>5.6402439024390247</v>
          </cell>
          <cell r="T50">
            <v>40.6</v>
          </cell>
          <cell r="U50">
            <v>31</v>
          </cell>
          <cell r="V50">
            <v>27.6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18</v>
          </cell>
          <cell r="E51">
            <v>-2</v>
          </cell>
          <cell r="F51">
            <v>18</v>
          </cell>
          <cell r="G51">
            <v>0.4</v>
          </cell>
          <cell r="H51">
            <v>40</v>
          </cell>
          <cell r="M51">
            <v>-0.4</v>
          </cell>
          <cell r="N51">
            <v>15</v>
          </cell>
          <cell r="O51">
            <v>15</v>
          </cell>
          <cell r="R51">
            <v>-82.5</v>
          </cell>
          <cell r="S51">
            <v>-45</v>
          </cell>
          <cell r="T51">
            <v>4.2</v>
          </cell>
          <cell r="U51">
            <v>-0.4</v>
          </cell>
          <cell r="V51">
            <v>3.4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B52" t="str">
            <v>шт</v>
          </cell>
          <cell r="C52">
            <v>-1</v>
          </cell>
          <cell r="D52">
            <v>67</v>
          </cell>
          <cell r="E52">
            <v>17</v>
          </cell>
          <cell r="F52">
            <v>42</v>
          </cell>
          <cell r="G52">
            <v>0.4</v>
          </cell>
          <cell r="H52">
            <v>60</v>
          </cell>
          <cell r="M52">
            <v>3.4</v>
          </cell>
          <cell r="N52">
            <v>2.1999999999999957</v>
          </cell>
          <cell r="O52">
            <v>10</v>
          </cell>
          <cell r="R52">
            <v>15.294117647058824</v>
          </cell>
          <cell r="S52">
            <v>12.352941176470589</v>
          </cell>
          <cell r="T52">
            <v>2.6</v>
          </cell>
          <cell r="U52">
            <v>4.5999999999999996</v>
          </cell>
          <cell r="V52">
            <v>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D53">
            <v>80</v>
          </cell>
          <cell r="E53">
            <v>47</v>
          </cell>
          <cell r="F53">
            <v>23</v>
          </cell>
          <cell r="G53">
            <v>0.35</v>
          </cell>
          <cell r="H53">
            <v>40</v>
          </cell>
          <cell r="M53">
            <v>9.4</v>
          </cell>
          <cell r="N53">
            <v>99.2</v>
          </cell>
          <cell r="O53">
            <v>99.2</v>
          </cell>
          <cell r="R53">
            <v>13</v>
          </cell>
          <cell r="S53">
            <v>2.4468085106382977</v>
          </cell>
          <cell r="T53">
            <v>6.4</v>
          </cell>
          <cell r="U53">
            <v>10.4</v>
          </cell>
          <cell r="V53">
            <v>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33</v>
          </cell>
          <cell r="D54">
            <v>139</v>
          </cell>
          <cell r="E54">
            <v>26</v>
          </cell>
          <cell r="F54">
            <v>138</v>
          </cell>
          <cell r="G54">
            <v>0.4</v>
          </cell>
          <cell r="H54">
            <v>40</v>
          </cell>
          <cell r="M54">
            <v>5.2</v>
          </cell>
          <cell r="O54">
            <v>0</v>
          </cell>
          <cell r="R54">
            <v>26.538461538461537</v>
          </cell>
          <cell r="S54">
            <v>26.538461538461537</v>
          </cell>
          <cell r="T54">
            <v>18.8</v>
          </cell>
          <cell r="U54">
            <v>4.8</v>
          </cell>
          <cell r="V54">
            <v>14.6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D55">
            <v>264</v>
          </cell>
          <cell r="E55">
            <v>89</v>
          </cell>
          <cell r="F55">
            <v>165</v>
          </cell>
          <cell r="G55">
            <v>0.4</v>
          </cell>
          <cell r="H55">
            <v>45</v>
          </cell>
          <cell r="M55">
            <v>17.8</v>
          </cell>
          <cell r="N55">
            <v>66.400000000000006</v>
          </cell>
          <cell r="O55">
            <v>100</v>
          </cell>
          <cell r="P55">
            <v>120</v>
          </cell>
          <cell r="Q55" t="str">
            <v>Открыта Бофорта</v>
          </cell>
          <cell r="R55">
            <v>14.887640449438202</v>
          </cell>
          <cell r="S55">
            <v>9.2696629213483135</v>
          </cell>
          <cell r="T55">
            <v>20.399999999999999</v>
          </cell>
          <cell r="U55">
            <v>22.6</v>
          </cell>
          <cell r="V55">
            <v>18.399999999999999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59</v>
          </cell>
          <cell r="D56">
            <v>14</v>
          </cell>
          <cell r="E56">
            <v>22</v>
          </cell>
          <cell r="F56">
            <v>6</v>
          </cell>
          <cell r="G56">
            <v>0.4</v>
          </cell>
          <cell r="H56">
            <v>40</v>
          </cell>
          <cell r="M56">
            <v>4.4000000000000004</v>
          </cell>
          <cell r="N56">
            <v>33.6</v>
          </cell>
          <cell r="O56">
            <v>60</v>
          </cell>
          <cell r="P56">
            <v>90</v>
          </cell>
          <cell r="Q56" t="str">
            <v>Открыта Бофорта</v>
          </cell>
          <cell r="R56">
            <v>14.999999999999998</v>
          </cell>
          <cell r="S56">
            <v>1.3636363636363635</v>
          </cell>
          <cell r="T56">
            <v>0</v>
          </cell>
          <cell r="U56">
            <v>0.8</v>
          </cell>
          <cell r="V56">
            <v>2.8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159.898</v>
          </cell>
          <cell r="D57">
            <v>209.02</v>
          </cell>
          <cell r="E57">
            <v>175.56299999999999</v>
          </cell>
          <cell r="F57">
            <v>239.05799999999999</v>
          </cell>
          <cell r="G57">
            <v>1</v>
          </cell>
          <cell r="H57">
            <v>50</v>
          </cell>
          <cell r="M57">
            <v>35.1126</v>
          </cell>
          <cell r="O57">
            <v>120</v>
          </cell>
          <cell r="P57">
            <v>120</v>
          </cell>
          <cell r="Q57" t="str">
            <v>Карат</v>
          </cell>
          <cell r="R57">
            <v>10.225901813024384</v>
          </cell>
          <cell r="S57">
            <v>6.8083252165889165</v>
          </cell>
          <cell r="T57">
            <v>23.57</v>
          </cell>
          <cell r="U57">
            <v>46.509799999999998</v>
          </cell>
          <cell r="V57">
            <v>14.61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48.994999999999997</v>
          </cell>
          <cell r="D58">
            <v>0.03</v>
          </cell>
          <cell r="E58">
            <v>6.7409999999999997</v>
          </cell>
          <cell r="F58">
            <v>38.195</v>
          </cell>
          <cell r="G58">
            <v>1</v>
          </cell>
          <cell r="H58">
            <v>50</v>
          </cell>
          <cell r="M58">
            <v>1.3481999999999998</v>
          </cell>
          <cell r="O58">
            <v>0</v>
          </cell>
          <cell r="R58">
            <v>28.330366414478569</v>
          </cell>
          <cell r="S58">
            <v>28.330366414478569</v>
          </cell>
          <cell r="T58">
            <v>5.36</v>
          </cell>
          <cell r="U58">
            <v>1.3439999999999999</v>
          </cell>
          <cell r="V58">
            <v>1.6120000000000001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52.773000000000003</v>
          </cell>
          <cell r="D59">
            <v>100.48099999999999</v>
          </cell>
          <cell r="E59">
            <v>97.204999999999998</v>
          </cell>
          <cell r="F59">
            <v>56.048999999999999</v>
          </cell>
          <cell r="G59">
            <v>1</v>
          </cell>
          <cell r="H59">
            <v>40</v>
          </cell>
          <cell r="M59">
            <v>19.440999999999999</v>
          </cell>
          <cell r="N59">
            <v>157.80199999999999</v>
          </cell>
          <cell r="O59">
            <v>0</v>
          </cell>
          <cell r="P59">
            <v>0</v>
          </cell>
          <cell r="Q59" t="str">
            <v>Оптовик Затарился</v>
          </cell>
          <cell r="R59">
            <v>2.8830307082968982</v>
          </cell>
          <cell r="S59">
            <v>2.8830307082968982</v>
          </cell>
          <cell r="T59">
            <v>60.472999999999999</v>
          </cell>
          <cell r="U59">
            <v>0</v>
          </cell>
          <cell r="V59">
            <v>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366</v>
          </cell>
          <cell r="D60">
            <v>723</v>
          </cell>
          <cell r="E60">
            <v>334</v>
          </cell>
          <cell r="F60">
            <v>726</v>
          </cell>
          <cell r="G60">
            <v>0.45</v>
          </cell>
          <cell r="H60">
            <v>50</v>
          </cell>
          <cell r="M60">
            <v>66.8</v>
          </cell>
          <cell r="N60">
            <v>142.39999999999998</v>
          </cell>
          <cell r="O60">
            <v>142.39999999999998</v>
          </cell>
          <cell r="R60">
            <v>13</v>
          </cell>
          <cell r="S60">
            <v>10.868263473053892</v>
          </cell>
          <cell r="T60">
            <v>89.8</v>
          </cell>
          <cell r="U60">
            <v>61.8</v>
          </cell>
          <cell r="V60">
            <v>78.400000000000006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340</v>
          </cell>
          <cell r="D61">
            <v>486</v>
          </cell>
          <cell r="E61">
            <v>303</v>
          </cell>
          <cell r="F61">
            <v>450</v>
          </cell>
          <cell r="G61">
            <v>0.45</v>
          </cell>
          <cell r="H61">
            <v>50</v>
          </cell>
          <cell r="M61">
            <v>60.6</v>
          </cell>
          <cell r="N61">
            <v>337.80000000000007</v>
          </cell>
          <cell r="O61">
            <v>337.80000000000007</v>
          </cell>
          <cell r="R61">
            <v>13</v>
          </cell>
          <cell r="S61">
            <v>7.4257425742574252</v>
          </cell>
          <cell r="T61">
            <v>80</v>
          </cell>
          <cell r="U61">
            <v>65.400000000000006</v>
          </cell>
          <cell r="V61">
            <v>57.2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-10</v>
          </cell>
          <cell r="D62">
            <v>724</v>
          </cell>
          <cell r="E62">
            <v>196</v>
          </cell>
          <cell r="F62">
            <v>485</v>
          </cell>
          <cell r="G62">
            <v>0.45</v>
          </cell>
          <cell r="H62">
            <v>50</v>
          </cell>
          <cell r="M62">
            <v>39.200000000000003</v>
          </cell>
          <cell r="N62">
            <v>24.600000000000023</v>
          </cell>
          <cell r="O62">
            <v>24.600000000000023</v>
          </cell>
          <cell r="R62">
            <v>13</v>
          </cell>
          <cell r="S62">
            <v>12.372448979591836</v>
          </cell>
          <cell r="T62">
            <v>37.6</v>
          </cell>
          <cell r="U62">
            <v>40.200000000000003</v>
          </cell>
          <cell r="V62">
            <v>50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C63">
            <v>5</v>
          </cell>
          <cell r="D63">
            <v>6</v>
          </cell>
          <cell r="E63">
            <v>11</v>
          </cell>
          <cell r="G63">
            <v>0.4</v>
          </cell>
          <cell r="H63">
            <v>40</v>
          </cell>
          <cell r="M63">
            <v>2.2000000000000002</v>
          </cell>
          <cell r="N63">
            <v>20</v>
          </cell>
          <cell r="O63">
            <v>20</v>
          </cell>
          <cell r="R63">
            <v>9.0909090909090899</v>
          </cell>
          <cell r="S63">
            <v>0</v>
          </cell>
          <cell r="T63">
            <v>0.6</v>
          </cell>
          <cell r="U63">
            <v>0.6</v>
          </cell>
          <cell r="V63">
            <v>0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4</v>
          </cell>
          <cell r="D64">
            <v>19</v>
          </cell>
          <cell r="E64">
            <v>9</v>
          </cell>
          <cell r="F64">
            <v>12</v>
          </cell>
          <cell r="G64">
            <v>0.4</v>
          </cell>
          <cell r="H64">
            <v>40</v>
          </cell>
          <cell r="M64">
            <v>1.8</v>
          </cell>
          <cell r="N64">
            <v>11.400000000000002</v>
          </cell>
          <cell r="O64">
            <v>20</v>
          </cell>
          <cell r="P64">
            <v>30</v>
          </cell>
          <cell r="Q64" t="str">
            <v>св,в связ с переходом отгрузки Туапсе с ф.Сочи</v>
          </cell>
          <cell r="R64">
            <v>17.777777777777779</v>
          </cell>
          <cell r="S64">
            <v>6.6666666666666661</v>
          </cell>
          <cell r="T64">
            <v>1.2</v>
          </cell>
          <cell r="U64">
            <v>2.2000000000000002</v>
          </cell>
          <cell r="V64">
            <v>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39.17</v>
          </cell>
          <cell r="D65">
            <v>147.935</v>
          </cell>
          <cell r="E65">
            <v>51.61</v>
          </cell>
          <cell r="F65">
            <v>102.26</v>
          </cell>
          <cell r="G65">
            <v>1</v>
          </cell>
          <cell r="H65">
            <v>55</v>
          </cell>
          <cell r="M65">
            <v>10.321999999999999</v>
          </cell>
          <cell r="N65">
            <v>31.925999999999974</v>
          </cell>
          <cell r="O65">
            <v>50</v>
          </cell>
          <cell r="P65">
            <v>50</v>
          </cell>
          <cell r="Q65" t="str">
            <v>св,в связ с переходом отгрузки Туапсе с ф.Сочи</v>
          </cell>
          <cell r="R65">
            <v>14.751017244720016</v>
          </cell>
          <cell r="S65">
            <v>9.9069947684557267</v>
          </cell>
          <cell r="T65">
            <v>7.1879999999999997</v>
          </cell>
          <cell r="U65">
            <v>3.8759999999999999</v>
          </cell>
          <cell r="V65">
            <v>6.6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C66">
            <v>18</v>
          </cell>
          <cell r="D66">
            <v>162</v>
          </cell>
          <cell r="E66">
            <v>40</v>
          </cell>
          <cell r="F66">
            <v>136</v>
          </cell>
          <cell r="G66">
            <v>0.1</v>
          </cell>
          <cell r="H66">
            <v>730</v>
          </cell>
          <cell r="M66">
            <v>8</v>
          </cell>
          <cell r="O66">
            <v>50</v>
          </cell>
          <cell r="P66">
            <v>100</v>
          </cell>
          <cell r="Q66" t="str">
            <v>св,поставленные задачи ТП</v>
          </cell>
          <cell r="R66">
            <v>23.25</v>
          </cell>
          <cell r="S66">
            <v>17</v>
          </cell>
          <cell r="T66">
            <v>8</v>
          </cell>
          <cell r="U66">
            <v>7.4</v>
          </cell>
          <cell r="V66">
            <v>8.4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-2</v>
          </cell>
          <cell r="D67">
            <v>2</v>
          </cell>
          <cell r="G67">
            <v>0</v>
          </cell>
          <cell r="H67">
            <v>50</v>
          </cell>
          <cell r="M67">
            <v>0</v>
          </cell>
          <cell r="O67">
            <v>0</v>
          </cell>
          <cell r="R67" t="e">
            <v>#DIV/0!</v>
          </cell>
          <cell r="S67" t="e">
            <v>#DIV/0!</v>
          </cell>
          <cell r="T67">
            <v>0.4</v>
          </cell>
          <cell r="U67">
            <v>0</v>
          </cell>
          <cell r="V67">
            <v>0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 t="str">
            <v>шт</v>
          </cell>
          <cell r="C68">
            <v>7</v>
          </cell>
          <cell r="D68">
            <v>6</v>
          </cell>
          <cell r="E68">
            <v>7</v>
          </cell>
          <cell r="F68">
            <v>6</v>
          </cell>
          <cell r="G68">
            <v>0.6</v>
          </cell>
          <cell r="H68">
            <v>60</v>
          </cell>
          <cell r="M68">
            <v>1.4</v>
          </cell>
          <cell r="N68">
            <v>10.799999999999997</v>
          </cell>
          <cell r="O68">
            <v>18</v>
          </cell>
          <cell r="P68">
            <v>18</v>
          </cell>
          <cell r="Q68" t="str">
            <v>св,в связ с переходом отгрузки Туапсе с ф.Сочи</v>
          </cell>
          <cell r="R68">
            <v>17.142857142857142</v>
          </cell>
          <cell r="S68">
            <v>4.2857142857142856</v>
          </cell>
          <cell r="T68">
            <v>1.2</v>
          </cell>
          <cell r="U68">
            <v>0</v>
          </cell>
          <cell r="V68">
            <v>0.6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 t="str">
            <v>шт</v>
          </cell>
          <cell r="C69">
            <v>4</v>
          </cell>
          <cell r="D69">
            <v>12</v>
          </cell>
          <cell r="E69">
            <v>9</v>
          </cell>
          <cell r="F69">
            <v>7</v>
          </cell>
          <cell r="G69">
            <v>0.6</v>
          </cell>
          <cell r="H69">
            <v>60</v>
          </cell>
          <cell r="M69">
            <v>1.8</v>
          </cell>
          <cell r="N69">
            <v>14.600000000000001</v>
          </cell>
          <cell r="O69">
            <v>18</v>
          </cell>
          <cell r="P69">
            <v>18</v>
          </cell>
          <cell r="Q69" t="str">
            <v>св,в связ с переходом отгрузки Туапсе с ф.Сочи</v>
          </cell>
          <cell r="R69">
            <v>13.888888888888889</v>
          </cell>
          <cell r="S69">
            <v>3.8888888888888888</v>
          </cell>
          <cell r="T69">
            <v>0.4</v>
          </cell>
          <cell r="U69">
            <v>0.8</v>
          </cell>
          <cell r="V69">
            <v>0.4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 t="str">
            <v>шт</v>
          </cell>
          <cell r="C70">
            <v>4</v>
          </cell>
          <cell r="D70">
            <v>6</v>
          </cell>
          <cell r="E70">
            <v>4</v>
          </cell>
          <cell r="F70">
            <v>6</v>
          </cell>
          <cell r="G70">
            <v>0.6</v>
          </cell>
          <cell r="H70">
            <v>60</v>
          </cell>
          <cell r="M70">
            <v>0.8</v>
          </cell>
          <cell r="N70">
            <v>4.4000000000000004</v>
          </cell>
          <cell r="O70">
            <v>10</v>
          </cell>
          <cell r="P70">
            <v>18</v>
          </cell>
          <cell r="Q70" t="str">
            <v>св,в связ с переходом отгрузки Туапсе с ф.Сочи</v>
          </cell>
          <cell r="R70">
            <v>20</v>
          </cell>
          <cell r="S70">
            <v>7.5</v>
          </cell>
          <cell r="T70">
            <v>1.2</v>
          </cell>
          <cell r="U70">
            <v>0</v>
          </cell>
          <cell r="V70">
            <v>1.6</v>
          </cell>
        </row>
        <row r="71">
          <cell r="A71" t="str">
            <v xml:space="preserve"> 358  Колбаса Молочная стародворская, амифлекс, 0,5кг, ТМ Стародворье</v>
          </cell>
          <cell r="B71" t="str">
            <v>шт</v>
          </cell>
          <cell r="C71">
            <v>12</v>
          </cell>
          <cell r="E71">
            <v>-1</v>
          </cell>
          <cell r="G71">
            <v>0</v>
          </cell>
          <cell r="H71">
            <v>55</v>
          </cell>
          <cell r="M71">
            <v>-0.2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  <cell r="U71">
            <v>0.2</v>
          </cell>
          <cell r="V71">
            <v>0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B72" t="str">
            <v>шт</v>
          </cell>
          <cell r="C72">
            <v>-1</v>
          </cell>
          <cell r="D72">
            <v>43</v>
          </cell>
          <cell r="E72">
            <v>11</v>
          </cell>
          <cell r="F72">
            <v>31</v>
          </cell>
          <cell r="G72">
            <v>0.28000000000000003</v>
          </cell>
          <cell r="H72">
            <v>35</v>
          </cell>
          <cell r="M72">
            <v>2.2000000000000002</v>
          </cell>
          <cell r="O72">
            <v>0</v>
          </cell>
          <cell r="R72">
            <v>14.09090909090909</v>
          </cell>
          <cell r="S72">
            <v>14.09090909090909</v>
          </cell>
          <cell r="T72">
            <v>0.8</v>
          </cell>
          <cell r="U72">
            <v>1</v>
          </cell>
          <cell r="V72">
            <v>1.2</v>
          </cell>
        </row>
        <row r="73">
          <cell r="A73" t="str">
            <v>БОНУС_Колбаса вареная Филейская ТМ Вязанка ТС Классическая ВЕС  ПОКОМ</v>
          </cell>
          <cell r="B73" t="str">
            <v>кг</v>
          </cell>
          <cell r="C73">
            <v>-24.78</v>
          </cell>
          <cell r="D73">
            <v>32.94</v>
          </cell>
          <cell r="E73">
            <v>9.52</v>
          </cell>
          <cell r="F73">
            <v>-1.36</v>
          </cell>
          <cell r="G73">
            <v>0</v>
          </cell>
          <cell r="H73">
            <v>0</v>
          </cell>
          <cell r="M73">
            <v>1.9039999999999999</v>
          </cell>
          <cell r="O73">
            <v>0</v>
          </cell>
          <cell r="R73">
            <v>-0.71428571428571441</v>
          </cell>
          <cell r="S73">
            <v>-0.71428571428571441</v>
          </cell>
          <cell r="T73">
            <v>3.6119999999999997</v>
          </cell>
          <cell r="U73">
            <v>0.53200000000000003</v>
          </cell>
          <cell r="V73">
            <v>0.81199999999999994</v>
          </cell>
        </row>
        <row r="74">
          <cell r="A74" t="str">
            <v>БОНУС_Колбаса Докторская Особая ТМ Особый рецепт,  0,5кг, ПОКОМ</v>
          </cell>
          <cell r="B74" t="str">
            <v>шт</v>
          </cell>
          <cell r="C74">
            <v>-131</v>
          </cell>
          <cell r="D74">
            <v>234</v>
          </cell>
          <cell r="E74">
            <v>111</v>
          </cell>
          <cell r="F74">
            <v>-9</v>
          </cell>
          <cell r="G74">
            <v>0</v>
          </cell>
          <cell r="H74">
            <v>0</v>
          </cell>
          <cell r="M74">
            <v>22.2</v>
          </cell>
          <cell r="O74">
            <v>0</v>
          </cell>
          <cell r="R74">
            <v>-0.40540540540540543</v>
          </cell>
          <cell r="S74">
            <v>-0.40540540540540543</v>
          </cell>
          <cell r="T74">
            <v>30</v>
          </cell>
          <cell r="U74">
            <v>30.4</v>
          </cell>
          <cell r="V74">
            <v>13.6</v>
          </cell>
        </row>
        <row r="75">
          <cell r="A75" t="str">
            <v>БОНУС_Колбаса Сервелат Филедворский, фиброуз, в/у 0,35 кг срез,  ПОКОМ</v>
          </cell>
          <cell r="B75" t="str">
            <v>шт</v>
          </cell>
          <cell r="D75">
            <v>15</v>
          </cell>
          <cell r="E75">
            <v>16</v>
          </cell>
          <cell r="F75">
            <v>-2</v>
          </cell>
          <cell r="G75">
            <v>0</v>
          </cell>
          <cell r="H75">
            <v>0</v>
          </cell>
          <cell r="M75">
            <v>3.2</v>
          </cell>
          <cell r="O75">
            <v>0</v>
          </cell>
          <cell r="R75">
            <v>-0.625</v>
          </cell>
          <cell r="S75">
            <v>-0.625</v>
          </cell>
          <cell r="T75">
            <v>0.4</v>
          </cell>
          <cell r="U75">
            <v>4.2</v>
          </cell>
          <cell r="V75">
            <v>1.4</v>
          </cell>
        </row>
        <row r="76">
          <cell r="A76" t="str">
            <v>БОНУС_Сосиски Сочинки с сочной грудинкой, МГС 0.4кг,   ПОКОМ</v>
          </cell>
          <cell r="B76" t="str">
            <v>шт</v>
          </cell>
          <cell r="C76">
            <v>-47</v>
          </cell>
          <cell r="D76">
            <v>88</v>
          </cell>
          <cell r="E76">
            <v>42</v>
          </cell>
          <cell r="F76">
            <v>-3</v>
          </cell>
          <cell r="G76">
            <v>0</v>
          </cell>
          <cell r="H76">
            <v>0</v>
          </cell>
          <cell r="M76">
            <v>8.4</v>
          </cell>
          <cell r="O76">
            <v>0</v>
          </cell>
          <cell r="R76">
            <v>-0.35714285714285715</v>
          </cell>
          <cell r="S76">
            <v>-0.35714285714285715</v>
          </cell>
          <cell r="T76">
            <v>8.8000000000000007</v>
          </cell>
          <cell r="U76">
            <v>11</v>
          </cell>
          <cell r="V76">
            <v>4.5999999999999996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2"/>
  <sheetViews>
    <sheetView tabSelected="1" workbookViewId="0">
      <pane ySplit="5" topLeftCell="A6" activePane="bottomLeft" state="frozen"/>
      <selection pane="bottomLeft" activeCell="Z7" sqref="Z7"/>
    </sheetView>
  </sheetViews>
  <sheetFormatPr defaultColWidth="10.5" defaultRowHeight="11.45" customHeight="1" outlineLevelRow="1" x14ac:dyDescent="0.2"/>
  <cols>
    <col min="1" max="1" width="60.5" style="1" customWidth="1"/>
    <col min="2" max="2" width="3.83203125" style="1" customWidth="1"/>
    <col min="3" max="6" width="5.83203125" style="1" customWidth="1"/>
    <col min="7" max="7" width="5" style="19" customWidth="1"/>
    <col min="8" max="8" width="5.6640625" style="2" customWidth="1"/>
    <col min="9" max="10" width="1.1640625" style="2" customWidth="1"/>
    <col min="11" max="11" width="7.6640625" style="2" customWidth="1"/>
    <col min="12" max="12" width="1.1640625" style="2" customWidth="1"/>
    <col min="13" max="13" width="7.5" style="2" customWidth="1"/>
    <col min="14" max="16" width="7.6640625" style="2" customWidth="1"/>
    <col min="17" max="17" width="41" style="2" customWidth="1"/>
    <col min="18" max="19" width="6.33203125" style="2" customWidth="1"/>
    <col min="20" max="22" width="8.1640625" style="2" customWidth="1"/>
    <col min="23" max="23" width="19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76</v>
      </c>
      <c r="H3" s="12" t="s">
        <v>77</v>
      </c>
      <c r="I3" s="13" t="s">
        <v>78</v>
      </c>
      <c r="J3" s="13" t="s">
        <v>79</v>
      </c>
      <c r="K3" s="13" t="s">
        <v>80</v>
      </c>
      <c r="L3" s="13" t="s">
        <v>80</v>
      </c>
      <c r="M3" s="13" t="s">
        <v>81</v>
      </c>
      <c r="N3" s="13" t="s">
        <v>80</v>
      </c>
      <c r="O3" s="13" t="s">
        <v>80</v>
      </c>
      <c r="P3" s="14" t="s">
        <v>82</v>
      </c>
      <c r="Q3" s="15"/>
      <c r="R3" s="13" t="s">
        <v>83</v>
      </c>
      <c r="S3" s="13" t="s">
        <v>84</v>
      </c>
      <c r="T3" s="16" t="s">
        <v>85</v>
      </c>
      <c r="U3" s="16" t="s">
        <v>86</v>
      </c>
      <c r="V3" s="16" t="s">
        <v>91</v>
      </c>
      <c r="W3" s="13" t="s">
        <v>87</v>
      </c>
      <c r="X3" s="13" t="s">
        <v>88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77</v>
      </c>
      <c r="I4" s="13"/>
      <c r="J4" s="13"/>
      <c r="K4" s="16"/>
      <c r="L4" s="13"/>
      <c r="M4" s="13"/>
      <c r="N4" s="13"/>
      <c r="O4" s="26" t="s">
        <v>98</v>
      </c>
      <c r="P4" s="14" t="s">
        <v>89</v>
      </c>
      <c r="Q4" s="15" t="s">
        <v>90</v>
      </c>
      <c r="R4" s="13"/>
      <c r="S4" s="13"/>
      <c r="T4" s="13"/>
      <c r="U4" s="13"/>
      <c r="V4" s="13"/>
      <c r="W4" s="13"/>
      <c r="X4" s="13"/>
    </row>
    <row r="5" spans="1:24" ht="11.1" customHeight="1" x14ac:dyDescent="0.2">
      <c r="A5" s="5"/>
      <c r="B5" s="5"/>
      <c r="C5" s="6"/>
      <c r="D5" s="7"/>
      <c r="E5" s="17">
        <f>SUM(E6:E207)</f>
        <v>5627.744999999999</v>
      </c>
      <c r="F5" s="17">
        <f>SUM(F6:F207)</f>
        <v>2566.8689999999997</v>
      </c>
      <c r="G5" s="11"/>
      <c r="H5" s="12"/>
      <c r="I5" s="17">
        <f t="shared" ref="I5:P5" si="0">SUM(I6:I207)</f>
        <v>0</v>
      </c>
      <c r="J5" s="17">
        <f t="shared" si="0"/>
        <v>0</v>
      </c>
      <c r="K5" s="17">
        <f t="shared" si="0"/>
        <v>4142.7704000000003</v>
      </c>
      <c r="L5" s="17">
        <f t="shared" si="0"/>
        <v>0</v>
      </c>
      <c r="M5" s="17">
        <f t="shared" si="0"/>
        <v>1125.549</v>
      </c>
      <c r="N5" s="17">
        <f t="shared" si="0"/>
        <v>6628.5928000000004</v>
      </c>
      <c r="O5" s="17">
        <f t="shared" si="0"/>
        <v>7570</v>
      </c>
      <c r="P5" s="17">
        <f t="shared" si="0"/>
        <v>3593</v>
      </c>
      <c r="Q5" s="18"/>
      <c r="R5" s="13"/>
      <c r="S5" s="13"/>
      <c r="T5" s="17">
        <f t="shared" ref="T5:V5" si="1">SUM(T6:T207)</f>
        <v>928.63620000000014</v>
      </c>
      <c r="U5" s="17">
        <f t="shared" si="1"/>
        <v>890.59480000000008</v>
      </c>
      <c r="V5" s="17">
        <f t="shared" si="1"/>
        <v>916.6464000000002</v>
      </c>
      <c r="W5" s="13"/>
      <c r="X5" s="17">
        <f>SUM(X6:X207)</f>
        <v>3963.75</v>
      </c>
    </row>
    <row r="6" spans="1:24" ht="11.1" customHeight="1" outlineLevel="1" x14ac:dyDescent="0.2">
      <c r="A6" s="8" t="s">
        <v>9</v>
      </c>
      <c r="B6" s="8" t="s">
        <v>10</v>
      </c>
      <c r="C6" s="9">
        <v>1.4550000000000001</v>
      </c>
      <c r="D6" s="9">
        <v>11.664999999999999</v>
      </c>
      <c r="E6" s="9">
        <v>2.9</v>
      </c>
      <c r="F6" s="9">
        <v>10.18</v>
      </c>
      <c r="G6" s="19">
        <f>VLOOKUP(A6,[1]TDSheet!$A:$G,7,0)</f>
        <v>1</v>
      </c>
      <c r="H6" s="2">
        <f>VLOOKUP(A6,[1]TDSheet!$A:$H,8,0)</f>
        <v>50</v>
      </c>
      <c r="K6" s="2">
        <f>VLOOKUP(A6,[1]TDSheet!$A:$O,15,0)</f>
        <v>8.4593999999999987</v>
      </c>
      <c r="M6" s="2">
        <f>E6/5</f>
        <v>0.57999999999999996</v>
      </c>
      <c r="N6" s="20"/>
      <c r="O6" s="20">
        <f>N6</f>
        <v>0</v>
      </c>
      <c r="P6" s="20"/>
      <c r="R6" s="2">
        <f>(F6+K6+O6)/M6</f>
        <v>32.136896551724135</v>
      </c>
      <c r="S6" s="2">
        <f>(F6+K6)/M6</f>
        <v>32.136896551724135</v>
      </c>
      <c r="T6" s="2">
        <f>VLOOKUP(A6,[1]TDSheet!$A:$U,21,0)</f>
        <v>0.57199999999999995</v>
      </c>
      <c r="U6" s="2">
        <f>VLOOKUP(A6,[1]TDSheet!$A:$V,22,0)</f>
        <v>0.84800000000000009</v>
      </c>
      <c r="V6" s="2">
        <f>VLOOKUP(A6,[1]TDSheet!$A:$M,13,0)</f>
        <v>1.6588000000000001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20.398</v>
      </c>
      <c r="D7" s="9">
        <v>21.713000000000001</v>
      </c>
      <c r="E7" s="9">
        <v>28.3</v>
      </c>
      <c r="F7" s="9">
        <v>13.58</v>
      </c>
      <c r="G7" s="19">
        <f>VLOOKUP(A7,[1]TDSheet!$A:$G,7,0)</f>
        <v>1</v>
      </c>
      <c r="H7" s="2">
        <f>VLOOKUP(A7,[1]TDSheet!$A:$H,8,0)</f>
        <v>50</v>
      </c>
      <c r="K7" s="2">
        <f>VLOOKUP(A7,[1]TDSheet!$A:$O,15,0)</f>
        <v>40</v>
      </c>
      <c r="M7" s="2">
        <f t="shared" ref="M7:M70" si="2">E7/5</f>
        <v>5.66</v>
      </c>
      <c r="N7" s="20">
        <f t="shared" ref="N7:N17" si="3">13*M7-K7-F7</f>
        <v>20</v>
      </c>
      <c r="O7" s="20">
        <v>20</v>
      </c>
      <c r="P7" s="20">
        <v>30</v>
      </c>
      <c r="Q7" s="2" t="s">
        <v>94</v>
      </c>
      <c r="R7" s="2">
        <f t="shared" ref="R7:R70" si="4">(F7+K7+O7)/M7</f>
        <v>13</v>
      </c>
      <c r="S7" s="2">
        <f t="shared" ref="S7:S70" si="5">(F7+K7)/M7</f>
        <v>9.4664310954063602</v>
      </c>
      <c r="T7" s="2">
        <f>VLOOKUP(A7,[1]TDSheet!$A:$U,21,0)</f>
        <v>0</v>
      </c>
      <c r="U7" s="2">
        <f>VLOOKUP(A7,[1]TDSheet!$A:$V,22,0)</f>
        <v>4.82</v>
      </c>
      <c r="V7" s="2">
        <f>VLOOKUP(A7,[1]TDSheet!$A:$M,13,0)</f>
        <v>5.5920000000000005</v>
      </c>
      <c r="X7" s="2">
        <f t="shared" ref="X7:X70" si="6">O7*G7</f>
        <v>20</v>
      </c>
    </row>
    <row r="8" spans="1:24" ht="11.1" customHeight="1" outlineLevel="1" x14ac:dyDescent="0.2">
      <c r="A8" s="8" t="s">
        <v>12</v>
      </c>
      <c r="B8" s="8" t="s">
        <v>10</v>
      </c>
      <c r="C8" s="9">
        <v>4.09</v>
      </c>
      <c r="D8" s="9">
        <v>10.986000000000001</v>
      </c>
      <c r="E8" s="9">
        <v>10.884</v>
      </c>
      <c r="F8" s="9">
        <v>4.1740000000000004</v>
      </c>
      <c r="G8" s="19">
        <f>VLOOKUP(A8,[1]TDSheet!$A:$G,7,0)</f>
        <v>1</v>
      </c>
      <c r="H8" s="2">
        <f>VLOOKUP(A8,[1]TDSheet!$A:$H,8,0)</f>
        <v>45</v>
      </c>
      <c r="K8" s="2">
        <f>VLOOKUP(A8,[1]TDSheet!$A:$O,15,0)</f>
        <v>0</v>
      </c>
      <c r="M8" s="2">
        <f t="shared" si="2"/>
        <v>2.1768000000000001</v>
      </c>
      <c r="N8" s="20">
        <f>9*M8-K8-F8</f>
        <v>15.417200000000001</v>
      </c>
      <c r="O8" s="20">
        <v>15</v>
      </c>
      <c r="P8" s="20"/>
      <c r="R8" s="2">
        <f t="shared" si="4"/>
        <v>8.8083425211319355</v>
      </c>
      <c r="S8" s="2">
        <f t="shared" si="5"/>
        <v>1.9174935685409777</v>
      </c>
      <c r="T8" s="2">
        <f>VLOOKUP(A8,[1]TDSheet!$A:$U,21,0)</f>
        <v>0</v>
      </c>
      <c r="U8" s="2">
        <f>VLOOKUP(A8,[1]TDSheet!$A:$V,22,0)</f>
        <v>0.80879999999999996</v>
      </c>
      <c r="V8" s="2">
        <f>VLOOKUP(A8,[1]TDSheet!$A:$M,13,0)</f>
        <v>0.54400000000000004</v>
      </c>
      <c r="X8" s="2">
        <f t="shared" si="6"/>
        <v>15</v>
      </c>
    </row>
    <row r="9" spans="1:24" ht="11.1" customHeight="1" outlineLevel="1" x14ac:dyDescent="0.2">
      <c r="A9" s="8" t="s">
        <v>13</v>
      </c>
      <c r="B9" s="8" t="s">
        <v>14</v>
      </c>
      <c r="C9" s="9">
        <v>69</v>
      </c>
      <c r="D9" s="9">
        <v>121</v>
      </c>
      <c r="E9" s="9">
        <v>87</v>
      </c>
      <c r="F9" s="9">
        <v>58</v>
      </c>
      <c r="G9" s="19">
        <f>VLOOKUP(A9,[1]TDSheet!$A:$G,7,0)</f>
        <v>0.5</v>
      </c>
      <c r="H9" s="2">
        <f>VLOOKUP(A9,[1]TDSheet!$A:$H,8,0)</f>
        <v>50</v>
      </c>
      <c r="K9" s="2">
        <f>VLOOKUP(A9,[1]TDSheet!$A:$O,15,0)</f>
        <v>130</v>
      </c>
      <c r="M9" s="2">
        <f t="shared" si="2"/>
        <v>17.399999999999999</v>
      </c>
      <c r="N9" s="20">
        <f t="shared" si="3"/>
        <v>38.199999999999989</v>
      </c>
      <c r="O9" s="20">
        <v>60</v>
      </c>
      <c r="P9" s="20">
        <v>60</v>
      </c>
      <c r="Q9" s="2" t="s">
        <v>95</v>
      </c>
      <c r="R9" s="2">
        <f t="shared" si="4"/>
        <v>14.252873563218392</v>
      </c>
      <c r="S9" s="2">
        <f t="shared" si="5"/>
        <v>10.804597701149426</v>
      </c>
      <c r="T9" s="2">
        <f>VLOOKUP(A9,[1]TDSheet!$A:$U,21,0)</f>
        <v>16</v>
      </c>
      <c r="U9" s="2">
        <f>VLOOKUP(A9,[1]TDSheet!$A:$V,22,0)</f>
        <v>18.600000000000001</v>
      </c>
      <c r="V9" s="2">
        <f>VLOOKUP(A9,[1]TDSheet!$A:$M,13,0)</f>
        <v>18.2</v>
      </c>
      <c r="X9" s="2">
        <f t="shared" si="6"/>
        <v>30</v>
      </c>
    </row>
    <row r="10" spans="1:24" ht="11.1" customHeight="1" outlineLevel="1" x14ac:dyDescent="0.2">
      <c r="A10" s="8" t="s">
        <v>15</v>
      </c>
      <c r="B10" s="8" t="s">
        <v>14</v>
      </c>
      <c r="C10" s="9">
        <v>90</v>
      </c>
      <c r="D10" s="9">
        <v>553</v>
      </c>
      <c r="E10" s="9">
        <v>337</v>
      </c>
      <c r="F10" s="9">
        <v>286</v>
      </c>
      <c r="G10" s="19">
        <f>VLOOKUP(A10,[1]TDSheet!$A:$G,7,0)</f>
        <v>0.4</v>
      </c>
      <c r="H10" s="2">
        <f>VLOOKUP(A10,[1]TDSheet!$A:$H,8,0)</f>
        <v>50</v>
      </c>
      <c r="K10" s="2">
        <f>VLOOKUP(A10,[1]TDSheet!$A:$O,15,0)</f>
        <v>80.199999999999932</v>
      </c>
      <c r="M10" s="2">
        <f t="shared" si="2"/>
        <v>67.400000000000006</v>
      </c>
      <c r="N10" s="20">
        <f t="shared" si="3"/>
        <v>510.00000000000011</v>
      </c>
      <c r="O10" s="20">
        <v>510</v>
      </c>
      <c r="P10" s="20"/>
      <c r="R10" s="2">
        <f t="shared" si="4"/>
        <v>12.999999999999998</v>
      </c>
      <c r="S10" s="2">
        <f t="shared" si="5"/>
        <v>5.4332344213649835</v>
      </c>
      <c r="T10" s="2">
        <f>VLOOKUP(A10,[1]TDSheet!$A:$U,21,0)</f>
        <v>61.2</v>
      </c>
      <c r="U10" s="2">
        <f>VLOOKUP(A10,[1]TDSheet!$A:$V,22,0)</f>
        <v>70</v>
      </c>
      <c r="V10" s="2">
        <f>VLOOKUP(A10,[1]TDSheet!$A:$M,13,0)</f>
        <v>55.4</v>
      </c>
      <c r="X10" s="2">
        <f t="shared" si="6"/>
        <v>204</v>
      </c>
    </row>
    <row r="11" spans="1:24" ht="11.1" customHeight="1" outlineLevel="1" x14ac:dyDescent="0.2">
      <c r="A11" s="8" t="s">
        <v>16</v>
      </c>
      <c r="B11" s="8" t="s">
        <v>14</v>
      </c>
      <c r="C11" s="10"/>
      <c r="D11" s="9">
        <v>12</v>
      </c>
      <c r="E11" s="9">
        <v>12</v>
      </c>
      <c r="F11" s="9"/>
      <c r="G11" s="19">
        <f>VLOOKUP(A11,[1]TDSheet!$A:$G,7,0)</f>
        <v>0.5</v>
      </c>
      <c r="H11" s="2">
        <f>VLOOKUP(A11,[1]TDSheet!$A:$H,8,0)</f>
        <v>31</v>
      </c>
      <c r="K11" s="2">
        <f>VLOOKUP(A11,[1]TDSheet!$A:$O,15,0)</f>
        <v>0</v>
      </c>
      <c r="M11" s="2">
        <f t="shared" si="2"/>
        <v>2.4</v>
      </c>
      <c r="N11" s="20">
        <f>8*M11-K11-F11</f>
        <v>19.2</v>
      </c>
      <c r="O11" s="20">
        <v>20</v>
      </c>
      <c r="P11" s="20"/>
      <c r="R11" s="2">
        <f t="shared" si="4"/>
        <v>8.3333333333333339</v>
      </c>
      <c r="S11" s="2">
        <f t="shared" si="5"/>
        <v>0</v>
      </c>
      <c r="T11" s="2">
        <f>VLOOKUP(A11,[1]TDSheet!$A:$U,21,0)</f>
        <v>-1.6</v>
      </c>
      <c r="U11" s="2">
        <f>VLOOKUP(A11,[1]TDSheet!$A:$V,22,0)</f>
        <v>2.4</v>
      </c>
      <c r="V11" s="2">
        <f>VLOOKUP(A11,[1]TDSheet!$A:$M,13,0)</f>
        <v>0</v>
      </c>
      <c r="X11" s="2">
        <f t="shared" si="6"/>
        <v>10</v>
      </c>
    </row>
    <row r="12" spans="1:24" ht="11.1" customHeight="1" outlineLevel="1" x14ac:dyDescent="0.2">
      <c r="A12" s="8" t="s">
        <v>17</v>
      </c>
      <c r="B12" s="8" t="s">
        <v>14</v>
      </c>
      <c r="C12" s="9">
        <v>41</v>
      </c>
      <c r="D12" s="9">
        <v>466</v>
      </c>
      <c r="E12" s="9">
        <v>246</v>
      </c>
      <c r="F12" s="9">
        <v>180</v>
      </c>
      <c r="G12" s="19">
        <f>VLOOKUP(A12,[1]TDSheet!$A:$G,7,0)</f>
        <v>0.45</v>
      </c>
      <c r="H12" s="2">
        <f>VLOOKUP(A12,[1]TDSheet!$A:$H,8,0)</f>
        <v>45</v>
      </c>
      <c r="K12" s="2">
        <f>VLOOKUP(A12,[1]TDSheet!$A:$O,15,0)</f>
        <v>196.60000000000002</v>
      </c>
      <c r="M12" s="2">
        <f t="shared" si="2"/>
        <v>49.2</v>
      </c>
      <c r="N12" s="20">
        <f t="shared" si="3"/>
        <v>263</v>
      </c>
      <c r="O12" s="20">
        <v>265</v>
      </c>
      <c r="P12" s="20"/>
      <c r="R12" s="2">
        <f t="shared" si="4"/>
        <v>13.040650406504065</v>
      </c>
      <c r="S12" s="2">
        <f t="shared" si="5"/>
        <v>7.654471544715447</v>
      </c>
      <c r="T12" s="2">
        <f>VLOOKUP(A12,[1]TDSheet!$A:$U,21,0)</f>
        <v>42.2</v>
      </c>
      <c r="U12" s="2">
        <f>VLOOKUP(A12,[1]TDSheet!$A:$V,22,0)</f>
        <v>50.6</v>
      </c>
      <c r="V12" s="2">
        <f>VLOOKUP(A12,[1]TDSheet!$A:$M,13,0)</f>
        <v>49.2</v>
      </c>
      <c r="X12" s="2">
        <f t="shared" si="6"/>
        <v>119.25</v>
      </c>
    </row>
    <row r="13" spans="1:24" ht="11.1" customHeight="1" outlineLevel="1" x14ac:dyDescent="0.2">
      <c r="A13" s="8" t="s">
        <v>18</v>
      </c>
      <c r="B13" s="8" t="s">
        <v>14</v>
      </c>
      <c r="C13" s="9">
        <v>-7</v>
      </c>
      <c r="D13" s="9">
        <v>635</v>
      </c>
      <c r="E13" s="9">
        <v>258</v>
      </c>
      <c r="F13" s="9">
        <v>249</v>
      </c>
      <c r="G13" s="19">
        <f>VLOOKUP(A13,[1]TDSheet!$A:$G,7,0)</f>
        <v>0.45</v>
      </c>
      <c r="H13" s="2">
        <f>VLOOKUP(A13,[1]TDSheet!$A:$H,8,0)</f>
        <v>45</v>
      </c>
      <c r="K13" s="2">
        <f>VLOOKUP(A13,[1]TDSheet!$A:$O,15,0)</f>
        <v>34.600000000000023</v>
      </c>
      <c r="M13" s="2">
        <f t="shared" si="2"/>
        <v>51.6</v>
      </c>
      <c r="N13" s="20">
        <f t="shared" si="3"/>
        <v>387.20000000000005</v>
      </c>
      <c r="O13" s="20">
        <v>390</v>
      </c>
      <c r="P13" s="20"/>
      <c r="R13" s="2">
        <f t="shared" si="4"/>
        <v>13.054263565891473</v>
      </c>
      <c r="S13" s="2">
        <f t="shared" si="5"/>
        <v>5.4961240310077519</v>
      </c>
      <c r="T13" s="2">
        <f>VLOOKUP(A13,[1]TDSheet!$A:$U,21,0)</f>
        <v>43</v>
      </c>
      <c r="U13" s="2">
        <f>VLOOKUP(A13,[1]TDSheet!$A:$V,22,0)</f>
        <v>58.8</v>
      </c>
      <c r="V13" s="2">
        <f>VLOOKUP(A13,[1]TDSheet!$A:$M,13,0)</f>
        <v>43.2</v>
      </c>
      <c r="X13" s="2">
        <f t="shared" si="6"/>
        <v>175.5</v>
      </c>
    </row>
    <row r="14" spans="1:24" ht="11.1" customHeight="1" outlineLevel="1" x14ac:dyDescent="0.2">
      <c r="A14" s="8" t="s">
        <v>19</v>
      </c>
      <c r="B14" s="8" t="s">
        <v>14</v>
      </c>
      <c r="C14" s="10"/>
      <c r="D14" s="9">
        <v>48</v>
      </c>
      <c r="E14" s="9">
        <v>42</v>
      </c>
      <c r="F14" s="9">
        <v>5</v>
      </c>
      <c r="G14" s="19">
        <f>VLOOKUP(A14,[1]TDSheet!$A:$G,7,0)</f>
        <v>0.5</v>
      </c>
      <c r="H14" s="2">
        <f>VLOOKUP(A14,[1]TDSheet!$A:$H,8,0)</f>
        <v>40</v>
      </c>
      <c r="K14" s="2">
        <f>VLOOKUP(A14,[1]TDSheet!$A:$O,15,0)</f>
        <v>27.399999999999991</v>
      </c>
      <c r="M14" s="2">
        <f t="shared" si="2"/>
        <v>8.4</v>
      </c>
      <c r="N14" s="20">
        <f>12*M14-K14-F14</f>
        <v>68.40000000000002</v>
      </c>
      <c r="O14" s="20">
        <v>70</v>
      </c>
      <c r="P14" s="20"/>
      <c r="R14" s="2">
        <f t="shared" si="4"/>
        <v>12.19047619047619</v>
      </c>
      <c r="S14" s="2">
        <f t="shared" si="5"/>
        <v>3.8571428571428559</v>
      </c>
      <c r="T14" s="2">
        <f>VLOOKUP(A14,[1]TDSheet!$A:$U,21,0)</f>
        <v>0.8</v>
      </c>
      <c r="U14" s="2">
        <f>VLOOKUP(A14,[1]TDSheet!$A:$V,22,0)</f>
        <v>5.6</v>
      </c>
      <c r="V14" s="2">
        <f>VLOOKUP(A14,[1]TDSheet!$A:$M,13,0)</f>
        <v>5.8</v>
      </c>
      <c r="X14" s="2">
        <f t="shared" si="6"/>
        <v>35</v>
      </c>
    </row>
    <row r="15" spans="1:24" ht="11.1" customHeight="1" outlineLevel="1" x14ac:dyDescent="0.2">
      <c r="A15" s="8" t="s">
        <v>20</v>
      </c>
      <c r="B15" s="8" t="s">
        <v>14</v>
      </c>
      <c r="C15" s="9">
        <v>-4</v>
      </c>
      <c r="D15" s="9">
        <v>80</v>
      </c>
      <c r="E15" s="9">
        <v>25</v>
      </c>
      <c r="F15" s="9">
        <v>49</v>
      </c>
      <c r="G15" s="19">
        <f>VLOOKUP(A15,[1]TDSheet!$A:$G,7,0)</f>
        <v>0.4</v>
      </c>
      <c r="H15" s="2">
        <f>VLOOKUP(A15,[1]TDSheet!$A:$H,8,0)</f>
        <v>50</v>
      </c>
      <c r="K15" s="2">
        <f>VLOOKUP(A15,[1]TDSheet!$A:$O,15,0)</f>
        <v>25</v>
      </c>
      <c r="M15" s="2">
        <f t="shared" si="2"/>
        <v>5</v>
      </c>
      <c r="N15" s="20"/>
      <c r="O15" s="20">
        <v>25</v>
      </c>
      <c r="P15" s="20">
        <v>60</v>
      </c>
      <c r="Q15" s="2" t="s">
        <v>94</v>
      </c>
      <c r="R15" s="2">
        <f t="shared" si="4"/>
        <v>19.8</v>
      </c>
      <c r="S15" s="2">
        <f t="shared" si="5"/>
        <v>14.8</v>
      </c>
      <c r="T15" s="2">
        <f>VLOOKUP(A15,[1]TDSheet!$A:$U,21,0)</f>
        <v>-0.4</v>
      </c>
      <c r="U15" s="2">
        <f>VLOOKUP(A15,[1]TDSheet!$A:$V,22,0)</f>
        <v>5.4</v>
      </c>
      <c r="V15" s="2">
        <f>VLOOKUP(A15,[1]TDSheet!$A:$M,13,0)</f>
        <v>2.6</v>
      </c>
      <c r="X15" s="2">
        <f t="shared" si="6"/>
        <v>10</v>
      </c>
    </row>
    <row r="16" spans="1:24" ht="21.95" customHeight="1" outlineLevel="1" x14ac:dyDescent="0.2">
      <c r="A16" s="8" t="s">
        <v>21</v>
      </c>
      <c r="B16" s="8" t="s">
        <v>14</v>
      </c>
      <c r="C16" s="9">
        <v>35</v>
      </c>
      <c r="D16" s="9">
        <v>34</v>
      </c>
      <c r="E16" s="9">
        <v>18</v>
      </c>
      <c r="F16" s="9">
        <v>48</v>
      </c>
      <c r="G16" s="19">
        <f>VLOOKUP(A16,[1]TDSheet!$A:$G,7,0)</f>
        <v>0.17</v>
      </c>
      <c r="H16" s="2">
        <f>VLOOKUP(A16,[1]TDSheet!$A:$H,8,0)</f>
        <v>180</v>
      </c>
      <c r="K16" s="2">
        <f>VLOOKUP(A16,[1]TDSheet!$A:$O,15,0)</f>
        <v>0</v>
      </c>
      <c r="M16" s="2">
        <f t="shared" si="2"/>
        <v>3.6</v>
      </c>
      <c r="N16" s="20"/>
      <c r="O16" s="20">
        <f t="shared" ref="O16:O70" si="7">N16</f>
        <v>0</v>
      </c>
      <c r="P16" s="20"/>
      <c r="R16" s="2">
        <f t="shared" si="4"/>
        <v>13.333333333333332</v>
      </c>
      <c r="S16" s="2">
        <f t="shared" si="5"/>
        <v>13.333333333333332</v>
      </c>
      <c r="T16" s="2">
        <f>VLOOKUP(A16,[1]TDSheet!$A:$U,21,0)</f>
        <v>3.8</v>
      </c>
      <c r="U16" s="2">
        <f>VLOOKUP(A16,[1]TDSheet!$A:$V,22,0)</f>
        <v>4.4000000000000004</v>
      </c>
      <c r="V16" s="2">
        <f>VLOOKUP(A16,[1]TDSheet!$A:$M,13,0)</f>
        <v>1.6</v>
      </c>
      <c r="X16" s="2">
        <f t="shared" si="6"/>
        <v>0</v>
      </c>
    </row>
    <row r="17" spans="1:24" ht="11.1" customHeight="1" outlineLevel="1" x14ac:dyDescent="0.2">
      <c r="A17" s="8" t="s">
        <v>22</v>
      </c>
      <c r="B17" s="8" t="s">
        <v>14</v>
      </c>
      <c r="C17" s="9">
        <v>16</v>
      </c>
      <c r="D17" s="9"/>
      <c r="E17" s="9">
        <v>16</v>
      </c>
      <c r="F17" s="9"/>
      <c r="G17" s="19">
        <f>VLOOKUP(A17,[1]TDSheet!$A:$G,7,0)</f>
        <v>0.45</v>
      </c>
      <c r="H17" s="2">
        <f>VLOOKUP(A17,[1]TDSheet!$A:$H,8,0)</f>
        <v>50</v>
      </c>
      <c r="K17" s="2">
        <f>VLOOKUP(A17,[1]TDSheet!$A:$O,15,0)</f>
        <v>36.799999999999997</v>
      </c>
      <c r="M17" s="2">
        <f t="shared" si="2"/>
        <v>3.2</v>
      </c>
      <c r="N17" s="20">
        <f t="shared" si="3"/>
        <v>4.8000000000000043</v>
      </c>
      <c r="O17" s="20">
        <v>15</v>
      </c>
      <c r="P17" s="20">
        <v>20</v>
      </c>
      <c r="Q17" s="2" t="s">
        <v>96</v>
      </c>
      <c r="R17" s="2">
        <f t="shared" si="4"/>
        <v>16.187499999999996</v>
      </c>
      <c r="S17" s="2">
        <f t="shared" si="5"/>
        <v>11.499999999999998</v>
      </c>
      <c r="T17" s="2">
        <f>VLOOKUP(A17,[1]TDSheet!$A:$U,21,0)</f>
        <v>0</v>
      </c>
      <c r="U17" s="2">
        <f>VLOOKUP(A17,[1]TDSheet!$A:$V,22,0)</f>
        <v>2.4</v>
      </c>
      <c r="V17" s="2">
        <f>VLOOKUP(A17,[1]TDSheet!$A:$M,13,0)</f>
        <v>4.8</v>
      </c>
      <c r="X17" s="2">
        <f t="shared" si="6"/>
        <v>6.75</v>
      </c>
    </row>
    <row r="18" spans="1:24" ht="11.1" customHeight="1" outlineLevel="1" x14ac:dyDescent="0.2">
      <c r="A18" s="29" t="s">
        <v>23</v>
      </c>
      <c r="B18" s="29" t="s">
        <v>14</v>
      </c>
      <c r="C18" s="30">
        <v>-4</v>
      </c>
      <c r="D18" s="30"/>
      <c r="E18" s="30"/>
      <c r="F18" s="30">
        <v>-4</v>
      </c>
      <c r="G18" s="31">
        <f>VLOOKUP(A18,[1]TDSheet!$A:$G,7,0)</f>
        <v>0</v>
      </c>
      <c r="H18" s="21">
        <f>VLOOKUP(A18,[1]TDSheet!$A:$H,8,0)</f>
        <v>0</v>
      </c>
      <c r="I18" s="21"/>
      <c r="J18" s="21"/>
      <c r="K18" s="21">
        <f>VLOOKUP(A18,[1]TDSheet!$A:$O,15,0)</f>
        <v>0</v>
      </c>
      <c r="L18" s="21"/>
      <c r="M18" s="21">
        <f t="shared" si="2"/>
        <v>0</v>
      </c>
      <c r="N18" s="27"/>
      <c r="O18" s="27">
        <f t="shared" si="7"/>
        <v>0</v>
      </c>
      <c r="P18" s="27">
        <v>20</v>
      </c>
      <c r="Q18" s="21" t="s">
        <v>96</v>
      </c>
      <c r="R18" s="21" t="e">
        <f t="shared" si="4"/>
        <v>#DIV/0!</v>
      </c>
      <c r="S18" s="21" t="e">
        <f t="shared" si="5"/>
        <v>#DIV/0!</v>
      </c>
      <c r="T18" s="21">
        <f>VLOOKUP(A18,[1]TDSheet!$A:$U,21,0)</f>
        <v>0</v>
      </c>
      <c r="U18" s="21">
        <f>VLOOKUP(A18,[1]TDSheet!$A:$V,22,0)</f>
        <v>0</v>
      </c>
      <c r="V18" s="21">
        <f>VLOOKUP(A18,[1]TDSheet!$A:$M,13,0)</f>
        <v>-0.4</v>
      </c>
      <c r="W18" s="28" t="str">
        <f>VLOOKUP(A18,[1]TDSheet!$A:$W,23,0)</f>
        <v>устар.</v>
      </c>
      <c r="X18" s="2">
        <f t="shared" si="6"/>
        <v>0</v>
      </c>
    </row>
    <row r="19" spans="1:24" ht="11.1" customHeight="1" outlineLevel="1" x14ac:dyDescent="0.2">
      <c r="A19" s="8" t="s">
        <v>24</v>
      </c>
      <c r="B19" s="8" t="s">
        <v>14</v>
      </c>
      <c r="C19" s="10"/>
      <c r="D19" s="9">
        <v>100</v>
      </c>
      <c r="E19" s="25">
        <f>21+E70</f>
        <v>181</v>
      </c>
      <c r="F19" s="25">
        <f>76+F70</f>
        <v>-92</v>
      </c>
      <c r="G19" s="19">
        <f>VLOOKUP(A19,[1]TDSheet!$A:$G,7,0)</f>
        <v>0.5</v>
      </c>
      <c r="H19" s="2">
        <f>VLOOKUP(A19,[1]TDSheet!$A:$H,8,0)</f>
        <v>60</v>
      </c>
      <c r="K19" s="2">
        <f>VLOOKUP(A19,[1]TDSheet!$A:$O,15,0)</f>
        <v>270</v>
      </c>
      <c r="M19" s="2">
        <f t="shared" si="2"/>
        <v>36.200000000000003</v>
      </c>
      <c r="N19" s="20">
        <f t="shared" ref="N19:N60" si="8">13*M19-K19-F19</f>
        <v>292.60000000000002</v>
      </c>
      <c r="O19" s="20">
        <v>350</v>
      </c>
      <c r="P19" s="20">
        <v>400</v>
      </c>
      <c r="Q19" s="2" t="s">
        <v>95</v>
      </c>
      <c r="R19" s="2">
        <f t="shared" si="4"/>
        <v>14.58563535911602</v>
      </c>
      <c r="S19" s="2">
        <f t="shared" si="5"/>
        <v>4.9171270718232041</v>
      </c>
      <c r="T19" s="2">
        <f>VLOOKUP(A19,[1]TDSheet!$A:$U,21,0)</f>
        <v>2.2000000000000002</v>
      </c>
      <c r="U19" s="2">
        <f>VLOOKUP(A19,[1]TDSheet!$A:$V,22,0)</f>
        <v>-0.2</v>
      </c>
      <c r="V19" s="2">
        <f>VLOOKUP(A19,[1]TDSheet!$A:$M,13,0)</f>
        <v>23.6</v>
      </c>
      <c r="X19" s="2">
        <f t="shared" si="6"/>
        <v>175</v>
      </c>
    </row>
    <row r="20" spans="1:24" ht="11.1" customHeight="1" outlineLevel="1" x14ac:dyDescent="0.2">
      <c r="A20" s="8" t="s">
        <v>92</v>
      </c>
      <c r="B20" s="8" t="s">
        <v>14</v>
      </c>
      <c r="C20" s="10"/>
      <c r="D20" s="9"/>
      <c r="E20" s="9">
        <v>-3</v>
      </c>
      <c r="F20" s="9"/>
      <c r="G20" s="19">
        <f>VLOOKUP(A20,[1]TDSheet!$A:$G,7,0)</f>
        <v>0.5</v>
      </c>
      <c r="H20" s="2">
        <f>VLOOKUP(A20,[1]TDSheet!$A:$H,8,0)</f>
        <v>55</v>
      </c>
      <c r="K20" s="2">
        <f>VLOOKUP(A20,[1]TDSheet!$A:$O,15,0)</f>
        <v>30</v>
      </c>
      <c r="M20" s="2">
        <f t="shared" si="2"/>
        <v>-0.6</v>
      </c>
      <c r="N20" s="20"/>
      <c r="O20" s="20">
        <v>20</v>
      </c>
      <c r="P20" s="20">
        <v>30</v>
      </c>
      <c r="Q20" s="2" t="s">
        <v>96</v>
      </c>
      <c r="R20" s="2">
        <f t="shared" si="4"/>
        <v>-83.333333333333343</v>
      </c>
      <c r="S20" s="2">
        <f t="shared" si="5"/>
        <v>-50</v>
      </c>
      <c r="T20" s="2">
        <f>VLOOKUP(A20,[1]TDSheet!$A:$U,21,0)</f>
        <v>0.6</v>
      </c>
      <c r="U20" s="2">
        <f>VLOOKUP(A20,[1]TDSheet!$A:$V,22,0)</f>
        <v>1</v>
      </c>
      <c r="V20" s="2">
        <f>VLOOKUP(A20,[1]TDSheet!$A:$M,13,0)</f>
        <v>2.6</v>
      </c>
      <c r="X20" s="2">
        <f t="shared" si="6"/>
        <v>10</v>
      </c>
    </row>
    <row r="21" spans="1:24" ht="11.1" customHeight="1" outlineLevel="1" x14ac:dyDescent="0.2">
      <c r="A21" s="8" t="s">
        <v>25</v>
      </c>
      <c r="B21" s="8" t="s">
        <v>14</v>
      </c>
      <c r="C21" s="10"/>
      <c r="D21" s="9">
        <v>63</v>
      </c>
      <c r="E21" s="9">
        <v>53</v>
      </c>
      <c r="F21" s="9"/>
      <c r="G21" s="19">
        <f>VLOOKUP(A21,[1]TDSheet!$A:$G,7,0)</f>
        <v>0.3</v>
      </c>
      <c r="H21" s="2">
        <f>VLOOKUP(A21,[1]TDSheet!$A:$H,8,0)</f>
        <v>40</v>
      </c>
      <c r="K21" s="2">
        <f>VLOOKUP(A21,[1]TDSheet!$A:$O,15,0)</f>
        <v>48</v>
      </c>
      <c r="M21" s="2">
        <f t="shared" si="2"/>
        <v>10.6</v>
      </c>
      <c r="N21" s="20">
        <f t="shared" si="8"/>
        <v>89.799999999999983</v>
      </c>
      <c r="O21" s="20">
        <v>110</v>
      </c>
      <c r="P21" s="20">
        <v>120</v>
      </c>
      <c r="Q21" s="2" t="s">
        <v>94</v>
      </c>
      <c r="R21" s="2">
        <f t="shared" si="4"/>
        <v>14.90566037735849</v>
      </c>
      <c r="S21" s="2">
        <f t="shared" si="5"/>
        <v>4.5283018867924527</v>
      </c>
      <c r="T21" s="2">
        <f>VLOOKUP(A21,[1]TDSheet!$A:$U,21,0)</f>
        <v>0.4</v>
      </c>
      <c r="U21" s="2">
        <f>VLOOKUP(A21,[1]TDSheet!$A:$V,22,0)</f>
        <v>1.8</v>
      </c>
      <c r="V21" s="2">
        <f>VLOOKUP(A21,[1]TDSheet!$A:$M,13,0)</f>
        <v>6.2</v>
      </c>
      <c r="X21" s="2">
        <f t="shared" si="6"/>
        <v>33</v>
      </c>
    </row>
    <row r="22" spans="1:24" ht="11.1" customHeight="1" outlineLevel="1" x14ac:dyDescent="0.2">
      <c r="A22" s="8" t="s">
        <v>26</v>
      </c>
      <c r="B22" s="8" t="s">
        <v>14</v>
      </c>
      <c r="C22" s="9">
        <v>1</v>
      </c>
      <c r="D22" s="9">
        <v>80</v>
      </c>
      <c r="E22" s="9">
        <v>16</v>
      </c>
      <c r="F22" s="9">
        <v>62</v>
      </c>
      <c r="G22" s="19">
        <f>VLOOKUP(A22,[1]TDSheet!$A:$G,7,0)</f>
        <v>0.5</v>
      </c>
      <c r="H22" s="2">
        <f>VLOOKUP(A22,[1]TDSheet!$A:$H,8,0)</f>
        <v>60</v>
      </c>
      <c r="K22" s="2">
        <f>VLOOKUP(A22,[1]TDSheet!$A:$O,15,0)</f>
        <v>0</v>
      </c>
      <c r="M22" s="2">
        <f t="shared" si="2"/>
        <v>3.2</v>
      </c>
      <c r="N22" s="20"/>
      <c r="O22" s="20">
        <f t="shared" si="7"/>
        <v>0</v>
      </c>
      <c r="P22" s="20"/>
      <c r="R22" s="2">
        <f t="shared" si="4"/>
        <v>19.375</v>
      </c>
      <c r="S22" s="2">
        <f t="shared" si="5"/>
        <v>19.375</v>
      </c>
      <c r="T22" s="2">
        <f>VLOOKUP(A22,[1]TDSheet!$A:$U,21,0)</f>
        <v>0</v>
      </c>
      <c r="U22" s="2">
        <f>VLOOKUP(A22,[1]TDSheet!$A:$V,22,0)</f>
        <v>2.6</v>
      </c>
      <c r="V22" s="2">
        <f>VLOOKUP(A22,[1]TDSheet!$A:$M,13,0)</f>
        <v>3.4</v>
      </c>
      <c r="X22" s="2">
        <f t="shared" si="6"/>
        <v>0</v>
      </c>
    </row>
    <row r="23" spans="1:24" ht="11.1" customHeight="1" outlineLevel="1" x14ac:dyDescent="0.2">
      <c r="A23" s="8" t="s">
        <v>27</v>
      </c>
      <c r="B23" s="8" t="s">
        <v>14</v>
      </c>
      <c r="C23" s="9">
        <v>40</v>
      </c>
      <c r="D23" s="9">
        <v>92</v>
      </c>
      <c r="E23" s="9">
        <v>102</v>
      </c>
      <c r="F23" s="9">
        <v>-1</v>
      </c>
      <c r="G23" s="19">
        <f>VLOOKUP(A23,[1]TDSheet!$A:$G,7,0)</f>
        <v>0.35</v>
      </c>
      <c r="H23" s="2">
        <f>VLOOKUP(A23,[1]TDSheet!$A:$H,8,0)</f>
        <v>40</v>
      </c>
      <c r="K23" s="2">
        <f>VLOOKUP(A23,[1]TDSheet!$A:$O,15,0)</f>
        <v>124.6</v>
      </c>
      <c r="M23" s="2">
        <f t="shared" si="2"/>
        <v>20.399999999999999</v>
      </c>
      <c r="N23" s="20">
        <f t="shared" si="8"/>
        <v>141.6</v>
      </c>
      <c r="O23" s="20">
        <v>160</v>
      </c>
      <c r="P23" s="20">
        <v>160</v>
      </c>
      <c r="Q23" s="2" t="s">
        <v>94</v>
      </c>
      <c r="R23" s="2">
        <f t="shared" si="4"/>
        <v>13.901960784313728</v>
      </c>
      <c r="S23" s="2">
        <f t="shared" si="5"/>
        <v>6.0588235294117645</v>
      </c>
      <c r="T23" s="2">
        <f>VLOOKUP(A23,[1]TDSheet!$A:$U,21,0)</f>
        <v>18</v>
      </c>
      <c r="U23" s="2">
        <f>VLOOKUP(A23,[1]TDSheet!$A:$V,22,0)</f>
        <v>9.4</v>
      </c>
      <c r="V23" s="2">
        <f>VLOOKUP(A23,[1]TDSheet!$A:$M,13,0)</f>
        <v>18.2</v>
      </c>
      <c r="X23" s="2">
        <f t="shared" si="6"/>
        <v>56</v>
      </c>
    </row>
    <row r="24" spans="1:24" ht="11.1" customHeight="1" outlineLevel="1" x14ac:dyDescent="0.2">
      <c r="A24" s="8" t="s">
        <v>28</v>
      </c>
      <c r="B24" s="8" t="s">
        <v>14</v>
      </c>
      <c r="C24" s="9">
        <v>34</v>
      </c>
      <c r="D24" s="9">
        <v>74</v>
      </c>
      <c r="E24" s="9">
        <v>65</v>
      </c>
      <c r="F24" s="9">
        <v>30</v>
      </c>
      <c r="G24" s="19">
        <f>VLOOKUP(A24,[1]TDSheet!$A:$G,7,0)</f>
        <v>0.17</v>
      </c>
      <c r="H24" s="2">
        <f>VLOOKUP(A24,[1]TDSheet!$A:$H,8,0)</f>
        <v>120</v>
      </c>
      <c r="K24" s="2">
        <f>VLOOKUP(A24,[1]TDSheet!$A:$O,15,0)</f>
        <v>0</v>
      </c>
      <c r="M24" s="2">
        <f t="shared" si="2"/>
        <v>13</v>
      </c>
      <c r="N24" s="20">
        <f>9*M24-K24-F24</f>
        <v>87</v>
      </c>
      <c r="O24" s="20">
        <v>90</v>
      </c>
      <c r="P24" s="20"/>
      <c r="R24" s="2">
        <f t="shared" si="4"/>
        <v>9.2307692307692299</v>
      </c>
      <c r="S24" s="2">
        <f t="shared" si="5"/>
        <v>2.3076923076923075</v>
      </c>
      <c r="T24" s="2">
        <f>VLOOKUP(A24,[1]TDSheet!$A:$U,21,0)</f>
        <v>7.8</v>
      </c>
      <c r="U24" s="2">
        <f>VLOOKUP(A24,[1]TDSheet!$A:$V,22,0)</f>
        <v>7.4</v>
      </c>
      <c r="V24" s="2">
        <f>VLOOKUP(A24,[1]TDSheet!$A:$M,13,0)</f>
        <v>6</v>
      </c>
      <c r="X24" s="2">
        <f t="shared" si="6"/>
        <v>15.3</v>
      </c>
    </row>
    <row r="25" spans="1:24" ht="11.1" customHeight="1" outlineLevel="1" x14ac:dyDescent="0.2">
      <c r="A25" s="8" t="s">
        <v>29</v>
      </c>
      <c r="B25" s="8" t="s">
        <v>14</v>
      </c>
      <c r="C25" s="9">
        <v>6</v>
      </c>
      <c r="D25" s="9">
        <v>1</v>
      </c>
      <c r="E25" s="9">
        <v>6</v>
      </c>
      <c r="F25" s="9">
        <v>-1</v>
      </c>
      <c r="G25" s="19">
        <f>VLOOKUP(A25,[1]TDSheet!$A:$G,7,0)</f>
        <v>0.38</v>
      </c>
      <c r="H25" s="2">
        <f>VLOOKUP(A25,[1]TDSheet!$A:$H,8,0)</f>
        <v>40</v>
      </c>
      <c r="K25" s="2">
        <f>VLOOKUP(A25,[1]TDSheet!$A:$O,15,0)</f>
        <v>30</v>
      </c>
      <c r="M25" s="2">
        <f t="shared" si="2"/>
        <v>1.2</v>
      </c>
      <c r="N25" s="20"/>
      <c r="O25" s="20">
        <v>15</v>
      </c>
      <c r="P25" s="20">
        <v>30</v>
      </c>
      <c r="Q25" s="2" t="s">
        <v>96</v>
      </c>
      <c r="R25" s="2">
        <f t="shared" si="4"/>
        <v>36.666666666666671</v>
      </c>
      <c r="S25" s="2">
        <f t="shared" si="5"/>
        <v>24.166666666666668</v>
      </c>
      <c r="T25" s="2">
        <f>VLOOKUP(A25,[1]TDSheet!$A:$U,21,0)</f>
        <v>3</v>
      </c>
      <c r="U25" s="2">
        <f>VLOOKUP(A25,[1]TDSheet!$A:$V,22,0)</f>
        <v>1.4</v>
      </c>
      <c r="V25" s="2">
        <f>VLOOKUP(A25,[1]TDSheet!$A:$M,13,0)</f>
        <v>2.6</v>
      </c>
      <c r="X25" s="2">
        <f t="shared" si="6"/>
        <v>5.7</v>
      </c>
    </row>
    <row r="26" spans="1:24" ht="11.1" customHeight="1" outlineLevel="1" x14ac:dyDescent="0.2">
      <c r="A26" s="8" t="s">
        <v>30</v>
      </c>
      <c r="B26" s="8" t="s">
        <v>14</v>
      </c>
      <c r="C26" s="9">
        <v>4</v>
      </c>
      <c r="D26" s="9">
        <v>48</v>
      </c>
      <c r="E26" s="9">
        <v>42</v>
      </c>
      <c r="F26" s="9">
        <v>-1</v>
      </c>
      <c r="G26" s="19">
        <f>VLOOKUP(A26,[1]TDSheet!$A:$G,7,0)</f>
        <v>0.42</v>
      </c>
      <c r="H26" s="2">
        <f>VLOOKUP(A26,[1]TDSheet!$A:$H,8,0)</f>
        <v>40</v>
      </c>
      <c r="K26" s="2">
        <f>VLOOKUP(A26,[1]TDSheet!$A:$O,15,0)</f>
        <v>90</v>
      </c>
      <c r="M26" s="2">
        <f t="shared" si="2"/>
        <v>8.4</v>
      </c>
      <c r="N26" s="20">
        <f t="shared" si="8"/>
        <v>20.200000000000003</v>
      </c>
      <c r="O26" s="20">
        <v>40</v>
      </c>
      <c r="P26" s="20">
        <v>50</v>
      </c>
      <c r="Q26" s="2" t="s">
        <v>96</v>
      </c>
      <c r="R26" s="2">
        <f t="shared" si="4"/>
        <v>15.357142857142856</v>
      </c>
      <c r="S26" s="2">
        <f t="shared" si="5"/>
        <v>10.595238095238095</v>
      </c>
      <c r="T26" s="2">
        <f>VLOOKUP(A26,[1]TDSheet!$A:$U,21,0)</f>
        <v>10</v>
      </c>
      <c r="U26" s="2">
        <f>VLOOKUP(A26,[1]TDSheet!$A:$V,22,0)</f>
        <v>8</v>
      </c>
      <c r="V26" s="2">
        <f>VLOOKUP(A26,[1]TDSheet!$A:$M,13,0)</f>
        <v>9.4</v>
      </c>
      <c r="X26" s="2">
        <f t="shared" si="6"/>
        <v>16.8</v>
      </c>
    </row>
    <row r="27" spans="1:24" ht="11.1" customHeight="1" outlineLevel="1" x14ac:dyDescent="0.2">
      <c r="A27" s="8" t="s">
        <v>31</v>
      </c>
      <c r="B27" s="8" t="s">
        <v>14</v>
      </c>
      <c r="C27" s="9">
        <v>139</v>
      </c>
      <c r="D27" s="9">
        <v>105</v>
      </c>
      <c r="E27" s="9">
        <v>159</v>
      </c>
      <c r="F27" s="9">
        <v>74</v>
      </c>
      <c r="G27" s="19">
        <f>VLOOKUP(A27,[1]TDSheet!$A:$G,7,0)</f>
        <v>0.42</v>
      </c>
      <c r="H27" s="2">
        <f>VLOOKUP(A27,[1]TDSheet!$A:$H,8,0)</f>
        <v>45</v>
      </c>
      <c r="K27" s="2">
        <f>VLOOKUP(A27,[1]TDSheet!$A:$O,15,0)</f>
        <v>300</v>
      </c>
      <c r="M27" s="2">
        <f t="shared" si="2"/>
        <v>31.8</v>
      </c>
      <c r="N27" s="20">
        <f t="shared" si="8"/>
        <v>39.400000000000034</v>
      </c>
      <c r="O27" s="20">
        <v>100</v>
      </c>
      <c r="P27" s="20">
        <v>100</v>
      </c>
      <c r="Q27" s="2" t="s">
        <v>96</v>
      </c>
      <c r="R27" s="2">
        <f t="shared" si="4"/>
        <v>14.90566037735849</v>
      </c>
      <c r="S27" s="2">
        <f t="shared" si="5"/>
        <v>11.761006289308176</v>
      </c>
      <c r="T27" s="2">
        <f>VLOOKUP(A27,[1]TDSheet!$A:$U,21,0)</f>
        <v>48.8</v>
      </c>
      <c r="U27" s="2">
        <f>VLOOKUP(A27,[1]TDSheet!$A:$V,22,0)</f>
        <v>27</v>
      </c>
      <c r="V27" s="2">
        <f>VLOOKUP(A27,[1]TDSheet!$A:$M,13,0)</f>
        <v>35.4</v>
      </c>
      <c r="X27" s="2">
        <f t="shared" si="6"/>
        <v>42</v>
      </c>
    </row>
    <row r="28" spans="1:24" ht="11.1" customHeight="1" outlineLevel="1" x14ac:dyDescent="0.2">
      <c r="A28" s="8" t="s">
        <v>32</v>
      </c>
      <c r="B28" s="8" t="s">
        <v>14</v>
      </c>
      <c r="C28" s="9">
        <v>4</v>
      </c>
      <c r="D28" s="9">
        <v>148</v>
      </c>
      <c r="E28" s="9">
        <v>107</v>
      </c>
      <c r="F28" s="9">
        <v>22</v>
      </c>
      <c r="G28" s="19">
        <f>VLOOKUP(A28,[1]TDSheet!$A:$G,7,0)</f>
        <v>0.6</v>
      </c>
      <c r="H28" s="2">
        <f>VLOOKUP(A28,[1]TDSheet!$A:$H,8,0)</f>
        <v>40</v>
      </c>
      <c r="K28" s="2">
        <f>VLOOKUP(A28,[1]TDSheet!$A:$O,15,0)</f>
        <v>213.40000000000003</v>
      </c>
      <c r="M28" s="2">
        <f t="shared" si="2"/>
        <v>21.4</v>
      </c>
      <c r="N28" s="20">
        <f t="shared" si="8"/>
        <v>42.799999999999955</v>
      </c>
      <c r="O28" s="20">
        <v>140</v>
      </c>
      <c r="P28" s="20">
        <v>200</v>
      </c>
      <c r="Q28" s="2" t="s">
        <v>94</v>
      </c>
      <c r="R28" s="2">
        <f t="shared" si="4"/>
        <v>17.542056074766357</v>
      </c>
      <c r="S28" s="2">
        <f t="shared" si="5"/>
        <v>11.000000000000002</v>
      </c>
      <c r="T28" s="2">
        <f>VLOOKUP(A28,[1]TDSheet!$A:$U,21,0)</f>
        <v>23.8</v>
      </c>
      <c r="U28" s="2">
        <f>VLOOKUP(A28,[1]TDSheet!$A:$V,22,0)</f>
        <v>17.399999999999999</v>
      </c>
      <c r="V28" s="2">
        <f>VLOOKUP(A28,[1]TDSheet!$A:$M,13,0)</f>
        <v>27.8</v>
      </c>
      <c r="X28" s="2">
        <f t="shared" si="6"/>
        <v>84</v>
      </c>
    </row>
    <row r="29" spans="1:24" ht="21.95" customHeight="1" outlineLevel="1" x14ac:dyDescent="0.2">
      <c r="A29" s="8" t="s">
        <v>33</v>
      </c>
      <c r="B29" s="8" t="s">
        <v>14</v>
      </c>
      <c r="C29" s="10"/>
      <c r="D29" s="9">
        <v>84</v>
      </c>
      <c r="E29" s="9">
        <v>74</v>
      </c>
      <c r="F29" s="9">
        <v>-1</v>
      </c>
      <c r="G29" s="19">
        <f>VLOOKUP(A29,[1]TDSheet!$A:$G,7,0)</f>
        <v>0.35</v>
      </c>
      <c r="H29" s="2">
        <f>VLOOKUP(A29,[1]TDSheet!$A:$H,8,0)</f>
        <v>45</v>
      </c>
      <c r="K29" s="2">
        <f>VLOOKUP(A29,[1]TDSheet!$A:$O,15,0)</f>
        <v>30</v>
      </c>
      <c r="M29" s="2">
        <f t="shared" si="2"/>
        <v>14.8</v>
      </c>
      <c r="N29" s="20">
        <f>10*M29-K29-F29</f>
        <v>119</v>
      </c>
      <c r="O29" s="20">
        <v>130</v>
      </c>
      <c r="P29" s="20">
        <v>130</v>
      </c>
      <c r="Q29" s="2" t="s">
        <v>94</v>
      </c>
      <c r="R29" s="2">
        <f t="shared" si="4"/>
        <v>10.743243243243242</v>
      </c>
      <c r="S29" s="2">
        <f t="shared" si="5"/>
        <v>1.9594594594594594</v>
      </c>
      <c r="T29" s="2">
        <f>VLOOKUP(A29,[1]TDSheet!$A:$U,21,0)</f>
        <v>-1.6</v>
      </c>
      <c r="U29" s="2">
        <f>VLOOKUP(A29,[1]TDSheet!$A:$V,22,0)</f>
        <v>6.4</v>
      </c>
      <c r="V29" s="2">
        <f>VLOOKUP(A29,[1]TDSheet!$A:$M,13,0)</f>
        <v>0.8</v>
      </c>
      <c r="X29" s="2">
        <f t="shared" si="6"/>
        <v>45.5</v>
      </c>
    </row>
    <row r="30" spans="1:24" ht="21.95" customHeight="1" outlineLevel="1" x14ac:dyDescent="0.2">
      <c r="A30" s="8" t="s">
        <v>34</v>
      </c>
      <c r="B30" s="8" t="s">
        <v>14</v>
      </c>
      <c r="C30" s="10"/>
      <c r="D30" s="9">
        <v>84</v>
      </c>
      <c r="E30" s="9">
        <v>69</v>
      </c>
      <c r="F30" s="9"/>
      <c r="G30" s="19">
        <f>VLOOKUP(A30,[1]TDSheet!$A:$G,7,0)</f>
        <v>0.35</v>
      </c>
      <c r="H30" s="2">
        <f>VLOOKUP(A30,[1]TDSheet!$A:$H,8,0)</f>
        <v>45</v>
      </c>
      <c r="K30" s="2">
        <f>VLOOKUP(A30,[1]TDSheet!$A:$O,15,0)</f>
        <v>30</v>
      </c>
      <c r="M30" s="2">
        <f t="shared" si="2"/>
        <v>13.8</v>
      </c>
      <c r="N30" s="20">
        <f>10*M30-K30-F30</f>
        <v>108</v>
      </c>
      <c r="O30" s="20">
        <v>130</v>
      </c>
      <c r="P30" s="20">
        <v>130</v>
      </c>
      <c r="Q30" s="2" t="s">
        <v>94</v>
      </c>
      <c r="R30" s="2">
        <f t="shared" si="4"/>
        <v>11.594202898550725</v>
      </c>
      <c r="S30" s="2">
        <f t="shared" si="5"/>
        <v>2.1739130434782608</v>
      </c>
      <c r="T30" s="2">
        <f>VLOOKUP(A30,[1]TDSheet!$A:$U,21,0)</f>
        <v>3.2</v>
      </c>
      <c r="U30" s="2">
        <f>VLOOKUP(A30,[1]TDSheet!$A:$V,22,0)</f>
        <v>7.6</v>
      </c>
      <c r="V30" s="2">
        <f>VLOOKUP(A30,[1]TDSheet!$A:$M,13,0)</f>
        <v>-4.4000000000000004</v>
      </c>
      <c r="X30" s="2">
        <f t="shared" si="6"/>
        <v>45.5</v>
      </c>
    </row>
    <row r="31" spans="1:24" ht="21.95" customHeight="1" outlineLevel="1" x14ac:dyDescent="0.2">
      <c r="A31" s="8" t="s">
        <v>35</v>
      </c>
      <c r="B31" s="8" t="s">
        <v>14</v>
      </c>
      <c r="C31" s="10"/>
      <c r="D31" s="9">
        <v>84</v>
      </c>
      <c r="E31" s="9">
        <v>61</v>
      </c>
      <c r="F31" s="9">
        <v>7</v>
      </c>
      <c r="G31" s="19">
        <f>VLOOKUP(A31,[1]TDSheet!$A:$G,7,0)</f>
        <v>0.35</v>
      </c>
      <c r="H31" s="2">
        <f>VLOOKUP(A31,[1]TDSheet!$A:$H,8,0)</f>
        <v>45</v>
      </c>
      <c r="K31" s="2">
        <f>VLOOKUP(A31,[1]TDSheet!$A:$O,15,0)</f>
        <v>30</v>
      </c>
      <c r="M31" s="2">
        <f t="shared" si="2"/>
        <v>12.2</v>
      </c>
      <c r="N31" s="20">
        <f>11*M31-K31-F31</f>
        <v>97.199999999999989</v>
      </c>
      <c r="O31" s="20">
        <v>130</v>
      </c>
      <c r="P31" s="20">
        <v>130</v>
      </c>
      <c r="Q31" s="2" t="s">
        <v>94</v>
      </c>
      <c r="R31" s="2">
        <f t="shared" si="4"/>
        <v>13.688524590163935</v>
      </c>
      <c r="S31" s="2">
        <f t="shared" si="5"/>
        <v>3.0327868852459017</v>
      </c>
      <c r="T31" s="2">
        <f>VLOOKUP(A31,[1]TDSheet!$A:$U,21,0)</f>
        <v>-2.2000000000000002</v>
      </c>
      <c r="U31" s="2">
        <f>VLOOKUP(A31,[1]TDSheet!$A:$V,22,0)</f>
        <v>6.2</v>
      </c>
      <c r="V31" s="2">
        <f>VLOOKUP(A31,[1]TDSheet!$A:$M,13,0)</f>
        <v>3.2</v>
      </c>
      <c r="X31" s="2">
        <f t="shared" si="6"/>
        <v>45.5</v>
      </c>
    </row>
    <row r="32" spans="1:24" ht="11.1" customHeight="1" outlineLevel="1" x14ac:dyDescent="0.2">
      <c r="A32" s="8" t="s">
        <v>36</v>
      </c>
      <c r="B32" s="8" t="s">
        <v>10</v>
      </c>
      <c r="C32" s="9">
        <v>99.1</v>
      </c>
      <c r="D32" s="9">
        <v>313.44</v>
      </c>
      <c r="E32" s="9">
        <v>264.90699999999998</v>
      </c>
      <c r="F32" s="9">
        <v>147.63300000000001</v>
      </c>
      <c r="G32" s="19">
        <f>VLOOKUP(A32,[1]TDSheet!$A:$G,7,0)</f>
        <v>1</v>
      </c>
      <c r="H32" s="2">
        <f>VLOOKUP(A32,[1]TDSheet!$A:$H,8,0)</f>
        <v>50</v>
      </c>
      <c r="K32" s="2">
        <f>VLOOKUP(A32,[1]TDSheet!$A:$O,15,0)</f>
        <v>0</v>
      </c>
      <c r="M32" s="2">
        <f t="shared" si="2"/>
        <v>52.981399999999994</v>
      </c>
      <c r="N32" s="20">
        <f>10*M32-K32-F32</f>
        <v>382.18099999999993</v>
      </c>
      <c r="O32" s="20">
        <v>385</v>
      </c>
      <c r="P32" s="20"/>
      <c r="R32" s="2">
        <f t="shared" si="4"/>
        <v>10.053207352014105</v>
      </c>
      <c r="S32" s="2">
        <f t="shared" si="5"/>
        <v>2.7865062078389782</v>
      </c>
      <c r="T32" s="2">
        <f>VLOOKUP(A32,[1]TDSheet!$A:$U,21,0)</f>
        <v>35.994</v>
      </c>
      <c r="U32" s="2">
        <f>VLOOKUP(A32,[1]TDSheet!$A:$V,22,0)</f>
        <v>49.635000000000005</v>
      </c>
      <c r="V32" s="2">
        <f>VLOOKUP(A32,[1]TDSheet!$A:$M,13,0)</f>
        <v>21.093</v>
      </c>
      <c r="X32" s="2">
        <f t="shared" si="6"/>
        <v>385</v>
      </c>
    </row>
    <row r="33" spans="1:24" ht="11.1" customHeight="1" outlineLevel="1" x14ac:dyDescent="0.2">
      <c r="A33" s="8" t="s">
        <v>37</v>
      </c>
      <c r="B33" s="8" t="s">
        <v>10</v>
      </c>
      <c r="C33" s="9">
        <v>578.04</v>
      </c>
      <c r="D33" s="9">
        <v>307.77999999999997</v>
      </c>
      <c r="E33" s="9">
        <v>285.428</v>
      </c>
      <c r="F33" s="9">
        <v>552.69000000000005</v>
      </c>
      <c r="G33" s="19">
        <f>VLOOKUP(A33,[1]TDSheet!$A:$G,7,0)</f>
        <v>1</v>
      </c>
      <c r="H33" s="2">
        <f>VLOOKUP(A33,[1]TDSheet!$A:$H,8,0)</f>
        <v>60</v>
      </c>
      <c r="K33" s="2">
        <f>VLOOKUP(A33,[1]TDSheet!$A:$O,15,0)</f>
        <v>0</v>
      </c>
      <c r="M33" s="2">
        <f t="shared" si="2"/>
        <v>57.085599999999999</v>
      </c>
      <c r="N33" s="20">
        <f t="shared" si="8"/>
        <v>189.42279999999994</v>
      </c>
      <c r="O33" s="20">
        <v>190</v>
      </c>
      <c r="P33" s="20"/>
      <c r="R33" s="2">
        <f t="shared" si="4"/>
        <v>13.010111131353618</v>
      </c>
      <c r="S33" s="2">
        <f t="shared" si="5"/>
        <v>9.6817761396919728</v>
      </c>
      <c r="T33" s="2">
        <f>VLOOKUP(A33,[1]TDSheet!$A:$U,21,0)</f>
        <v>69.975999999999999</v>
      </c>
      <c r="U33" s="2">
        <f>VLOOKUP(A33,[1]TDSheet!$A:$V,22,0)</f>
        <v>45.701999999999998</v>
      </c>
      <c r="V33" s="2">
        <f>VLOOKUP(A33,[1]TDSheet!$A:$M,13,0)</f>
        <v>43.947000000000003</v>
      </c>
      <c r="X33" s="2">
        <f t="shared" si="6"/>
        <v>190</v>
      </c>
    </row>
    <row r="34" spans="1:24" ht="21.95" customHeight="1" outlineLevel="1" x14ac:dyDescent="0.2">
      <c r="A34" s="8" t="s">
        <v>38</v>
      </c>
      <c r="B34" s="8" t="s">
        <v>10</v>
      </c>
      <c r="C34" s="9">
        <v>5.7149999999999999</v>
      </c>
      <c r="D34" s="9"/>
      <c r="E34" s="9">
        <v>4.9779999999999998</v>
      </c>
      <c r="F34" s="9">
        <v>0.73699999999999999</v>
      </c>
      <c r="G34" s="19">
        <f>VLOOKUP(A34,[1]TDSheet!$A:$G,7,0)</f>
        <v>1</v>
      </c>
      <c r="H34" s="2">
        <f>VLOOKUP(A34,[1]TDSheet!$A:$H,8,0)</f>
        <v>180</v>
      </c>
      <c r="K34" s="2">
        <f>VLOOKUP(A34,[1]TDSheet!$A:$O,15,0)</f>
        <v>0</v>
      </c>
      <c r="M34" s="2">
        <f t="shared" si="2"/>
        <v>0.99559999999999993</v>
      </c>
      <c r="N34" s="20">
        <f>8*M34-K34-F34</f>
        <v>7.2277999999999993</v>
      </c>
      <c r="O34" s="20">
        <v>10</v>
      </c>
      <c r="P34" s="20"/>
      <c r="R34" s="2">
        <f t="shared" si="4"/>
        <v>10.784451586982724</v>
      </c>
      <c r="S34" s="2">
        <f t="shared" si="5"/>
        <v>0.74025713137806348</v>
      </c>
      <c r="T34" s="2">
        <f>VLOOKUP(A34,[1]TDSheet!$A:$U,21,0)</f>
        <v>0.156</v>
      </c>
      <c r="U34" s="2">
        <f>VLOOKUP(A34,[1]TDSheet!$A:$V,22,0)</f>
        <v>7.5999999999999998E-2</v>
      </c>
      <c r="V34" s="2">
        <f>VLOOKUP(A34,[1]TDSheet!$A:$M,13,0)</f>
        <v>0.1492</v>
      </c>
      <c r="X34" s="2">
        <f t="shared" si="6"/>
        <v>10</v>
      </c>
    </row>
    <row r="35" spans="1:24" ht="11.1" customHeight="1" outlineLevel="1" x14ac:dyDescent="0.2">
      <c r="A35" s="8" t="s">
        <v>39</v>
      </c>
      <c r="B35" s="8" t="s">
        <v>10</v>
      </c>
      <c r="C35" s="9">
        <v>12.795</v>
      </c>
      <c r="D35" s="9">
        <v>51.6</v>
      </c>
      <c r="E35" s="9">
        <v>41.62</v>
      </c>
      <c r="F35" s="9"/>
      <c r="G35" s="19">
        <f>VLOOKUP(A35,[1]TDSheet!$A:$G,7,0)</f>
        <v>1</v>
      </c>
      <c r="H35" s="2">
        <f>VLOOKUP(A35,[1]TDSheet!$A:$H,8,0)</f>
        <v>60</v>
      </c>
      <c r="K35" s="2">
        <f>VLOOKUP(A35,[1]TDSheet!$A:$O,15,0)</f>
        <v>23.007999999999996</v>
      </c>
      <c r="M35" s="2">
        <f t="shared" si="2"/>
        <v>8.3239999999999998</v>
      </c>
      <c r="N35" s="20">
        <f>11*M35-K35-F35</f>
        <v>68.555999999999997</v>
      </c>
      <c r="O35" s="20">
        <v>80</v>
      </c>
      <c r="P35" s="20">
        <v>80</v>
      </c>
      <c r="Q35" s="2" t="s">
        <v>94</v>
      </c>
      <c r="R35" s="2">
        <f t="shared" si="4"/>
        <v>12.374819798173954</v>
      </c>
      <c r="S35" s="2">
        <f t="shared" si="5"/>
        <v>2.7640557424315229</v>
      </c>
      <c r="T35" s="2">
        <f>VLOOKUP(A35,[1]TDSheet!$A:$U,21,0)</f>
        <v>4.5640000000000001</v>
      </c>
      <c r="U35" s="2">
        <f>VLOOKUP(A35,[1]TDSheet!$A:$V,22,0)</f>
        <v>3.5759999999999996</v>
      </c>
      <c r="V35" s="2">
        <f>VLOOKUP(A35,[1]TDSheet!$A:$M,13,0)</f>
        <v>5.1159999999999997</v>
      </c>
      <c r="X35" s="2">
        <f t="shared" si="6"/>
        <v>80</v>
      </c>
    </row>
    <row r="36" spans="1:24" ht="11.1" customHeight="1" outlineLevel="1" x14ac:dyDescent="0.2">
      <c r="A36" s="8" t="s">
        <v>40</v>
      </c>
      <c r="B36" s="8" t="s">
        <v>10</v>
      </c>
      <c r="C36" s="9">
        <v>5.2</v>
      </c>
      <c r="D36" s="9">
        <v>156.31</v>
      </c>
      <c r="E36" s="9">
        <v>87.14</v>
      </c>
      <c r="F36" s="9">
        <v>71.61</v>
      </c>
      <c r="G36" s="19">
        <f>VLOOKUP(A36,[1]TDSheet!$A:$G,7,0)</f>
        <v>1</v>
      </c>
      <c r="H36" s="2">
        <f>VLOOKUP(A36,[1]TDSheet!$A:$H,8,0)</f>
        <v>60</v>
      </c>
      <c r="K36" s="2">
        <f>VLOOKUP(A36,[1]TDSheet!$A:$O,15,0)</f>
        <v>0</v>
      </c>
      <c r="M36" s="2">
        <f t="shared" si="2"/>
        <v>17.428000000000001</v>
      </c>
      <c r="N36" s="20">
        <f>11*M36-K36-F36</f>
        <v>120.098</v>
      </c>
      <c r="O36" s="20">
        <v>120</v>
      </c>
      <c r="P36" s="20"/>
      <c r="R36" s="2">
        <f t="shared" si="4"/>
        <v>10.994376864815241</v>
      </c>
      <c r="S36" s="2">
        <f t="shared" si="5"/>
        <v>4.1089052100068848</v>
      </c>
      <c r="T36" s="2">
        <f>VLOOKUP(A36,[1]TDSheet!$A:$U,21,0)</f>
        <v>0</v>
      </c>
      <c r="U36" s="2">
        <f>VLOOKUP(A36,[1]TDSheet!$A:$V,22,0)</f>
        <v>12.013</v>
      </c>
      <c r="V36" s="2">
        <f>VLOOKUP(A36,[1]TDSheet!$A:$M,13,0)</f>
        <v>8.3019999999999996</v>
      </c>
      <c r="X36" s="2">
        <f t="shared" si="6"/>
        <v>120</v>
      </c>
    </row>
    <row r="37" spans="1:24" ht="11.1" customHeight="1" outlineLevel="1" x14ac:dyDescent="0.2">
      <c r="A37" s="8" t="s">
        <v>41</v>
      </c>
      <c r="B37" s="8" t="s">
        <v>10</v>
      </c>
      <c r="C37" s="9">
        <v>4.2160000000000002</v>
      </c>
      <c r="D37" s="9"/>
      <c r="E37" s="9">
        <v>3.278</v>
      </c>
      <c r="F37" s="9">
        <v>0.93799999999999994</v>
      </c>
      <c r="G37" s="19">
        <f>VLOOKUP(A37,[1]TDSheet!$A:$G,7,0)</f>
        <v>1</v>
      </c>
      <c r="H37" s="2">
        <f>VLOOKUP(A37,[1]TDSheet!$A:$H,8,0)</f>
        <v>180</v>
      </c>
      <c r="K37" s="2">
        <f>VLOOKUP(A37,[1]TDSheet!$A:$O,15,0)</f>
        <v>0</v>
      </c>
      <c r="M37" s="2">
        <f t="shared" si="2"/>
        <v>0.65559999999999996</v>
      </c>
      <c r="N37" s="20">
        <v>5</v>
      </c>
      <c r="O37" s="20">
        <v>5</v>
      </c>
      <c r="P37" s="20"/>
      <c r="R37" s="2">
        <f t="shared" si="4"/>
        <v>9.0573520439292245</v>
      </c>
      <c r="S37" s="2">
        <f t="shared" si="5"/>
        <v>1.4307504575960952</v>
      </c>
      <c r="T37" s="2">
        <f>VLOOKUP(A37,[1]TDSheet!$A:$U,21,0)</f>
        <v>0.20659999999999998</v>
      </c>
      <c r="U37" s="2">
        <f>VLOOKUP(A37,[1]TDSheet!$A:$V,22,0)</f>
        <v>0.151</v>
      </c>
      <c r="V37" s="2">
        <f>VLOOKUP(A37,[1]TDSheet!$A:$M,13,0)</f>
        <v>7.3800000000000004E-2</v>
      </c>
      <c r="X37" s="2">
        <f t="shared" si="6"/>
        <v>5</v>
      </c>
    </row>
    <row r="38" spans="1:24" ht="11.1" customHeight="1" outlineLevel="1" x14ac:dyDescent="0.2">
      <c r="A38" s="8" t="s">
        <v>42</v>
      </c>
      <c r="B38" s="8" t="s">
        <v>10</v>
      </c>
      <c r="C38" s="9">
        <v>15.602</v>
      </c>
      <c r="D38" s="9"/>
      <c r="E38" s="9">
        <v>-3.7759999999999998</v>
      </c>
      <c r="F38" s="9">
        <v>13.096</v>
      </c>
      <c r="G38" s="19">
        <f>VLOOKUP(A38,[1]TDSheet!$A:$G,7,0)</f>
        <v>1</v>
      </c>
      <c r="H38" s="2">
        <f>VLOOKUP(A38,[1]TDSheet!$A:$H,8,0)</f>
        <v>35</v>
      </c>
      <c r="K38" s="2">
        <f>VLOOKUP(A38,[1]TDSheet!$A:$O,15,0)</f>
        <v>0</v>
      </c>
      <c r="M38" s="2">
        <f t="shared" si="2"/>
        <v>-0.75519999999999998</v>
      </c>
      <c r="N38" s="20"/>
      <c r="O38" s="20">
        <f t="shared" si="7"/>
        <v>0</v>
      </c>
      <c r="P38" s="20"/>
      <c r="R38" s="2">
        <f t="shared" si="4"/>
        <v>-17.341101694915256</v>
      </c>
      <c r="S38" s="2">
        <f t="shared" si="5"/>
        <v>-17.341101694915256</v>
      </c>
      <c r="T38" s="2">
        <f>VLOOKUP(A38,[1]TDSheet!$A:$U,21,0)</f>
        <v>0</v>
      </c>
      <c r="U38" s="2">
        <f>VLOOKUP(A38,[1]TDSheet!$A:$V,22,0)</f>
        <v>0.13819999999999999</v>
      </c>
      <c r="V38" s="2">
        <f>VLOOKUP(A38,[1]TDSheet!$A:$M,13,0)</f>
        <v>-0.27839999999999998</v>
      </c>
      <c r="X38" s="2">
        <f t="shared" si="6"/>
        <v>0</v>
      </c>
    </row>
    <row r="39" spans="1:24" ht="11.1" customHeight="1" outlineLevel="1" x14ac:dyDescent="0.2">
      <c r="A39" s="8" t="s">
        <v>43</v>
      </c>
      <c r="B39" s="8" t="s">
        <v>10</v>
      </c>
      <c r="C39" s="9">
        <v>26.189</v>
      </c>
      <c r="D39" s="9">
        <v>204.119</v>
      </c>
      <c r="E39" s="9">
        <v>4.9210000000000003</v>
      </c>
      <c r="F39" s="9">
        <v>38.323999999999998</v>
      </c>
      <c r="G39" s="19">
        <f>VLOOKUP(A39,[1]TDSheet!$A:$G,7,0)</f>
        <v>1</v>
      </c>
      <c r="H39" s="2">
        <f>VLOOKUP(A39,[1]TDSheet!$A:$H,8,0)</f>
        <v>40</v>
      </c>
      <c r="K39" s="2">
        <f>VLOOKUP(A39,[1]TDSheet!$A:$O,15,0)</f>
        <v>200</v>
      </c>
      <c r="M39" s="2">
        <f t="shared" si="2"/>
        <v>0.98420000000000007</v>
      </c>
      <c r="N39" s="20"/>
      <c r="O39" s="20">
        <f t="shared" si="7"/>
        <v>0</v>
      </c>
      <c r="P39" s="20"/>
      <c r="R39" s="2">
        <f t="shared" si="4"/>
        <v>242.14996951839058</v>
      </c>
      <c r="S39" s="2">
        <f t="shared" si="5"/>
        <v>242.14996951839058</v>
      </c>
      <c r="T39" s="2">
        <f>VLOOKUP(A39,[1]TDSheet!$A:$U,21,0)</f>
        <v>96.966800000000006</v>
      </c>
      <c r="U39" s="2">
        <f>VLOOKUP(A39,[1]TDSheet!$A:$V,22,0)</f>
        <v>41.2348</v>
      </c>
      <c r="V39" s="2">
        <f>VLOOKUP(A39,[1]TDSheet!$A:$M,13,0)</f>
        <v>37.693799999999996</v>
      </c>
      <c r="X39" s="2">
        <f t="shared" si="6"/>
        <v>0</v>
      </c>
    </row>
    <row r="40" spans="1:24" ht="11.1" customHeight="1" outlineLevel="1" x14ac:dyDescent="0.2">
      <c r="A40" s="8" t="s">
        <v>44</v>
      </c>
      <c r="B40" s="8" t="s">
        <v>10</v>
      </c>
      <c r="C40" s="9">
        <v>1.375</v>
      </c>
      <c r="D40" s="9">
        <v>15.917</v>
      </c>
      <c r="E40" s="9">
        <v>15.217000000000001</v>
      </c>
      <c r="F40" s="9">
        <v>1.375</v>
      </c>
      <c r="G40" s="19">
        <f>VLOOKUP(A40,[1]TDSheet!$A:$G,7,0)</f>
        <v>1</v>
      </c>
      <c r="H40" s="2">
        <f>VLOOKUP(A40,[1]TDSheet!$A:$H,8,0)</f>
        <v>30</v>
      </c>
      <c r="K40" s="2">
        <f>VLOOKUP(A40,[1]TDSheet!$A:$O,15,0)</f>
        <v>0</v>
      </c>
      <c r="M40" s="2">
        <f t="shared" si="2"/>
        <v>3.0434000000000001</v>
      </c>
      <c r="N40" s="20">
        <f>8*M40-K40-F40</f>
        <v>22.972200000000001</v>
      </c>
      <c r="O40" s="20">
        <v>35</v>
      </c>
      <c r="P40" s="20">
        <v>35</v>
      </c>
      <c r="Q40" s="2" t="s">
        <v>94</v>
      </c>
      <c r="R40" s="2">
        <f t="shared" si="4"/>
        <v>11.952093053821384</v>
      </c>
      <c r="S40" s="2">
        <f t="shared" si="5"/>
        <v>0.45179733193139249</v>
      </c>
      <c r="T40" s="2">
        <f>VLOOKUP(A40,[1]TDSheet!$A:$U,21,0)</f>
        <v>0.25579999999999997</v>
      </c>
      <c r="U40" s="2">
        <f>VLOOKUP(A40,[1]TDSheet!$A:$V,22,0)</f>
        <v>1.4368000000000001</v>
      </c>
      <c r="V40" s="2">
        <f>VLOOKUP(A40,[1]TDSheet!$A:$M,13,0)</f>
        <v>1.3224</v>
      </c>
      <c r="X40" s="2">
        <f t="shared" si="6"/>
        <v>35</v>
      </c>
    </row>
    <row r="41" spans="1:24" ht="11.1" customHeight="1" outlineLevel="1" x14ac:dyDescent="0.2">
      <c r="A41" s="8" t="s">
        <v>45</v>
      </c>
      <c r="B41" s="8" t="s">
        <v>10</v>
      </c>
      <c r="C41" s="10"/>
      <c r="D41" s="9">
        <v>8.0129999999999999</v>
      </c>
      <c r="E41" s="9">
        <v>3.9510000000000001</v>
      </c>
      <c r="F41" s="9">
        <v>4.0590000000000002</v>
      </c>
      <c r="G41" s="19">
        <f>VLOOKUP(A41,[1]TDSheet!$A:$G,7,0)</f>
        <v>1</v>
      </c>
      <c r="H41" s="2">
        <f>VLOOKUP(A41,[1]TDSheet!$A:$H,8,0)</f>
        <v>45</v>
      </c>
      <c r="K41" s="2">
        <f>VLOOKUP(A41,[1]TDSheet!$A:$O,15,0)</f>
        <v>0</v>
      </c>
      <c r="M41" s="2">
        <f t="shared" si="2"/>
        <v>0.79020000000000001</v>
      </c>
      <c r="N41" s="20">
        <f t="shared" si="8"/>
        <v>6.2136000000000005</v>
      </c>
      <c r="O41" s="20">
        <v>15</v>
      </c>
      <c r="P41" s="20">
        <v>15</v>
      </c>
      <c r="Q41" s="2" t="s">
        <v>96</v>
      </c>
      <c r="R41" s="2">
        <f t="shared" si="4"/>
        <v>24.119210326499623</v>
      </c>
      <c r="S41" s="2">
        <f t="shared" si="5"/>
        <v>5.1366742596810937</v>
      </c>
      <c r="T41" s="2">
        <f>VLOOKUP(A41,[1]TDSheet!$A:$U,21,0)</f>
        <v>0</v>
      </c>
      <c r="U41" s="2">
        <f>VLOOKUP(A41,[1]TDSheet!$A:$V,22,0)</f>
        <v>-0.26480000000000004</v>
      </c>
      <c r="V41" s="2">
        <f>VLOOKUP(A41,[1]TDSheet!$A:$M,13,0)</f>
        <v>0</v>
      </c>
      <c r="X41" s="2">
        <f t="shared" si="6"/>
        <v>15</v>
      </c>
    </row>
    <row r="42" spans="1:24" ht="11.1" customHeight="1" outlineLevel="1" x14ac:dyDescent="0.2">
      <c r="A42" s="8" t="s">
        <v>46</v>
      </c>
      <c r="B42" s="8" t="s">
        <v>10</v>
      </c>
      <c r="C42" s="9">
        <v>-33.661999999999999</v>
      </c>
      <c r="D42" s="9">
        <v>154.72399999999999</v>
      </c>
      <c r="E42" s="9">
        <v>131.06800000000001</v>
      </c>
      <c r="F42" s="9">
        <v>-10.721</v>
      </c>
      <c r="G42" s="19">
        <f>VLOOKUP(A42,[1]TDSheet!$A:$G,7,0)</f>
        <v>1</v>
      </c>
      <c r="H42" s="2">
        <f>VLOOKUP(A42,[1]TDSheet!$A:$H,8,0)</f>
        <v>40</v>
      </c>
      <c r="K42" s="2">
        <f>VLOOKUP(A42,[1]TDSheet!$A:$O,15,0)</f>
        <v>218.303</v>
      </c>
      <c r="M42" s="2">
        <f t="shared" si="2"/>
        <v>26.213600000000003</v>
      </c>
      <c r="N42" s="20">
        <f t="shared" si="8"/>
        <v>133.19480000000004</v>
      </c>
      <c r="O42" s="20">
        <v>200</v>
      </c>
      <c r="P42" s="20">
        <v>233</v>
      </c>
      <c r="R42" s="2">
        <f t="shared" si="4"/>
        <v>15.548493911557358</v>
      </c>
      <c r="S42" s="2">
        <f t="shared" si="5"/>
        <v>7.9188665425580602</v>
      </c>
      <c r="T42" s="2">
        <f>VLOOKUP(A42,[1]TDSheet!$A:$U,21,0)</f>
        <v>19.283200000000001</v>
      </c>
      <c r="U42" s="2">
        <f>VLOOKUP(A42,[1]TDSheet!$A:$V,22,0)</f>
        <v>17.205400000000001</v>
      </c>
      <c r="V42" s="2">
        <f>VLOOKUP(A42,[1]TDSheet!$A:$M,13,0)</f>
        <v>26.105</v>
      </c>
      <c r="X42" s="2">
        <f t="shared" si="6"/>
        <v>200</v>
      </c>
    </row>
    <row r="43" spans="1:24" ht="21.95" customHeight="1" outlineLevel="1" x14ac:dyDescent="0.2">
      <c r="A43" s="8" t="s">
        <v>47</v>
      </c>
      <c r="B43" s="8" t="s">
        <v>10</v>
      </c>
      <c r="C43" s="10"/>
      <c r="D43" s="9">
        <v>16.466000000000001</v>
      </c>
      <c r="E43" s="9">
        <v>17.844999999999999</v>
      </c>
      <c r="F43" s="9">
        <v>-1.3859999999999999</v>
      </c>
      <c r="G43" s="19">
        <f>VLOOKUP(A43,[1]TDSheet!$A:$G,7,0)</f>
        <v>1</v>
      </c>
      <c r="H43" s="2">
        <f>VLOOKUP(A43,[1]TDSheet!$A:$H,8,0)</f>
        <v>40</v>
      </c>
      <c r="K43" s="2">
        <f>VLOOKUP(A43,[1]TDSheet!$A:$O,15,0)</f>
        <v>0</v>
      </c>
      <c r="M43" s="2">
        <f t="shared" si="2"/>
        <v>3.569</v>
      </c>
      <c r="N43" s="20">
        <f>8*M43-K43-F43</f>
        <v>29.937999999999999</v>
      </c>
      <c r="O43" s="20">
        <v>45</v>
      </c>
      <c r="P43" s="20">
        <v>50</v>
      </c>
      <c r="Q43" s="2" t="s">
        <v>94</v>
      </c>
      <c r="R43" s="2">
        <f t="shared" si="4"/>
        <v>12.220229756234239</v>
      </c>
      <c r="S43" s="2">
        <f t="shared" si="5"/>
        <v>-0.3883440739702998</v>
      </c>
      <c r="T43" s="2">
        <f>VLOOKUP(A43,[1]TDSheet!$A:$U,21,0)</f>
        <v>0</v>
      </c>
      <c r="U43" s="2">
        <f>VLOOKUP(A43,[1]TDSheet!$A:$V,22,0)</f>
        <v>1.7806000000000002</v>
      </c>
      <c r="V43" s="2">
        <f>VLOOKUP(A43,[1]TDSheet!$A:$M,13,0)</f>
        <v>0</v>
      </c>
      <c r="X43" s="2">
        <f t="shared" si="6"/>
        <v>45</v>
      </c>
    </row>
    <row r="44" spans="1:24" ht="11.1" customHeight="1" outlineLevel="1" x14ac:dyDescent="0.2">
      <c r="A44" s="8" t="s">
        <v>48</v>
      </c>
      <c r="B44" s="8" t="s">
        <v>14</v>
      </c>
      <c r="C44" s="10"/>
      <c r="D44" s="9">
        <v>42</v>
      </c>
      <c r="E44" s="25">
        <f>30+E71</f>
        <v>47</v>
      </c>
      <c r="F44" s="25">
        <f>10+F71</f>
        <v>-8</v>
      </c>
      <c r="G44" s="19">
        <f>VLOOKUP(A44,[1]TDSheet!$A:$G,7,0)</f>
        <v>0.35</v>
      </c>
      <c r="H44" s="2">
        <f>VLOOKUP(A44,[1]TDSheet!$A:$H,8,0)</f>
        <v>40</v>
      </c>
      <c r="K44" s="2">
        <f>VLOOKUP(A44,[1]TDSheet!$A:$O,15,0)</f>
        <v>140</v>
      </c>
      <c r="M44" s="2">
        <f t="shared" si="2"/>
        <v>9.4</v>
      </c>
      <c r="N44" s="20"/>
      <c r="O44" s="20">
        <v>60</v>
      </c>
      <c r="P44" s="20">
        <v>140</v>
      </c>
      <c r="Q44" s="2" t="s">
        <v>95</v>
      </c>
      <c r="R44" s="2">
        <f t="shared" si="4"/>
        <v>20.425531914893615</v>
      </c>
      <c r="S44" s="2">
        <f t="shared" si="5"/>
        <v>14.042553191489361</v>
      </c>
      <c r="T44" s="2">
        <f>VLOOKUP(A44,[1]TDSheet!$A:$U,21,0)</f>
        <v>4.4000000000000004</v>
      </c>
      <c r="U44" s="2">
        <f>VLOOKUP(A44,[1]TDSheet!$A:$V,22,0)</f>
        <v>-0.2</v>
      </c>
      <c r="V44" s="2">
        <f>VLOOKUP(A44,[1]TDSheet!$A:$M,13,0)</f>
        <v>12</v>
      </c>
      <c r="X44" s="2">
        <f t="shared" si="6"/>
        <v>21</v>
      </c>
    </row>
    <row r="45" spans="1:24" ht="11.1" customHeight="1" outlineLevel="1" x14ac:dyDescent="0.2">
      <c r="A45" s="8" t="s">
        <v>49</v>
      </c>
      <c r="B45" s="8" t="s">
        <v>14</v>
      </c>
      <c r="C45" s="9">
        <v>-1</v>
      </c>
      <c r="D45" s="9">
        <v>207</v>
      </c>
      <c r="E45" s="25">
        <f>91+E72</f>
        <v>147</v>
      </c>
      <c r="F45" s="25">
        <f>109+F72</f>
        <v>52</v>
      </c>
      <c r="G45" s="19">
        <f>VLOOKUP(A45,[1]TDSheet!$A:$G,7,0)</f>
        <v>0.4</v>
      </c>
      <c r="H45" s="2">
        <f>VLOOKUP(A45,[1]TDSheet!$A:$H,8,0)</f>
        <v>45</v>
      </c>
      <c r="K45" s="2">
        <f>VLOOKUP(A45,[1]TDSheet!$A:$O,15,0)</f>
        <v>80</v>
      </c>
      <c r="M45" s="2">
        <f t="shared" si="2"/>
        <v>29.4</v>
      </c>
      <c r="N45" s="20">
        <f>12*M45-K45-F45</f>
        <v>220.79999999999995</v>
      </c>
      <c r="O45" s="20">
        <v>250</v>
      </c>
      <c r="P45" s="20">
        <v>250</v>
      </c>
      <c r="Q45" s="2" t="s">
        <v>94</v>
      </c>
      <c r="R45" s="2">
        <f t="shared" si="4"/>
        <v>12.993197278911564</v>
      </c>
      <c r="S45" s="2">
        <f t="shared" si="5"/>
        <v>4.4897959183673475</v>
      </c>
      <c r="T45" s="2">
        <f>VLOOKUP(A45,[1]TDSheet!$A:$U,21,0)</f>
        <v>10.199999999999999</v>
      </c>
      <c r="U45" s="2">
        <f>VLOOKUP(A45,[1]TDSheet!$A:$V,22,0)</f>
        <v>15.8</v>
      </c>
      <c r="V45" s="2">
        <f>VLOOKUP(A45,[1]TDSheet!$A:$M,13,0)</f>
        <v>18.399999999999999</v>
      </c>
      <c r="X45" s="2">
        <f t="shared" si="6"/>
        <v>100</v>
      </c>
    </row>
    <row r="46" spans="1:24" ht="11.1" customHeight="1" outlineLevel="1" x14ac:dyDescent="0.2">
      <c r="A46" s="8" t="s">
        <v>50</v>
      </c>
      <c r="B46" s="8" t="s">
        <v>14</v>
      </c>
      <c r="C46" s="9">
        <v>19</v>
      </c>
      <c r="D46" s="9">
        <v>352</v>
      </c>
      <c r="E46" s="9">
        <v>237</v>
      </c>
      <c r="F46" s="9">
        <v>52</v>
      </c>
      <c r="G46" s="19">
        <f>VLOOKUP(A46,[1]TDSheet!$A:$G,7,0)</f>
        <v>0.45</v>
      </c>
      <c r="H46" s="2">
        <f>VLOOKUP(A46,[1]TDSheet!$A:$H,8,0)</f>
        <v>50</v>
      </c>
      <c r="K46" s="2">
        <f>VLOOKUP(A46,[1]TDSheet!$A:$O,15,0)</f>
        <v>370</v>
      </c>
      <c r="M46" s="2">
        <f t="shared" si="2"/>
        <v>47.4</v>
      </c>
      <c r="N46" s="20">
        <f t="shared" si="8"/>
        <v>194.19999999999993</v>
      </c>
      <c r="O46" s="20">
        <v>195</v>
      </c>
      <c r="P46" s="20"/>
      <c r="R46" s="2">
        <f t="shared" si="4"/>
        <v>13.016877637130802</v>
      </c>
      <c r="S46" s="2">
        <f t="shared" si="5"/>
        <v>8.9029535864978904</v>
      </c>
      <c r="T46" s="2">
        <f>VLOOKUP(A46,[1]TDSheet!$A:$U,21,0)</f>
        <v>36</v>
      </c>
      <c r="U46" s="2">
        <f>VLOOKUP(A46,[1]TDSheet!$A:$V,22,0)</f>
        <v>39</v>
      </c>
      <c r="V46" s="2">
        <f>VLOOKUP(A46,[1]TDSheet!$A:$M,13,0)</f>
        <v>44.2</v>
      </c>
      <c r="X46" s="2">
        <f t="shared" si="6"/>
        <v>87.75</v>
      </c>
    </row>
    <row r="47" spans="1:24" ht="11.1" customHeight="1" outlineLevel="1" x14ac:dyDescent="0.2">
      <c r="A47" s="8" t="s">
        <v>51</v>
      </c>
      <c r="B47" s="8" t="s">
        <v>14</v>
      </c>
      <c r="C47" s="9">
        <v>-8</v>
      </c>
      <c r="D47" s="9">
        <v>249</v>
      </c>
      <c r="E47" s="9">
        <v>132</v>
      </c>
      <c r="F47" s="9">
        <v>99</v>
      </c>
      <c r="G47" s="19">
        <f>VLOOKUP(A47,[1]TDSheet!$A:$G,7,0)</f>
        <v>0.4</v>
      </c>
      <c r="H47" s="2">
        <f>VLOOKUP(A47,[1]TDSheet!$A:$H,8,0)</f>
        <v>45</v>
      </c>
      <c r="K47" s="2">
        <f>VLOOKUP(A47,[1]TDSheet!$A:$O,15,0)</f>
        <v>0</v>
      </c>
      <c r="M47" s="2">
        <f t="shared" si="2"/>
        <v>26.4</v>
      </c>
      <c r="N47" s="20">
        <f>12*M47-K47-F47</f>
        <v>217.79999999999995</v>
      </c>
      <c r="O47" s="20">
        <v>220</v>
      </c>
      <c r="P47" s="20"/>
      <c r="R47" s="2">
        <f t="shared" si="4"/>
        <v>12.083333333333334</v>
      </c>
      <c r="S47" s="2">
        <f t="shared" si="5"/>
        <v>3.75</v>
      </c>
      <c r="T47" s="2">
        <f>VLOOKUP(A47,[1]TDSheet!$A:$U,21,0)</f>
        <v>20</v>
      </c>
      <c r="U47" s="2">
        <f>VLOOKUP(A47,[1]TDSheet!$A:$V,22,0)</f>
        <v>27.8</v>
      </c>
      <c r="V47" s="2">
        <f>VLOOKUP(A47,[1]TDSheet!$A:$M,13,0)</f>
        <v>16.2</v>
      </c>
      <c r="X47" s="2">
        <f t="shared" si="6"/>
        <v>88</v>
      </c>
    </row>
    <row r="48" spans="1:24" ht="11.1" customHeight="1" outlineLevel="1" x14ac:dyDescent="0.2">
      <c r="A48" s="8" t="s">
        <v>52</v>
      </c>
      <c r="B48" s="8" t="s">
        <v>14</v>
      </c>
      <c r="C48" s="9">
        <v>15</v>
      </c>
      <c r="D48" s="9">
        <v>170</v>
      </c>
      <c r="E48" s="9">
        <v>176</v>
      </c>
      <c r="F48" s="9">
        <v>-14</v>
      </c>
      <c r="G48" s="19">
        <f>VLOOKUP(A48,[1]TDSheet!$A:$G,7,0)</f>
        <v>0.4</v>
      </c>
      <c r="H48" s="2">
        <f>VLOOKUP(A48,[1]TDSheet!$A:$H,8,0)</f>
        <v>50</v>
      </c>
      <c r="K48" s="2">
        <f>VLOOKUP(A48,[1]TDSheet!$A:$O,15,0)</f>
        <v>241.39999999999998</v>
      </c>
      <c r="M48" s="2">
        <f t="shared" si="2"/>
        <v>35.200000000000003</v>
      </c>
      <c r="N48" s="20">
        <f t="shared" si="8"/>
        <v>230.20000000000005</v>
      </c>
      <c r="O48" s="20">
        <v>250</v>
      </c>
      <c r="P48" s="20">
        <v>250</v>
      </c>
      <c r="Q48" s="2" t="s">
        <v>94</v>
      </c>
      <c r="R48" s="2">
        <f t="shared" si="4"/>
        <v>13.562499999999998</v>
      </c>
      <c r="S48" s="2">
        <f t="shared" si="5"/>
        <v>6.4602272727272716</v>
      </c>
      <c r="T48" s="2">
        <f>VLOOKUP(A48,[1]TDSheet!$A:$U,21,0)</f>
        <v>31</v>
      </c>
      <c r="U48" s="2">
        <f>VLOOKUP(A48,[1]TDSheet!$A:$V,22,0)</f>
        <v>27.6</v>
      </c>
      <c r="V48" s="2">
        <f>VLOOKUP(A48,[1]TDSheet!$A:$M,13,0)</f>
        <v>32.799999999999997</v>
      </c>
      <c r="X48" s="2">
        <f t="shared" si="6"/>
        <v>100</v>
      </c>
    </row>
    <row r="49" spans="1:24" ht="11.1" customHeight="1" outlineLevel="1" x14ac:dyDescent="0.2">
      <c r="A49" s="8" t="s">
        <v>53</v>
      </c>
      <c r="B49" s="8" t="s">
        <v>14</v>
      </c>
      <c r="C49" s="10"/>
      <c r="D49" s="9">
        <v>18</v>
      </c>
      <c r="E49" s="9">
        <v>19</v>
      </c>
      <c r="F49" s="9">
        <v>-2</v>
      </c>
      <c r="G49" s="19">
        <f>VLOOKUP(A49,[1]TDSheet!$A:$G,7,0)</f>
        <v>0.4</v>
      </c>
      <c r="H49" s="2">
        <f>VLOOKUP(A49,[1]TDSheet!$A:$H,8,0)</f>
        <v>40</v>
      </c>
      <c r="K49" s="2">
        <f>VLOOKUP(A49,[1]TDSheet!$A:$O,15,0)</f>
        <v>15</v>
      </c>
      <c r="M49" s="2">
        <f t="shared" si="2"/>
        <v>3.8</v>
      </c>
      <c r="N49" s="20">
        <f>11*M49-K49-F49</f>
        <v>28.799999999999997</v>
      </c>
      <c r="O49" s="20">
        <v>45</v>
      </c>
      <c r="P49" s="20">
        <v>50</v>
      </c>
      <c r="Q49" s="2" t="s">
        <v>94</v>
      </c>
      <c r="R49" s="2">
        <f t="shared" si="4"/>
        <v>15.263157894736842</v>
      </c>
      <c r="S49" s="2">
        <f t="shared" si="5"/>
        <v>3.4210526315789473</v>
      </c>
      <c r="T49" s="2">
        <f>VLOOKUP(A49,[1]TDSheet!$A:$U,21,0)</f>
        <v>-0.4</v>
      </c>
      <c r="U49" s="2">
        <f>VLOOKUP(A49,[1]TDSheet!$A:$V,22,0)</f>
        <v>3.4</v>
      </c>
      <c r="V49" s="2">
        <f>VLOOKUP(A49,[1]TDSheet!$A:$M,13,0)</f>
        <v>-0.4</v>
      </c>
      <c r="X49" s="2">
        <f t="shared" si="6"/>
        <v>18</v>
      </c>
    </row>
    <row r="50" spans="1:24" ht="11.1" customHeight="1" outlineLevel="1" x14ac:dyDescent="0.2">
      <c r="A50" s="8" t="s">
        <v>54</v>
      </c>
      <c r="B50" s="8" t="s">
        <v>14</v>
      </c>
      <c r="C50" s="9">
        <v>20</v>
      </c>
      <c r="D50" s="9">
        <v>22</v>
      </c>
      <c r="E50" s="9">
        <v>35</v>
      </c>
      <c r="F50" s="9">
        <v>6</v>
      </c>
      <c r="G50" s="19">
        <f>VLOOKUP(A50,[1]TDSheet!$A:$G,7,0)</f>
        <v>0.4</v>
      </c>
      <c r="H50" s="2">
        <f>VLOOKUP(A50,[1]TDSheet!$A:$H,8,0)</f>
        <v>60</v>
      </c>
      <c r="K50" s="2">
        <f>VLOOKUP(A50,[1]TDSheet!$A:$O,15,0)</f>
        <v>10</v>
      </c>
      <c r="M50" s="2">
        <f t="shared" si="2"/>
        <v>7</v>
      </c>
      <c r="N50" s="20">
        <f>9*M50-K50-F50</f>
        <v>47</v>
      </c>
      <c r="O50" s="20">
        <v>50</v>
      </c>
      <c r="P50" s="20"/>
      <c r="R50" s="2">
        <f t="shared" si="4"/>
        <v>9.4285714285714288</v>
      </c>
      <c r="S50" s="2">
        <f t="shared" si="5"/>
        <v>2.2857142857142856</v>
      </c>
      <c r="T50" s="2">
        <f>VLOOKUP(A50,[1]TDSheet!$A:$U,21,0)</f>
        <v>4.5999999999999996</v>
      </c>
      <c r="U50" s="2">
        <f>VLOOKUP(A50,[1]TDSheet!$A:$V,22,0)</f>
        <v>3</v>
      </c>
      <c r="V50" s="2">
        <f>VLOOKUP(A50,[1]TDSheet!$A:$M,13,0)</f>
        <v>3.4</v>
      </c>
      <c r="X50" s="2">
        <f t="shared" si="6"/>
        <v>20</v>
      </c>
    </row>
    <row r="51" spans="1:24" ht="21.95" customHeight="1" outlineLevel="1" x14ac:dyDescent="0.2">
      <c r="A51" s="8" t="s">
        <v>55</v>
      </c>
      <c r="B51" s="8" t="s">
        <v>14</v>
      </c>
      <c r="C51" s="9">
        <v>23</v>
      </c>
      <c r="D51" s="9">
        <v>6</v>
      </c>
      <c r="E51" s="9">
        <v>21</v>
      </c>
      <c r="F51" s="9"/>
      <c r="G51" s="19">
        <f>VLOOKUP(A51,[1]TDSheet!$A:$G,7,0)</f>
        <v>0.35</v>
      </c>
      <c r="H51" s="2">
        <f>VLOOKUP(A51,[1]TDSheet!$A:$H,8,0)</f>
        <v>40</v>
      </c>
      <c r="K51" s="2">
        <f>VLOOKUP(A51,[1]TDSheet!$A:$O,15,0)</f>
        <v>99.2</v>
      </c>
      <c r="M51" s="2">
        <f t="shared" si="2"/>
        <v>4.2</v>
      </c>
      <c r="N51" s="20"/>
      <c r="O51" s="20">
        <v>60</v>
      </c>
      <c r="P51" s="20">
        <v>100</v>
      </c>
      <c r="Q51" s="2" t="s">
        <v>97</v>
      </c>
      <c r="R51" s="2">
        <f t="shared" si="4"/>
        <v>37.904761904761898</v>
      </c>
      <c r="S51" s="2">
        <f t="shared" si="5"/>
        <v>23.61904761904762</v>
      </c>
      <c r="T51" s="2">
        <f>VLOOKUP(A51,[1]TDSheet!$A:$U,21,0)</f>
        <v>10.4</v>
      </c>
      <c r="U51" s="2">
        <f>VLOOKUP(A51,[1]TDSheet!$A:$V,22,0)</f>
        <v>3</v>
      </c>
      <c r="V51" s="2">
        <f>VLOOKUP(A51,[1]TDSheet!$A:$M,13,0)</f>
        <v>9.4</v>
      </c>
      <c r="X51" s="2">
        <f t="shared" si="6"/>
        <v>21</v>
      </c>
    </row>
    <row r="52" spans="1:24" ht="11.1" customHeight="1" outlineLevel="1" x14ac:dyDescent="0.2">
      <c r="A52" s="8" t="s">
        <v>56</v>
      </c>
      <c r="B52" s="8" t="s">
        <v>14</v>
      </c>
      <c r="C52" s="10"/>
      <c r="D52" s="9">
        <v>138</v>
      </c>
      <c r="E52" s="9">
        <v>124</v>
      </c>
      <c r="F52" s="9">
        <v>3</v>
      </c>
      <c r="G52" s="19">
        <f>VLOOKUP(A52,[1]TDSheet!$A:$G,7,0)</f>
        <v>0.4</v>
      </c>
      <c r="H52" s="2">
        <f>VLOOKUP(A52,[1]TDSheet!$A:$H,8,0)</f>
        <v>40</v>
      </c>
      <c r="K52" s="2">
        <f>VLOOKUP(A52,[1]TDSheet!$A:$O,15,0)</f>
        <v>0</v>
      </c>
      <c r="M52" s="2">
        <f t="shared" si="2"/>
        <v>24.8</v>
      </c>
      <c r="N52" s="20">
        <f>8*M52-K52-F52</f>
        <v>195.4</v>
      </c>
      <c r="O52" s="20">
        <v>230</v>
      </c>
      <c r="P52" s="20">
        <v>230</v>
      </c>
      <c r="Q52" s="2" t="s">
        <v>94</v>
      </c>
      <c r="R52" s="2">
        <f t="shared" si="4"/>
        <v>9.3951612903225801</v>
      </c>
      <c r="S52" s="2">
        <f t="shared" si="5"/>
        <v>0.12096774193548386</v>
      </c>
      <c r="T52" s="2">
        <f>VLOOKUP(A52,[1]TDSheet!$A:$U,21,0)</f>
        <v>4.8</v>
      </c>
      <c r="U52" s="2">
        <f>VLOOKUP(A52,[1]TDSheet!$A:$V,22,0)</f>
        <v>14.6</v>
      </c>
      <c r="V52" s="2">
        <f>VLOOKUP(A52,[1]TDSheet!$A:$M,13,0)</f>
        <v>5.2</v>
      </c>
      <c r="X52" s="2">
        <f t="shared" si="6"/>
        <v>92</v>
      </c>
    </row>
    <row r="53" spans="1:24" ht="11.1" customHeight="1" outlineLevel="1" x14ac:dyDescent="0.2">
      <c r="A53" s="8" t="s">
        <v>57</v>
      </c>
      <c r="B53" s="8" t="s">
        <v>14</v>
      </c>
      <c r="C53" s="9">
        <v>57</v>
      </c>
      <c r="D53" s="9">
        <v>111</v>
      </c>
      <c r="E53" s="9">
        <v>158</v>
      </c>
      <c r="F53" s="9">
        <v>6</v>
      </c>
      <c r="G53" s="19">
        <f>VLOOKUP(A53,[1]TDSheet!$A:$G,7,0)</f>
        <v>0.4</v>
      </c>
      <c r="H53" s="2">
        <f>VLOOKUP(A53,[1]TDSheet!$A:$H,8,0)</f>
        <v>45</v>
      </c>
      <c r="K53" s="2">
        <f>VLOOKUP(A53,[1]TDSheet!$A:$O,15,0)</f>
        <v>100</v>
      </c>
      <c r="M53" s="2">
        <f t="shared" si="2"/>
        <v>31.6</v>
      </c>
      <c r="N53" s="20">
        <f>10*M53-K53-F53</f>
        <v>210</v>
      </c>
      <c r="O53" s="20">
        <v>230</v>
      </c>
      <c r="P53" s="20">
        <v>230</v>
      </c>
      <c r="Q53" s="2" t="s">
        <v>94</v>
      </c>
      <c r="R53" s="2">
        <f t="shared" si="4"/>
        <v>10.632911392405063</v>
      </c>
      <c r="S53" s="2">
        <f t="shared" si="5"/>
        <v>3.3544303797468351</v>
      </c>
      <c r="T53" s="2">
        <f>VLOOKUP(A53,[1]TDSheet!$A:$U,21,0)</f>
        <v>22.6</v>
      </c>
      <c r="U53" s="2">
        <f>VLOOKUP(A53,[1]TDSheet!$A:$V,22,0)</f>
        <v>18.399999999999999</v>
      </c>
      <c r="V53" s="2">
        <f>VLOOKUP(A53,[1]TDSheet!$A:$M,13,0)</f>
        <v>17.8</v>
      </c>
      <c r="X53" s="2">
        <f t="shared" si="6"/>
        <v>92</v>
      </c>
    </row>
    <row r="54" spans="1:24" ht="11.1" customHeight="1" outlineLevel="1" x14ac:dyDescent="0.2">
      <c r="A54" s="8" t="s">
        <v>58</v>
      </c>
      <c r="B54" s="8" t="s">
        <v>14</v>
      </c>
      <c r="C54" s="9">
        <v>6</v>
      </c>
      <c r="D54" s="9">
        <v>2</v>
      </c>
      <c r="E54" s="9">
        <v>4</v>
      </c>
      <c r="F54" s="9">
        <v>4</v>
      </c>
      <c r="G54" s="19">
        <f>VLOOKUP(A54,[1]TDSheet!$A:$G,7,0)</f>
        <v>0.4</v>
      </c>
      <c r="H54" s="2">
        <f>VLOOKUP(A54,[1]TDSheet!$A:$H,8,0)</f>
        <v>40</v>
      </c>
      <c r="K54" s="2">
        <f>VLOOKUP(A54,[1]TDSheet!$A:$O,15,0)</f>
        <v>60</v>
      </c>
      <c r="M54" s="2">
        <f t="shared" si="2"/>
        <v>0.8</v>
      </c>
      <c r="N54" s="20"/>
      <c r="O54" s="20">
        <f t="shared" si="7"/>
        <v>0</v>
      </c>
      <c r="P54" s="20"/>
      <c r="R54" s="2">
        <f t="shared" si="4"/>
        <v>80</v>
      </c>
      <c r="S54" s="2">
        <f t="shared" si="5"/>
        <v>80</v>
      </c>
      <c r="T54" s="2">
        <f>VLOOKUP(A54,[1]TDSheet!$A:$U,21,0)</f>
        <v>0.8</v>
      </c>
      <c r="U54" s="2">
        <f>VLOOKUP(A54,[1]TDSheet!$A:$V,22,0)</f>
        <v>2.8</v>
      </c>
      <c r="V54" s="2">
        <f>VLOOKUP(A54,[1]TDSheet!$A:$M,13,0)</f>
        <v>4.4000000000000004</v>
      </c>
      <c r="X54" s="2">
        <f t="shared" si="6"/>
        <v>0</v>
      </c>
    </row>
    <row r="55" spans="1:24" ht="11.1" customHeight="1" outlineLevel="1" x14ac:dyDescent="0.2">
      <c r="A55" s="8" t="s">
        <v>59</v>
      </c>
      <c r="B55" s="8" t="s">
        <v>10</v>
      </c>
      <c r="C55" s="9">
        <v>239.05799999999999</v>
      </c>
      <c r="D55" s="9">
        <v>1.34</v>
      </c>
      <c r="E55" s="9">
        <v>9.2899999999999991</v>
      </c>
      <c r="F55" s="9">
        <v>74.344999999999999</v>
      </c>
      <c r="G55" s="19">
        <f>VLOOKUP(A55,[1]TDSheet!$A:$G,7,0)</f>
        <v>1</v>
      </c>
      <c r="H55" s="2">
        <f>VLOOKUP(A55,[1]TDSheet!$A:$H,8,0)</f>
        <v>50</v>
      </c>
      <c r="K55" s="2">
        <f>VLOOKUP(A55,[1]TDSheet!$A:$O,15,0)</f>
        <v>120</v>
      </c>
      <c r="M55" s="2">
        <f t="shared" si="2"/>
        <v>1.8579999999999999</v>
      </c>
      <c r="N55" s="20"/>
      <c r="O55" s="20">
        <f t="shared" si="7"/>
        <v>0</v>
      </c>
      <c r="P55" s="20"/>
      <c r="R55" s="2">
        <f t="shared" si="4"/>
        <v>104.59903121636168</v>
      </c>
      <c r="S55" s="2">
        <f t="shared" si="5"/>
        <v>104.59903121636168</v>
      </c>
      <c r="T55" s="2">
        <f>VLOOKUP(A55,[1]TDSheet!$A:$U,21,0)</f>
        <v>46.509799999999998</v>
      </c>
      <c r="U55" s="2">
        <f>VLOOKUP(A55,[1]TDSheet!$A:$V,22,0)</f>
        <v>14.61</v>
      </c>
      <c r="V55" s="2">
        <f>VLOOKUP(A55,[1]TDSheet!$A:$M,13,0)</f>
        <v>35.1126</v>
      </c>
      <c r="X55" s="2">
        <f t="shared" si="6"/>
        <v>0</v>
      </c>
    </row>
    <row r="56" spans="1:24" ht="11.1" customHeight="1" outlineLevel="1" x14ac:dyDescent="0.2">
      <c r="A56" s="8" t="s">
        <v>60</v>
      </c>
      <c r="B56" s="8" t="s">
        <v>10</v>
      </c>
      <c r="C56" s="9">
        <v>38.195</v>
      </c>
      <c r="D56" s="9"/>
      <c r="E56" s="9">
        <v>16.32</v>
      </c>
      <c r="F56" s="9">
        <v>21.875</v>
      </c>
      <c r="G56" s="19">
        <f>VLOOKUP(A56,[1]TDSheet!$A:$G,7,0)</f>
        <v>1</v>
      </c>
      <c r="H56" s="2">
        <f>VLOOKUP(A56,[1]TDSheet!$A:$H,8,0)</f>
        <v>50</v>
      </c>
      <c r="K56" s="2">
        <f>VLOOKUP(A56,[1]TDSheet!$A:$O,15,0)</f>
        <v>0</v>
      </c>
      <c r="M56" s="2">
        <f t="shared" si="2"/>
        <v>3.2640000000000002</v>
      </c>
      <c r="N56" s="20">
        <f t="shared" si="8"/>
        <v>20.557000000000002</v>
      </c>
      <c r="O56" s="20">
        <v>20</v>
      </c>
      <c r="P56" s="20"/>
      <c r="R56" s="2">
        <f t="shared" si="4"/>
        <v>12.829350490196077</v>
      </c>
      <c r="S56" s="2">
        <f t="shared" si="5"/>
        <v>6.7018995098039209</v>
      </c>
      <c r="T56" s="2">
        <f>VLOOKUP(A56,[1]TDSheet!$A:$U,21,0)</f>
        <v>1.3439999999999999</v>
      </c>
      <c r="U56" s="2">
        <f>VLOOKUP(A56,[1]TDSheet!$A:$V,22,0)</f>
        <v>1.6120000000000001</v>
      </c>
      <c r="V56" s="2">
        <f>VLOOKUP(A56,[1]TDSheet!$A:$M,13,0)</f>
        <v>1.3481999999999998</v>
      </c>
      <c r="X56" s="2">
        <f t="shared" si="6"/>
        <v>20</v>
      </c>
    </row>
    <row r="57" spans="1:24" ht="11.1" customHeight="1" outlineLevel="1" x14ac:dyDescent="0.2">
      <c r="A57" s="8" t="s">
        <v>61</v>
      </c>
      <c r="B57" s="8" t="s">
        <v>10</v>
      </c>
      <c r="C57" s="9">
        <v>56.048999999999999</v>
      </c>
      <c r="D57" s="9">
        <v>3.0000000000000001E-3</v>
      </c>
      <c r="E57" s="9">
        <v>166.63399999999999</v>
      </c>
      <c r="F57" s="9"/>
      <c r="G57" s="19">
        <f>VLOOKUP(A57,[1]TDSheet!$A:$G,7,0)</f>
        <v>1</v>
      </c>
      <c r="H57" s="2">
        <f>VLOOKUP(A57,[1]TDSheet!$A:$H,8,0)</f>
        <v>40</v>
      </c>
      <c r="K57" s="2">
        <f>VLOOKUP(A57,[1]TDSheet!$A:$O,15,0)</f>
        <v>0</v>
      </c>
      <c r="M57" s="2">
        <f t="shared" si="2"/>
        <v>33.326799999999999</v>
      </c>
      <c r="N57" s="20">
        <f>8*M57-K57-F57</f>
        <v>266.61439999999999</v>
      </c>
      <c r="O57" s="20">
        <v>270</v>
      </c>
      <c r="P57" s="20"/>
      <c r="R57" s="2">
        <f t="shared" si="4"/>
        <v>8.1015879112306024</v>
      </c>
      <c r="S57" s="2">
        <f t="shared" si="5"/>
        <v>0</v>
      </c>
      <c r="T57" s="2">
        <f>VLOOKUP(A57,[1]TDSheet!$A:$U,21,0)</f>
        <v>0</v>
      </c>
      <c r="U57" s="2">
        <f>VLOOKUP(A57,[1]TDSheet!$A:$V,22,0)</f>
        <v>0</v>
      </c>
      <c r="V57" s="2">
        <f>VLOOKUP(A57,[1]TDSheet!$A:$M,13,0)</f>
        <v>19.440999999999999</v>
      </c>
      <c r="X57" s="2">
        <f t="shared" si="6"/>
        <v>270</v>
      </c>
    </row>
    <row r="58" spans="1:24" ht="11.1" customHeight="1" outlineLevel="1" x14ac:dyDescent="0.2">
      <c r="A58" s="8" t="s">
        <v>62</v>
      </c>
      <c r="B58" s="8" t="s">
        <v>14</v>
      </c>
      <c r="C58" s="9">
        <v>16</v>
      </c>
      <c r="D58" s="9">
        <v>713</v>
      </c>
      <c r="E58" s="9">
        <v>432</v>
      </c>
      <c r="F58" s="9">
        <v>292</v>
      </c>
      <c r="G58" s="19">
        <f>VLOOKUP(A58,[1]TDSheet!$A:$G,7,0)</f>
        <v>0.45</v>
      </c>
      <c r="H58" s="2">
        <f>VLOOKUP(A58,[1]TDSheet!$A:$H,8,0)</f>
        <v>50</v>
      </c>
      <c r="K58" s="2">
        <f>VLOOKUP(A58,[1]TDSheet!$A:$O,15,0)</f>
        <v>142.39999999999998</v>
      </c>
      <c r="M58" s="2">
        <f t="shared" si="2"/>
        <v>86.4</v>
      </c>
      <c r="N58" s="20">
        <f t="shared" si="8"/>
        <v>688.80000000000007</v>
      </c>
      <c r="O58" s="20">
        <v>690</v>
      </c>
      <c r="P58" s="20"/>
      <c r="R58" s="2">
        <f t="shared" si="4"/>
        <v>13.013888888888889</v>
      </c>
      <c r="S58" s="2">
        <f t="shared" si="5"/>
        <v>5.0277777777777768</v>
      </c>
      <c r="T58" s="2">
        <f>VLOOKUP(A58,[1]TDSheet!$A:$U,21,0)</f>
        <v>61.8</v>
      </c>
      <c r="U58" s="2">
        <f>VLOOKUP(A58,[1]TDSheet!$A:$V,22,0)</f>
        <v>78.400000000000006</v>
      </c>
      <c r="V58" s="2">
        <f>VLOOKUP(A58,[1]TDSheet!$A:$M,13,0)</f>
        <v>66.8</v>
      </c>
      <c r="X58" s="2">
        <f t="shared" si="6"/>
        <v>310.5</v>
      </c>
    </row>
    <row r="59" spans="1:24" ht="11.1" customHeight="1" outlineLevel="1" x14ac:dyDescent="0.2">
      <c r="A59" s="8" t="s">
        <v>63</v>
      </c>
      <c r="B59" s="8" t="s">
        <v>14</v>
      </c>
      <c r="C59" s="9">
        <v>170</v>
      </c>
      <c r="D59" s="9">
        <v>392</v>
      </c>
      <c r="E59" s="9">
        <v>331</v>
      </c>
      <c r="F59" s="9">
        <v>107</v>
      </c>
      <c r="G59" s="19">
        <f>VLOOKUP(A59,[1]TDSheet!$A:$G,7,0)</f>
        <v>0.45</v>
      </c>
      <c r="H59" s="2">
        <f>VLOOKUP(A59,[1]TDSheet!$A:$H,8,0)</f>
        <v>50</v>
      </c>
      <c r="K59" s="2">
        <f>VLOOKUP(A59,[1]TDSheet!$A:$O,15,0)</f>
        <v>337.80000000000007</v>
      </c>
      <c r="M59" s="2">
        <f t="shared" si="2"/>
        <v>66.2</v>
      </c>
      <c r="N59" s="20">
        <f t="shared" si="8"/>
        <v>415.79999999999995</v>
      </c>
      <c r="O59" s="20">
        <v>415</v>
      </c>
      <c r="P59" s="20"/>
      <c r="R59" s="2">
        <f t="shared" si="4"/>
        <v>12.987915407854985</v>
      </c>
      <c r="S59" s="2">
        <f t="shared" si="5"/>
        <v>6.7190332326283997</v>
      </c>
      <c r="T59" s="2">
        <f>VLOOKUP(A59,[1]TDSheet!$A:$U,21,0)</f>
        <v>65.400000000000006</v>
      </c>
      <c r="U59" s="2">
        <f>VLOOKUP(A59,[1]TDSheet!$A:$V,22,0)</f>
        <v>57.2</v>
      </c>
      <c r="V59" s="2">
        <f>VLOOKUP(A59,[1]TDSheet!$A:$M,13,0)</f>
        <v>60.6</v>
      </c>
      <c r="X59" s="2">
        <f t="shared" si="6"/>
        <v>186.75</v>
      </c>
    </row>
    <row r="60" spans="1:24" ht="11.1" customHeight="1" outlineLevel="1" x14ac:dyDescent="0.2">
      <c r="A60" s="8" t="s">
        <v>64</v>
      </c>
      <c r="B60" s="8" t="s">
        <v>14</v>
      </c>
      <c r="C60" s="9">
        <v>23</v>
      </c>
      <c r="D60" s="9">
        <v>468</v>
      </c>
      <c r="E60" s="9">
        <v>222</v>
      </c>
      <c r="F60" s="9">
        <v>250</v>
      </c>
      <c r="G60" s="19">
        <f>VLOOKUP(A60,[1]TDSheet!$A:$G,7,0)</f>
        <v>0.45</v>
      </c>
      <c r="H60" s="2">
        <f>VLOOKUP(A60,[1]TDSheet!$A:$H,8,0)</f>
        <v>50</v>
      </c>
      <c r="K60" s="2">
        <f>VLOOKUP(A60,[1]TDSheet!$A:$O,15,0)</f>
        <v>24.600000000000023</v>
      </c>
      <c r="M60" s="2">
        <f t="shared" si="2"/>
        <v>44.4</v>
      </c>
      <c r="N60" s="20">
        <f t="shared" si="8"/>
        <v>302.59999999999991</v>
      </c>
      <c r="O60" s="20">
        <v>305</v>
      </c>
      <c r="P60" s="20"/>
      <c r="R60" s="2">
        <f t="shared" si="4"/>
        <v>13.054054054054054</v>
      </c>
      <c r="S60" s="2">
        <f t="shared" si="5"/>
        <v>6.1846846846846857</v>
      </c>
      <c r="T60" s="2">
        <f>VLOOKUP(A60,[1]TDSheet!$A:$U,21,0)</f>
        <v>40.200000000000003</v>
      </c>
      <c r="U60" s="2">
        <f>VLOOKUP(A60,[1]TDSheet!$A:$V,22,0)</f>
        <v>50</v>
      </c>
      <c r="V60" s="2">
        <f>VLOOKUP(A60,[1]TDSheet!$A:$M,13,0)</f>
        <v>39.200000000000003</v>
      </c>
      <c r="X60" s="2">
        <f t="shared" si="6"/>
        <v>137.25</v>
      </c>
    </row>
    <row r="61" spans="1:24" ht="11.1" customHeight="1" outlineLevel="1" x14ac:dyDescent="0.2">
      <c r="A61" s="8" t="s">
        <v>93</v>
      </c>
      <c r="B61" s="8" t="s">
        <v>14</v>
      </c>
      <c r="C61" s="9"/>
      <c r="D61" s="9"/>
      <c r="E61" s="9"/>
      <c r="F61" s="9"/>
      <c r="G61" s="19">
        <f>VLOOKUP(A61,[1]TDSheet!$A:$G,7,0)</f>
        <v>0.4</v>
      </c>
      <c r="H61" s="2">
        <f>VLOOKUP(A61,[1]TDSheet!$A:$H,8,0)</f>
        <v>40</v>
      </c>
      <c r="K61" s="2">
        <f>VLOOKUP(A61,[1]TDSheet!$A:$O,15,0)</f>
        <v>20</v>
      </c>
      <c r="M61" s="2">
        <f t="shared" si="2"/>
        <v>0</v>
      </c>
      <c r="N61" s="20"/>
      <c r="O61" s="20">
        <v>20</v>
      </c>
      <c r="P61" s="20">
        <v>40</v>
      </c>
      <c r="Q61" s="2" t="s">
        <v>96</v>
      </c>
      <c r="R61" s="2" t="e">
        <f t="shared" si="4"/>
        <v>#DIV/0!</v>
      </c>
      <c r="S61" s="2" t="e">
        <f t="shared" si="5"/>
        <v>#DIV/0!</v>
      </c>
      <c r="T61" s="2">
        <f>VLOOKUP(A61,[1]TDSheet!$A:$U,21,0)</f>
        <v>0.6</v>
      </c>
      <c r="U61" s="2">
        <f>VLOOKUP(A61,[1]TDSheet!$A:$V,22,0)</f>
        <v>0</v>
      </c>
      <c r="V61" s="2">
        <f>VLOOKUP(A61,[1]TDSheet!$A:$M,13,0)</f>
        <v>2.2000000000000002</v>
      </c>
      <c r="X61" s="2">
        <f t="shared" si="6"/>
        <v>8</v>
      </c>
    </row>
    <row r="62" spans="1:24" ht="11.1" customHeight="1" outlineLevel="1" x14ac:dyDescent="0.2">
      <c r="A62" s="8" t="s">
        <v>65</v>
      </c>
      <c r="B62" s="8" t="s">
        <v>14</v>
      </c>
      <c r="C62" s="9">
        <v>12</v>
      </c>
      <c r="D62" s="9">
        <v>1</v>
      </c>
      <c r="E62" s="9">
        <v>10</v>
      </c>
      <c r="F62" s="9">
        <v>3</v>
      </c>
      <c r="G62" s="19">
        <f>VLOOKUP(A62,[1]TDSheet!$A:$G,7,0)</f>
        <v>0.4</v>
      </c>
      <c r="H62" s="2">
        <f>VLOOKUP(A62,[1]TDSheet!$A:$H,8,0)</f>
        <v>40</v>
      </c>
      <c r="K62" s="2">
        <f>VLOOKUP(A62,[1]TDSheet!$A:$O,15,0)</f>
        <v>20</v>
      </c>
      <c r="M62" s="2">
        <f t="shared" si="2"/>
        <v>2</v>
      </c>
      <c r="N62" s="20">
        <v>5</v>
      </c>
      <c r="O62" s="20">
        <v>20</v>
      </c>
      <c r="P62" s="20">
        <v>30</v>
      </c>
      <c r="Q62" s="2" t="s">
        <v>96</v>
      </c>
      <c r="R62" s="2">
        <f t="shared" si="4"/>
        <v>21.5</v>
      </c>
      <c r="S62" s="2">
        <f t="shared" si="5"/>
        <v>11.5</v>
      </c>
      <c r="T62" s="2">
        <f>VLOOKUP(A62,[1]TDSheet!$A:$U,21,0)</f>
        <v>2.2000000000000002</v>
      </c>
      <c r="U62" s="2">
        <f>VLOOKUP(A62,[1]TDSheet!$A:$V,22,0)</f>
        <v>1</v>
      </c>
      <c r="V62" s="2">
        <f>VLOOKUP(A62,[1]TDSheet!$A:$M,13,0)</f>
        <v>1.8</v>
      </c>
      <c r="X62" s="2">
        <f t="shared" si="6"/>
        <v>8</v>
      </c>
    </row>
    <row r="63" spans="1:24" ht="11.1" customHeight="1" outlineLevel="1" x14ac:dyDescent="0.2">
      <c r="A63" s="8" t="s">
        <v>66</v>
      </c>
      <c r="B63" s="8" t="s">
        <v>10</v>
      </c>
      <c r="C63" s="9">
        <v>6.86</v>
      </c>
      <c r="D63" s="9">
        <v>96.76</v>
      </c>
      <c r="E63" s="25">
        <f>30.88+E69</f>
        <v>40.36</v>
      </c>
      <c r="F63" s="25">
        <f>70.04+F69</f>
        <v>59.2</v>
      </c>
      <c r="G63" s="19">
        <f>VLOOKUP(A63,[1]TDSheet!$A:$G,7,0)</f>
        <v>1</v>
      </c>
      <c r="H63" s="2">
        <f>VLOOKUP(A63,[1]TDSheet!$A:$H,8,0)</f>
        <v>55</v>
      </c>
      <c r="K63" s="2">
        <f>VLOOKUP(A63,[1]TDSheet!$A:$O,15,0)</f>
        <v>50</v>
      </c>
      <c r="M63" s="2">
        <f t="shared" si="2"/>
        <v>8.0719999999999992</v>
      </c>
      <c r="N63" s="20"/>
      <c r="O63" s="20">
        <v>25</v>
      </c>
      <c r="P63" s="20">
        <v>30</v>
      </c>
      <c r="Q63" s="2" t="s">
        <v>96</v>
      </c>
      <c r="R63" s="2">
        <f t="shared" si="4"/>
        <v>16.625371655104065</v>
      </c>
      <c r="S63" s="2">
        <f t="shared" si="5"/>
        <v>13.528245787908823</v>
      </c>
      <c r="T63" s="2">
        <f>VLOOKUP(A63,[1]TDSheet!$A:$U,21,0)</f>
        <v>3.8759999999999999</v>
      </c>
      <c r="U63" s="2">
        <f>VLOOKUP(A63,[1]TDSheet!$A:$V,22,0)</f>
        <v>6.6</v>
      </c>
      <c r="V63" s="2">
        <f>VLOOKUP(A63,[1]TDSheet!$A:$M,13,0)</f>
        <v>10.321999999999999</v>
      </c>
      <c r="X63" s="2">
        <f t="shared" si="6"/>
        <v>25</v>
      </c>
    </row>
    <row r="64" spans="1:24" ht="11.1" customHeight="1" outlineLevel="1" x14ac:dyDescent="0.2">
      <c r="A64" s="8" t="s">
        <v>67</v>
      </c>
      <c r="B64" s="8" t="s">
        <v>14</v>
      </c>
      <c r="C64" s="9">
        <v>56</v>
      </c>
      <c r="D64" s="9">
        <v>82</v>
      </c>
      <c r="E64" s="9">
        <v>133</v>
      </c>
      <c r="F64" s="9">
        <v>5</v>
      </c>
      <c r="G64" s="19">
        <f>VLOOKUP(A64,[1]TDSheet!$A:$G,7,0)</f>
        <v>0.1</v>
      </c>
      <c r="H64" s="2">
        <f>VLOOKUP(A64,[1]TDSheet!$A:$H,8,0)</f>
        <v>730</v>
      </c>
      <c r="K64" s="2">
        <f>VLOOKUP(A64,[1]TDSheet!$A:$O,15,0)</f>
        <v>50</v>
      </c>
      <c r="M64" s="2">
        <f t="shared" si="2"/>
        <v>26.6</v>
      </c>
      <c r="N64" s="20">
        <f>9*M64-K64-F64</f>
        <v>184.4</v>
      </c>
      <c r="O64" s="20">
        <v>185</v>
      </c>
      <c r="P64" s="20"/>
      <c r="R64" s="2">
        <f t="shared" si="4"/>
        <v>9.022556390977444</v>
      </c>
      <c r="S64" s="2">
        <f t="shared" si="5"/>
        <v>2.0676691729323307</v>
      </c>
      <c r="T64" s="2">
        <f>VLOOKUP(A64,[1]TDSheet!$A:$U,21,0)</f>
        <v>7.4</v>
      </c>
      <c r="U64" s="2">
        <f>VLOOKUP(A64,[1]TDSheet!$A:$V,22,0)</f>
        <v>8.4</v>
      </c>
      <c r="V64" s="2">
        <f>VLOOKUP(A64,[1]TDSheet!$A:$M,13,0)</f>
        <v>8</v>
      </c>
      <c r="X64" s="2">
        <f t="shared" si="6"/>
        <v>18.5</v>
      </c>
    </row>
    <row r="65" spans="1:24" ht="11.1" customHeight="1" outlineLevel="1" x14ac:dyDescent="0.2">
      <c r="A65" s="8" t="s">
        <v>68</v>
      </c>
      <c r="B65" s="8" t="s">
        <v>14</v>
      </c>
      <c r="C65" s="10"/>
      <c r="D65" s="9">
        <v>6</v>
      </c>
      <c r="E65" s="9">
        <v>0</v>
      </c>
      <c r="F65" s="22">
        <v>5</v>
      </c>
      <c r="G65" s="19">
        <f>VLOOKUP(A65,[1]TDSheet!$A:$G,7,0)</f>
        <v>0.6</v>
      </c>
      <c r="H65" s="2">
        <f>VLOOKUP(A65,[1]TDSheet!$A:$H,8,0)</f>
        <v>60</v>
      </c>
      <c r="K65" s="2">
        <f>VLOOKUP(A65,[1]TDSheet!$A:$O,15,0)</f>
        <v>18</v>
      </c>
      <c r="M65" s="2">
        <f t="shared" si="2"/>
        <v>0</v>
      </c>
      <c r="N65" s="20"/>
      <c r="O65" s="20">
        <v>15</v>
      </c>
      <c r="P65" s="20">
        <v>20</v>
      </c>
      <c r="Q65" s="2" t="s">
        <v>97</v>
      </c>
      <c r="R65" s="2" t="e">
        <f t="shared" si="4"/>
        <v>#DIV/0!</v>
      </c>
      <c r="S65" s="2" t="e">
        <f t="shared" si="5"/>
        <v>#DIV/0!</v>
      </c>
      <c r="T65" s="2">
        <f>VLOOKUP(A65,[1]TDSheet!$A:$U,21,0)</f>
        <v>0</v>
      </c>
      <c r="U65" s="2">
        <f>VLOOKUP(A65,[1]TDSheet!$A:$V,22,0)</f>
        <v>0.6</v>
      </c>
      <c r="V65" s="2">
        <f>VLOOKUP(A65,[1]TDSheet!$A:$M,13,0)</f>
        <v>1.4</v>
      </c>
      <c r="X65" s="2">
        <f t="shared" si="6"/>
        <v>9</v>
      </c>
    </row>
    <row r="66" spans="1:24" ht="11.1" customHeight="1" outlineLevel="1" x14ac:dyDescent="0.2">
      <c r="A66" s="8" t="s">
        <v>69</v>
      </c>
      <c r="B66" s="8" t="s">
        <v>14</v>
      </c>
      <c r="C66" s="9">
        <v>1</v>
      </c>
      <c r="D66" s="9">
        <v>6</v>
      </c>
      <c r="E66" s="9">
        <v>7</v>
      </c>
      <c r="F66" s="9"/>
      <c r="G66" s="19">
        <f>VLOOKUP(A66,[1]TDSheet!$A:$G,7,0)</f>
        <v>0.6</v>
      </c>
      <c r="H66" s="2">
        <f>VLOOKUP(A66,[1]TDSheet!$A:$H,8,0)</f>
        <v>60</v>
      </c>
      <c r="K66" s="2">
        <f>VLOOKUP(A66,[1]TDSheet!$A:$O,15,0)</f>
        <v>18</v>
      </c>
      <c r="M66" s="2">
        <f t="shared" si="2"/>
        <v>1.4</v>
      </c>
      <c r="N66" s="20"/>
      <c r="O66" s="20">
        <v>15</v>
      </c>
      <c r="P66" s="20">
        <v>20</v>
      </c>
      <c r="Q66" s="2" t="s">
        <v>97</v>
      </c>
      <c r="R66" s="2">
        <f t="shared" si="4"/>
        <v>23.571428571428573</v>
      </c>
      <c r="S66" s="2">
        <f t="shared" si="5"/>
        <v>12.857142857142858</v>
      </c>
      <c r="T66" s="2">
        <f>VLOOKUP(A66,[1]TDSheet!$A:$U,21,0)</f>
        <v>0.8</v>
      </c>
      <c r="U66" s="2">
        <f>VLOOKUP(A66,[1]TDSheet!$A:$V,22,0)</f>
        <v>0.4</v>
      </c>
      <c r="V66" s="2">
        <f>VLOOKUP(A66,[1]TDSheet!$A:$M,13,0)</f>
        <v>1.8</v>
      </c>
      <c r="X66" s="2">
        <f t="shared" si="6"/>
        <v>9</v>
      </c>
    </row>
    <row r="67" spans="1:24" ht="11.1" customHeight="1" outlineLevel="1" x14ac:dyDescent="0.2">
      <c r="A67" s="8" t="s">
        <v>70</v>
      </c>
      <c r="B67" s="8" t="s">
        <v>14</v>
      </c>
      <c r="C67" s="10"/>
      <c r="D67" s="9">
        <v>6</v>
      </c>
      <c r="E67" s="9">
        <v>11</v>
      </c>
      <c r="F67" s="23">
        <v>-5</v>
      </c>
      <c r="G67" s="19">
        <f>VLOOKUP(A67,[1]TDSheet!$A:$G,7,0)</f>
        <v>0.6</v>
      </c>
      <c r="H67" s="2">
        <f>VLOOKUP(A67,[1]TDSheet!$A:$H,8,0)</f>
        <v>60</v>
      </c>
      <c r="K67" s="2">
        <f>VLOOKUP(A67,[1]TDSheet!$A:$O,15,0)</f>
        <v>10</v>
      </c>
      <c r="M67" s="2">
        <f t="shared" si="2"/>
        <v>2.2000000000000002</v>
      </c>
      <c r="N67" s="20">
        <f>10*M67-K67-F67</f>
        <v>17</v>
      </c>
      <c r="O67" s="20">
        <v>20</v>
      </c>
      <c r="P67" s="20">
        <v>20</v>
      </c>
      <c r="Q67" s="2" t="s">
        <v>94</v>
      </c>
      <c r="R67" s="2">
        <f t="shared" si="4"/>
        <v>11.363636363636363</v>
      </c>
      <c r="S67" s="2">
        <f t="shared" si="5"/>
        <v>2.2727272727272725</v>
      </c>
      <c r="T67" s="2">
        <f>VLOOKUP(A67,[1]TDSheet!$A:$U,21,0)</f>
        <v>0</v>
      </c>
      <c r="U67" s="2">
        <f>VLOOKUP(A67,[1]TDSheet!$A:$V,22,0)</f>
        <v>1.6</v>
      </c>
      <c r="V67" s="2">
        <f>VLOOKUP(A67,[1]TDSheet!$A:$M,13,0)</f>
        <v>0.8</v>
      </c>
      <c r="X67" s="2">
        <f t="shared" si="6"/>
        <v>12</v>
      </c>
    </row>
    <row r="68" spans="1:24" ht="11.1" customHeight="1" outlineLevel="1" x14ac:dyDescent="0.2">
      <c r="A68" s="8" t="s">
        <v>71</v>
      </c>
      <c r="B68" s="8" t="s">
        <v>14</v>
      </c>
      <c r="C68" s="9">
        <v>1</v>
      </c>
      <c r="D68" s="9">
        <v>30</v>
      </c>
      <c r="E68" s="9">
        <v>35</v>
      </c>
      <c r="F68" s="9">
        <v>-6</v>
      </c>
      <c r="G68" s="19">
        <f>VLOOKUP(A68,[1]TDSheet!$A:$G,7,0)</f>
        <v>0.28000000000000003</v>
      </c>
      <c r="H68" s="2">
        <f>VLOOKUP(A68,[1]TDSheet!$A:$H,8,0)</f>
        <v>35</v>
      </c>
      <c r="K68" s="2">
        <f>VLOOKUP(A68,[1]TDSheet!$A:$O,15,0)</f>
        <v>0</v>
      </c>
      <c r="M68" s="2">
        <f t="shared" si="2"/>
        <v>7</v>
      </c>
      <c r="N68" s="20">
        <f>7*M68-K68-F68</f>
        <v>55</v>
      </c>
      <c r="O68" s="20">
        <v>90</v>
      </c>
      <c r="P68" s="20">
        <v>100</v>
      </c>
      <c r="Q68" s="2" t="s">
        <v>94</v>
      </c>
      <c r="R68" s="2">
        <f t="shared" si="4"/>
        <v>12</v>
      </c>
      <c r="S68" s="2">
        <f t="shared" si="5"/>
        <v>-0.8571428571428571</v>
      </c>
      <c r="T68" s="2">
        <f>VLOOKUP(A68,[1]TDSheet!$A:$U,21,0)</f>
        <v>1</v>
      </c>
      <c r="U68" s="2">
        <f>VLOOKUP(A68,[1]TDSheet!$A:$V,22,0)</f>
        <v>1.2</v>
      </c>
      <c r="V68" s="2">
        <f>VLOOKUP(A68,[1]TDSheet!$A:$M,13,0)</f>
        <v>2.2000000000000002</v>
      </c>
      <c r="X68" s="2">
        <f t="shared" si="6"/>
        <v>25.200000000000003</v>
      </c>
    </row>
    <row r="69" spans="1:24" ht="11.1" customHeight="1" outlineLevel="1" x14ac:dyDescent="0.2">
      <c r="A69" s="24" t="s">
        <v>72</v>
      </c>
      <c r="B69" s="8" t="s">
        <v>10</v>
      </c>
      <c r="C69" s="9">
        <v>-1.36</v>
      </c>
      <c r="D69" s="9"/>
      <c r="E69" s="25">
        <v>9.48</v>
      </c>
      <c r="F69" s="25">
        <v>-10.84</v>
      </c>
      <c r="G69" s="19">
        <f>VLOOKUP(A69,[1]TDSheet!$A:$G,7,0)</f>
        <v>0</v>
      </c>
      <c r="H69" s="2">
        <f>VLOOKUP(A69,[1]TDSheet!$A:$H,8,0)</f>
        <v>0</v>
      </c>
      <c r="K69" s="2">
        <f>VLOOKUP(A69,[1]TDSheet!$A:$O,15,0)</f>
        <v>0</v>
      </c>
      <c r="M69" s="2">
        <f t="shared" si="2"/>
        <v>1.8960000000000001</v>
      </c>
      <c r="N69" s="20"/>
      <c r="O69" s="20">
        <f t="shared" si="7"/>
        <v>0</v>
      </c>
      <c r="P69" s="20"/>
      <c r="R69" s="2">
        <f t="shared" si="4"/>
        <v>-5.7172995780590714</v>
      </c>
      <c r="S69" s="2">
        <f t="shared" si="5"/>
        <v>-5.7172995780590714</v>
      </c>
      <c r="T69" s="2">
        <f>VLOOKUP(A69,[1]TDSheet!$A:$U,21,0)</f>
        <v>0.53200000000000003</v>
      </c>
      <c r="U69" s="2">
        <f>VLOOKUP(A69,[1]TDSheet!$A:$V,22,0)</f>
        <v>0.81199999999999994</v>
      </c>
      <c r="V69" s="2">
        <f>VLOOKUP(A69,[1]TDSheet!$A:$M,13,0)</f>
        <v>1.9039999999999999</v>
      </c>
      <c r="X69" s="2">
        <f t="shared" si="6"/>
        <v>0</v>
      </c>
    </row>
    <row r="70" spans="1:24" ht="11.1" customHeight="1" outlineLevel="1" x14ac:dyDescent="0.2">
      <c r="A70" s="24" t="s">
        <v>73</v>
      </c>
      <c r="B70" s="8" t="s">
        <v>14</v>
      </c>
      <c r="C70" s="9">
        <v>-6</v>
      </c>
      <c r="D70" s="9">
        <v>1</v>
      </c>
      <c r="E70" s="25">
        <v>160</v>
      </c>
      <c r="F70" s="25">
        <v>-168</v>
      </c>
      <c r="G70" s="19">
        <f>VLOOKUP(A70,[1]TDSheet!$A:$G,7,0)</f>
        <v>0</v>
      </c>
      <c r="H70" s="2">
        <f>VLOOKUP(A70,[1]TDSheet!$A:$H,8,0)</f>
        <v>0</v>
      </c>
      <c r="K70" s="2">
        <f>VLOOKUP(A70,[1]TDSheet!$A:$O,15,0)</f>
        <v>0</v>
      </c>
      <c r="M70" s="2">
        <f t="shared" si="2"/>
        <v>32</v>
      </c>
      <c r="N70" s="20"/>
      <c r="O70" s="20">
        <f t="shared" si="7"/>
        <v>0</v>
      </c>
      <c r="P70" s="20"/>
      <c r="R70" s="2">
        <f t="shared" si="4"/>
        <v>-5.25</v>
      </c>
      <c r="S70" s="2">
        <f t="shared" si="5"/>
        <v>-5.25</v>
      </c>
      <c r="T70" s="2">
        <f>VLOOKUP(A70,[1]TDSheet!$A:$U,21,0)</f>
        <v>30.4</v>
      </c>
      <c r="U70" s="2">
        <f>VLOOKUP(A70,[1]TDSheet!$A:$V,22,0)</f>
        <v>13.6</v>
      </c>
      <c r="V70" s="2">
        <f>VLOOKUP(A70,[1]TDSheet!$A:$M,13,0)</f>
        <v>22.2</v>
      </c>
      <c r="X70" s="2">
        <f t="shared" si="6"/>
        <v>0</v>
      </c>
    </row>
    <row r="71" spans="1:24" ht="11.1" customHeight="1" outlineLevel="1" x14ac:dyDescent="0.2">
      <c r="A71" s="24" t="s">
        <v>74</v>
      </c>
      <c r="B71" s="8" t="s">
        <v>14</v>
      </c>
      <c r="C71" s="9">
        <v>-2</v>
      </c>
      <c r="D71" s="9">
        <v>1</v>
      </c>
      <c r="E71" s="25">
        <v>17</v>
      </c>
      <c r="F71" s="25">
        <v>-18</v>
      </c>
      <c r="G71" s="19">
        <f>VLOOKUP(A71,[1]TDSheet!$A:$G,7,0)</f>
        <v>0</v>
      </c>
      <c r="H71" s="2">
        <f>VLOOKUP(A71,[1]TDSheet!$A:$H,8,0)</f>
        <v>0</v>
      </c>
      <c r="K71" s="2">
        <f>VLOOKUP(A71,[1]TDSheet!$A:$O,15,0)</f>
        <v>0</v>
      </c>
      <c r="M71" s="2">
        <f t="shared" ref="M71:M72" si="9">E71/5</f>
        <v>3.4</v>
      </c>
      <c r="N71" s="20"/>
      <c r="O71" s="20">
        <f t="shared" ref="O71:O72" si="10">N71</f>
        <v>0</v>
      </c>
      <c r="P71" s="20"/>
      <c r="R71" s="2">
        <f t="shared" ref="R71:R72" si="11">(F71+K71+O71)/M71</f>
        <v>-5.2941176470588234</v>
      </c>
      <c r="S71" s="2">
        <f t="shared" ref="S71:S72" si="12">(F71+K71)/M71</f>
        <v>-5.2941176470588234</v>
      </c>
      <c r="T71" s="2">
        <f>VLOOKUP(A71,[1]TDSheet!$A:$U,21,0)</f>
        <v>4.2</v>
      </c>
      <c r="U71" s="2">
        <f>VLOOKUP(A71,[1]TDSheet!$A:$V,22,0)</f>
        <v>1.4</v>
      </c>
      <c r="V71" s="2">
        <f>VLOOKUP(A71,[1]TDSheet!$A:$M,13,0)</f>
        <v>3.2</v>
      </c>
      <c r="X71" s="2">
        <f t="shared" ref="X71:X72" si="13">O71*G71</f>
        <v>0</v>
      </c>
    </row>
    <row r="72" spans="1:24" ht="11.1" customHeight="1" outlineLevel="1" x14ac:dyDescent="0.2">
      <c r="A72" s="24" t="s">
        <v>75</v>
      </c>
      <c r="B72" s="8" t="s">
        <v>14</v>
      </c>
      <c r="C72" s="9">
        <v>-3</v>
      </c>
      <c r="D72" s="9">
        <v>3</v>
      </c>
      <c r="E72" s="25">
        <v>56</v>
      </c>
      <c r="F72" s="25">
        <v>-57</v>
      </c>
      <c r="G72" s="19">
        <f>VLOOKUP(A72,[1]TDSheet!$A:$G,7,0)</f>
        <v>0</v>
      </c>
      <c r="H72" s="2">
        <f>VLOOKUP(A72,[1]TDSheet!$A:$H,8,0)</f>
        <v>0</v>
      </c>
      <c r="K72" s="2">
        <f>VLOOKUP(A72,[1]TDSheet!$A:$O,15,0)</f>
        <v>0</v>
      </c>
      <c r="M72" s="2">
        <f t="shared" si="9"/>
        <v>11.2</v>
      </c>
      <c r="N72" s="20"/>
      <c r="O72" s="20">
        <f t="shared" si="10"/>
        <v>0</v>
      </c>
      <c r="P72" s="20"/>
      <c r="R72" s="2">
        <f t="shared" si="11"/>
        <v>-5.0892857142857144</v>
      </c>
      <c r="S72" s="2">
        <f t="shared" si="12"/>
        <v>-5.0892857142857144</v>
      </c>
      <c r="T72" s="2">
        <f>VLOOKUP(A72,[1]TDSheet!$A:$U,21,0)</f>
        <v>11</v>
      </c>
      <c r="U72" s="2">
        <f>VLOOKUP(A72,[1]TDSheet!$A:$V,22,0)</f>
        <v>4.5999999999999996</v>
      </c>
      <c r="V72" s="2">
        <f>VLOOKUP(A72,[1]TDSheet!$A:$M,13,0)</f>
        <v>8.4</v>
      </c>
      <c r="X72" s="2">
        <f t="shared" si="13"/>
        <v>0</v>
      </c>
    </row>
  </sheetData>
  <autoFilter ref="A3:X7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2023-11-20T10:28:44Z</dcterms:created>
  <dcterms:modified xsi:type="dcterms:W3CDTF">2023-11-27T07:32:51Z</dcterms:modified>
</cp:coreProperties>
</file>