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11,23 Сочи\"/>
    </mc:Choice>
  </mc:AlternateContent>
  <xr:revisionPtr revIDLastSave="0" documentId="13_ncr:1_{60DE01CA-8ADC-4670-8AF5-9AF6EC776C6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6" i="1"/>
  <c r="J11" i="1"/>
  <c r="J19" i="1"/>
  <c r="J58" i="1"/>
  <c r="I7" i="1"/>
  <c r="J7" i="1" s="1"/>
  <c r="I8" i="1"/>
  <c r="J8" i="1" s="1"/>
  <c r="I9" i="1"/>
  <c r="J9" i="1" s="1"/>
  <c r="I10" i="1"/>
  <c r="J10" i="1" s="1"/>
  <c r="I12" i="1"/>
  <c r="J12" i="1" s="1"/>
  <c r="I13" i="1"/>
  <c r="J13" i="1" s="1"/>
  <c r="I14" i="1"/>
  <c r="J14" i="1" s="1"/>
  <c r="I15" i="1"/>
  <c r="J15" i="1" s="1"/>
  <c r="I16" i="1"/>
  <c r="I17" i="1"/>
  <c r="J17" i="1" s="1"/>
  <c r="I18" i="1"/>
  <c r="J18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6" i="1"/>
  <c r="J6" i="1" s="1"/>
  <c r="E46" i="1"/>
  <c r="M46" i="1" s="1"/>
  <c r="F46" i="1"/>
  <c r="F45" i="1"/>
  <c r="E45" i="1"/>
  <c r="M45" i="1" s="1"/>
  <c r="E20" i="1"/>
  <c r="F20" i="1"/>
  <c r="E64" i="1"/>
  <c r="J64" i="1" s="1"/>
  <c r="F64" i="1"/>
  <c r="E16" i="1"/>
  <c r="M16" i="1" s="1"/>
  <c r="F16" i="1"/>
  <c r="M7" i="1"/>
  <c r="N7" i="1" s="1"/>
  <c r="M8" i="1"/>
  <c r="M9" i="1"/>
  <c r="N9" i="1" s="1"/>
  <c r="M10" i="1"/>
  <c r="N10" i="1" s="1"/>
  <c r="M11" i="1"/>
  <c r="M12" i="1"/>
  <c r="N12" i="1" s="1"/>
  <c r="M13" i="1"/>
  <c r="N13" i="1" s="1"/>
  <c r="M14" i="1"/>
  <c r="M15" i="1"/>
  <c r="R15" i="1" s="1"/>
  <c r="M17" i="1"/>
  <c r="N17" i="1" s="1"/>
  <c r="M18" i="1"/>
  <c r="N18" i="1" s="1"/>
  <c r="M19" i="1"/>
  <c r="Q19" i="1" s="1"/>
  <c r="M20" i="1"/>
  <c r="M21" i="1"/>
  <c r="N21" i="1" s="1"/>
  <c r="M22" i="1"/>
  <c r="N22" i="1" s="1"/>
  <c r="M23" i="1"/>
  <c r="Q23" i="1" s="1"/>
  <c r="M24" i="1"/>
  <c r="N24" i="1" s="1"/>
  <c r="M25" i="1"/>
  <c r="Q25" i="1" s="1"/>
  <c r="M26" i="1"/>
  <c r="N26" i="1" s="1"/>
  <c r="M27" i="1"/>
  <c r="N27" i="1" s="1"/>
  <c r="M28" i="1"/>
  <c r="N28" i="1" s="1"/>
  <c r="M29" i="1"/>
  <c r="N29" i="1" s="1"/>
  <c r="M30" i="1"/>
  <c r="M31" i="1"/>
  <c r="Q31" i="1" s="1"/>
  <c r="M32" i="1"/>
  <c r="M33" i="1"/>
  <c r="Q33" i="1" s="1"/>
  <c r="M34" i="1"/>
  <c r="N34" i="1" s="1"/>
  <c r="M35" i="1"/>
  <c r="Q35" i="1" s="1"/>
  <c r="M36" i="1"/>
  <c r="M37" i="1"/>
  <c r="N37" i="1" s="1"/>
  <c r="M38" i="1"/>
  <c r="N38" i="1" s="1"/>
  <c r="M39" i="1"/>
  <c r="Q39" i="1" s="1"/>
  <c r="M40" i="1"/>
  <c r="M41" i="1"/>
  <c r="Q41" i="1" s="1"/>
  <c r="M42" i="1"/>
  <c r="M43" i="1"/>
  <c r="N43" i="1" s="1"/>
  <c r="M44" i="1"/>
  <c r="M47" i="1"/>
  <c r="N47" i="1" s="1"/>
  <c r="M48" i="1"/>
  <c r="N48" i="1" s="1"/>
  <c r="M49" i="1"/>
  <c r="N49" i="1" s="1"/>
  <c r="M50" i="1"/>
  <c r="N50" i="1" s="1"/>
  <c r="M51" i="1"/>
  <c r="Q51" i="1" s="1"/>
  <c r="M52" i="1"/>
  <c r="N52" i="1" s="1"/>
  <c r="M53" i="1"/>
  <c r="Q53" i="1" s="1"/>
  <c r="M54" i="1"/>
  <c r="M55" i="1"/>
  <c r="M56" i="1"/>
  <c r="N56" i="1" s="1"/>
  <c r="M57" i="1"/>
  <c r="M58" i="1"/>
  <c r="M59" i="1"/>
  <c r="N59" i="1" s="1"/>
  <c r="M60" i="1"/>
  <c r="N60" i="1" s="1"/>
  <c r="M61" i="1"/>
  <c r="N61" i="1" s="1"/>
  <c r="M62" i="1"/>
  <c r="N62" i="1" s="1"/>
  <c r="M63" i="1"/>
  <c r="N63" i="1" s="1"/>
  <c r="M64" i="1"/>
  <c r="M65" i="1"/>
  <c r="Q65" i="1" s="1"/>
  <c r="M66" i="1"/>
  <c r="R66" i="1" s="1"/>
  <c r="M67" i="1"/>
  <c r="M68" i="1"/>
  <c r="M69" i="1"/>
  <c r="M70" i="1"/>
  <c r="M71" i="1"/>
  <c r="M72" i="1"/>
  <c r="M73" i="1"/>
  <c r="M74" i="1"/>
  <c r="M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U6" i="1"/>
  <c r="T6" i="1"/>
  <c r="S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6" i="1"/>
  <c r="G58" i="1"/>
  <c r="G11" i="1"/>
  <c r="N67" i="1" l="1"/>
  <c r="N68" i="1"/>
  <c r="N45" i="1"/>
  <c r="Q68" i="1"/>
  <c r="Q74" i="1"/>
  <c r="Q72" i="1"/>
  <c r="Q70" i="1"/>
  <c r="N64" i="1"/>
  <c r="Q64" i="1" s="1"/>
  <c r="N20" i="1"/>
  <c r="N16" i="1"/>
  <c r="Q16" i="1" s="1"/>
  <c r="J20" i="1"/>
  <c r="Q45" i="1"/>
  <c r="R62" i="1"/>
  <c r="R60" i="1"/>
  <c r="R58" i="1"/>
  <c r="R56" i="1"/>
  <c r="R54" i="1"/>
  <c r="R52" i="1"/>
  <c r="R50" i="1"/>
  <c r="R48" i="1"/>
  <c r="R44" i="1"/>
  <c r="R42" i="1"/>
  <c r="R40" i="1"/>
  <c r="R38" i="1"/>
  <c r="R36" i="1"/>
  <c r="R34" i="1"/>
  <c r="R32" i="1"/>
  <c r="R30" i="1"/>
  <c r="R28" i="1"/>
  <c r="R26" i="1"/>
  <c r="R24" i="1"/>
  <c r="R22" i="1"/>
  <c r="R18" i="1"/>
  <c r="R13" i="1"/>
  <c r="R11" i="1"/>
  <c r="R9" i="1"/>
  <c r="R7" i="1"/>
  <c r="Q63" i="1"/>
  <c r="Q61" i="1"/>
  <c r="Q59" i="1"/>
  <c r="Q49" i="1"/>
  <c r="Q47" i="1"/>
  <c r="Q43" i="1"/>
  <c r="Q37" i="1"/>
  <c r="Q29" i="1"/>
  <c r="Q27" i="1"/>
  <c r="Q21" i="1"/>
  <c r="J16" i="1"/>
  <c r="N55" i="1"/>
  <c r="Q55" i="1" s="1"/>
  <c r="N57" i="1"/>
  <c r="Q57" i="1" s="1"/>
  <c r="Q17" i="1"/>
  <c r="Q14" i="1"/>
  <c r="Q12" i="1"/>
  <c r="Q10" i="1"/>
  <c r="Q8" i="1"/>
  <c r="Q20" i="1"/>
  <c r="Q46" i="1"/>
  <c r="J45" i="1"/>
  <c r="Q6" i="1"/>
  <c r="R73" i="1"/>
  <c r="R71" i="1"/>
  <c r="R69" i="1"/>
  <c r="R67" i="1"/>
  <c r="R64" i="1"/>
  <c r="R46" i="1"/>
  <c r="R20" i="1"/>
  <c r="R16" i="1"/>
  <c r="Q66" i="1"/>
  <c r="Q62" i="1"/>
  <c r="Q60" i="1"/>
  <c r="Q58" i="1"/>
  <c r="Q56" i="1"/>
  <c r="Q54" i="1"/>
  <c r="Q52" i="1"/>
  <c r="Q50" i="1"/>
  <c r="Q48" i="1"/>
  <c r="Q44" i="1"/>
  <c r="Q42" i="1"/>
  <c r="Q40" i="1"/>
  <c r="Q38" i="1"/>
  <c r="Q36" i="1"/>
  <c r="Q34" i="1"/>
  <c r="Q32" i="1"/>
  <c r="Q30" i="1"/>
  <c r="Q28" i="1"/>
  <c r="Q26" i="1"/>
  <c r="Q24" i="1"/>
  <c r="Q22" i="1"/>
  <c r="Q18" i="1"/>
  <c r="J46" i="1"/>
  <c r="R74" i="1"/>
  <c r="R72" i="1"/>
  <c r="R70" i="1"/>
  <c r="R68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4" i="1"/>
  <c r="R12" i="1"/>
  <c r="R10" i="1"/>
  <c r="R8" i="1"/>
  <c r="R6" i="1"/>
  <c r="Q73" i="1"/>
  <c r="Q71" i="1"/>
  <c r="Q69" i="1"/>
  <c r="Q67" i="1"/>
  <c r="Q15" i="1"/>
  <c r="Q13" i="1"/>
  <c r="Q11" i="1"/>
  <c r="Q9" i="1"/>
  <c r="Q7" i="1"/>
  <c r="F5" i="1"/>
  <c r="E5" i="1"/>
  <c r="W5" i="1"/>
  <c r="U5" i="1"/>
  <c r="T5" i="1"/>
  <c r="S5" i="1"/>
  <c r="O5" i="1"/>
  <c r="N5" i="1"/>
  <c r="M5" i="1"/>
  <c r="L5" i="1"/>
  <c r="K5" i="1"/>
  <c r="J5" i="1"/>
  <c r="I5" i="1"/>
  <c r="G73" i="1" l="1"/>
  <c r="G74" i="1"/>
  <c r="G72" i="1"/>
  <c r="G70" i="1"/>
  <c r="G68" i="1"/>
  <c r="G65" i="1"/>
  <c r="G63" i="1"/>
  <c r="G60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19" i="1"/>
  <c r="G17" i="1"/>
  <c r="G14" i="1"/>
  <c r="G12" i="1"/>
  <c r="G10" i="1"/>
  <c r="G8" i="1"/>
  <c r="G21" i="1"/>
  <c r="G62" i="1"/>
  <c r="G6" i="1"/>
  <c r="G71" i="1"/>
  <c r="G69" i="1"/>
  <c r="G67" i="1"/>
  <c r="G64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0" i="1"/>
  <c r="G18" i="1"/>
  <c r="G16" i="1"/>
  <c r="G13" i="1"/>
  <c r="G9" i="1"/>
  <c r="G7" i="1"/>
</calcChain>
</file>

<file path=xl/sharedStrings.xml><?xml version="1.0" encoding="utf-8"?>
<sst xmlns="http://schemas.openxmlformats.org/spreadsheetml/2006/main" count="169" uniqueCount="99">
  <si>
    <t>Период: 20.11.2023 - 27.11.2023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</si>
  <si>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</si>
  <si>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</si>
  <si>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</si>
  <si>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</si>
  <si>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</si>
  <si>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</si>
  <si>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</si>
  <si>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</si>
  <si>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</si>
  <si>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</si>
  <si>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</si>
  <si>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</si>
  <si>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</si>
  <si>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</si>
  <si>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</si>
  <si>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</si>
  <si>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</si>
  <si>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</si>
  <si>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</si>
  <si>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</si>
  <si>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</si>
  <si>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</si>
  <si>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</si>
  <si>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</si>
  <si>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</si>
  <si>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</si>
  <si>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</si>
  <si>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</si>
  <si>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</si>
  <si>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</si>
  <si>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</si>
  <si>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</si>
  <si>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</si>
  <si>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</si>
  <si>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</si>
  <si>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</si>
  <si>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</si>
  <si>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</si>
  <si>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</si>
  <si>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</si>
  <si>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</si>
  <si>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</si>
  <si>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</si>
  <si>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</si>
  <si>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</si>
  <si>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</si>
  <si>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</si>
  <si>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</si>
  <si>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</si>
  <si>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</si>
  <si>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</si>
  <si>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</si>
  <si>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</si>
  <si>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</si>
  <si>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</si>
  <si>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</si>
  <si>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</si>
  <si>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</si>
  <si>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</si>
  <si>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</si>
  <si>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</si>
  <si>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</si>
  <si>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</si>
  <si>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</si>
  <si>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</si>
  <si>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</si>
  <si>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</si>
  <si>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</si>
  <si>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</si>
  <si>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</si>
  <si>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</si>
  <si>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</si>
  <si>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</si>
  <si>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</si>
  <si>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</si>
  <si>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</si>
  <si>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</si>
  <si>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</si>
  <si>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</si>
  <si>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</si>
  <si>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</si>
  <si>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</si>
  <si>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</si>
  <si>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</si>
  <si>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</si>
  <si>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</si>
  <si>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03,11</t>
  </si>
  <si>
    <t>ср 13,11</t>
  </si>
  <si>
    <t>коментарий</t>
  </si>
  <si>
    <t>вес</t>
  </si>
  <si>
    <t>от филиала</t>
  </si>
  <si>
    <t>комментарий филиала</t>
  </si>
  <si>
    <t>ср 20,11</t>
  </si>
  <si>
    <t xml:space="preserve"> 029  Сосиски Венские, Вязанка NDX МГС, 0.5кг, ПОКОМ</t>
  </si>
  <si>
    <t xml:space="preserve"> 317 Колбаса Сервелат Рижский ТМ Зареченские, ВЕС  ПОКОМ</t>
  </si>
  <si>
    <t>устар.</t>
  </si>
  <si>
    <t>то же что и 043</t>
  </si>
  <si>
    <t>в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</si>
</sst>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2" xfId="0" applyNumberFormat="1" applyFont="1" applyFill="1" applyBorder="1" applyAlignment="1">
      <alignment horizontal="righ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6" fontId="5" fillId="6" borderId="3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166" fontId="0" fillId="7" borderId="1" xfId="0" applyNumberFormat="1" applyFill="1" applyBorder="1" applyAlignment="1">
      <alignment horizontal="left" vertical="top"/>
    </xf>
    <xf numFmtId="166" fontId="0" fillId="7" borderId="1" xfId="0" applyNumberFormat="1" applyFill="1" applyBorder="1" applyAlignment="1">
      <alignment horizontal="right" vertical="top"/>
    </xf>
    <xf numFmtId="2" fontId="0" fillId="0" borderId="0" xfId="0" applyNumberFormat="1" applyAlignment="1"/>
    <xf numFmtId="166" fontId="3" fillId="7" borderId="0" xfId="0" applyNumberFormat="1" applyFont="1" applyFill="1" applyAlignment="1"/>
    <xf numFmtId="166" fontId="0" fillId="0" borderId="4" xfId="0" applyNumberFormat="1" applyBorder="1" applyAlignment="1"/>
    <xf numFmtId="166" fontId="6" fillId="4" borderId="1" xfId="0" applyNumberFormat="1" applyFont="1" applyFill="1" applyBorder="1" applyAlignment="1">
      <alignment horizontal="right" vertical="top"/>
    </xf>
    <xf numFmtId="166" fontId="4" fillId="0" borderId="1" xfId="0" applyNumberFormat="1" applyFont="1" applyBorder="1" applyAlignment="1">
      <alignment horizontal="left" vertical="top"/>
    </xf>
    <xf numFmtId="166" fontId="6" fillId="8" borderId="1" xfId="0" applyNumberFormat="1" applyFont="1" applyFill="1" applyBorder="1" applyAlignment="1">
      <alignment horizontal="right" vertical="top"/>
    </xf>
    <xf numFmtId="166" fontId="4" fillId="8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20,11,23%20&#1057;&#1086;&#1095;&#1080;/&#1076;&#1074;%2020,11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57;&#1086;&#1095;&#1080;%20&#1079;&#1072;&#1082;&#1072;&#1079;&#1072;&#1085;&#1086;%2021,11,23-27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13.11.2023 - 20.11.2023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30,10</v>
          </cell>
          <cell r="U3" t="str">
            <v>ср 03,11</v>
          </cell>
          <cell r="V3" t="str">
            <v>ср 13,11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O4" t="str">
            <v>усредн.</v>
          </cell>
          <cell r="P4" t="str">
            <v>от филиала</v>
          </cell>
          <cell r="Q4" t="str">
            <v>комментарий филиала</v>
          </cell>
        </row>
        <row r="5">
          <cell r="E5">
            <v>5627.744999999999</v>
          </cell>
          <cell r="F5">
            <v>2566.8689999999997</v>
          </cell>
          <cell r="I5">
            <v>0</v>
          </cell>
          <cell r="J5">
            <v>0</v>
          </cell>
          <cell r="K5">
            <v>4142.7704000000003</v>
          </cell>
          <cell r="L5">
            <v>0</v>
          </cell>
          <cell r="M5">
            <v>1125.549</v>
          </cell>
          <cell r="N5">
            <v>6628.5928000000004</v>
          </cell>
          <cell r="O5">
            <v>7570</v>
          </cell>
          <cell r="P5">
            <v>3593</v>
          </cell>
          <cell r="T5">
            <v>928.63620000000014</v>
          </cell>
          <cell r="U5">
            <v>890.59480000000008</v>
          </cell>
          <cell r="V5">
            <v>916.6464000000002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1.4550000000000001</v>
          </cell>
          <cell r="D6">
            <v>11.664999999999999</v>
          </cell>
          <cell r="E6">
            <v>2.9</v>
          </cell>
          <cell r="F6">
            <v>10.18</v>
          </cell>
          <cell r="G6">
            <v>1</v>
          </cell>
          <cell r="H6">
            <v>50</v>
          </cell>
          <cell r="K6">
            <v>8.4593999999999987</v>
          </cell>
          <cell r="M6">
            <v>0.57999999999999996</v>
          </cell>
          <cell r="O6">
            <v>0</v>
          </cell>
          <cell r="R6">
            <v>32.136896551724135</v>
          </cell>
          <cell r="S6">
            <v>32.136896551724135</v>
          </cell>
          <cell r="T6">
            <v>0.57199999999999995</v>
          </cell>
          <cell r="U6">
            <v>0.84800000000000009</v>
          </cell>
          <cell r="V6">
            <v>1.6588000000000001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20.398</v>
          </cell>
          <cell r="D7">
            <v>21.713000000000001</v>
          </cell>
          <cell r="E7">
            <v>28.3</v>
          </cell>
          <cell r="F7">
            <v>13.58</v>
          </cell>
          <cell r="G7">
            <v>1</v>
          </cell>
          <cell r="H7">
            <v>50</v>
          </cell>
          <cell r="K7">
            <v>40</v>
          </cell>
          <cell r="M7">
            <v>5.66</v>
          </cell>
          <cell r="N7">
            <v>20</v>
          </cell>
          <cell r="O7">
            <v>20</v>
          </cell>
          <cell r="P7">
            <v>30</v>
          </cell>
          <cell r="Q7" t="str">
            <v>не хватает на неделю</v>
          </cell>
          <cell r="R7">
            <v>13</v>
          </cell>
          <cell r="S7">
            <v>9.4664310954063602</v>
          </cell>
          <cell r="T7">
            <v>0</v>
          </cell>
          <cell r="U7">
            <v>4.82</v>
          </cell>
          <cell r="V7">
            <v>5.5920000000000005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4.09</v>
          </cell>
          <cell r="D8">
            <v>10.986000000000001</v>
          </cell>
          <cell r="E8">
            <v>10.884</v>
          </cell>
          <cell r="F8">
            <v>4.1740000000000004</v>
          </cell>
          <cell r="G8">
            <v>1</v>
          </cell>
          <cell r="H8">
            <v>45</v>
          </cell>
          <cell r="K8">
            <v>0</v>
          </cell>
          <cell r="M8">
            <v>2.1768000000000001</v>
          </cell>
          <cell r="N8">
            <v>15.417200000000001</v>
          </cell>
          <cell r="O8">
            <v>15</v>
          </cell>
          <cell r="R8">
            <v>8.8083425211319355</v>
          </cell>
          <cell r="S8">
            <v>1.9174935685409777</v>
          </cell>
          <cell r="T8">
            <v>0</v>
          </cell>
          <cell r="U8">
            <v>0.80879999999999996</v>
          </cell>
          <cell r="V8">
            <v>0.54400000000000004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69</v>
          </cell>
          <cell r="D9">
            <v>121</v>
          </cell>
          <cell r="E9">
            <v>87</v>
          </cell>
          <cell r="F9">
            <v>58</v>
          </cell>
          <cell r="G9">
            <v>0.5</v>
          </cell>
          <cell r="H9">
            <v>50</v>
          </cell>
          <cell r="K9">
            <v>130</v>
          </cell>
          <cell r="M9">
            <v>17.399999999999999</v>
          </cell>
          <cell r="N9">
            <v>38.199999999999989</v>
          </cell>
          <cell r="O9">
            <v>60</v>
          </cell>
          <cell r="P9">
            <v>60</v>
          </cell>
          <cell r="Q9" t="str">
            <v>акция не хватает на неделю</v>
          </cell>
          <cell r="R9">
            <v>14.252873563218392</v>
          </cell>
          <cell r="S9">
            <v>10.804597701149426</v>
          </cell>
          <cell r="T9">
            <v>16</v>
          </cell>
          <cell r="U9">
            <v>18.600000000000001</v>
          </cell>
          <cell r="V9">
            <v>18.2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90</v>
          </cell>
          <cell r="D10">
            <v>553</v>
          </cell>
          <cell r="E10">
            <v>337</v>
          </cell>
          <cell r="F10">
            <v>286</v>
          </cell>
          <cell r="G10">
            <v>0.4</v>
          </cell>
          <cell r="H10">
            <v>50</v>
          </cell>
          <cell r="K10">
            <v>80.199999999999932</v>
          </cell>
          <cell r="M10">
            <v>67.400000000000006</v>
          </cell>
          <cell r="N10">
            <v>510.00000000000011</v>
          </cell>
          <cell r="O10">
            <v>510</v>
          </cell>
          <cell r="R10">
            <v>12.999999999999998</v>
          </cell>
          <cell r="S10">
            <v>5.4332344213649835</v>
          </cell>
          <cell r="T10">
            <v>61.2</v>
          </cell>
          <cell r="U10">
            <v>70</v>
          </cell>
          <cell r="V10">
            <v>55.4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D11">
            <v>12</v>
          </cell>
          <cell r="E11">
            <v>12</v>
          </cell>
          <cell r="G11">
            <v>0.5</v>
          </cell>
          <cell r="H11">
            <v>31</v>
          </cell>
          <cell r="K11">
            <v>0</v>
          </cell>
          <cell r="M11">
            <v>2.4</v>
          </cell>
          <cell r="N11">
            <v>19.2</v>
          </cell>
          <cell r="O11">
            <v>20</v>
          </cell>
          <cell r="R11">
            <v>8.3333333333333339</v>
          </cell>
          <cell r="S11">
            <v>0</v>
          </cell>
          <cell r="T11">
            <v>-1.6</v>
          </cell>
          <cell r="U11">
            <v>2.4</v>
          </cell>
          <cell r="V11">
            <v>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41</v>
          </cell>
          <cell r="D12">
            <v>466</v>
          </cell>
          <cell r="E12">
            <v>246</v>
          </cell>
          <cell r="F12">
            <v>180</v>
          </cell>
          <cell r="G12">
            <v>0.45</v>
          </cell>
          <cell r="H12">
            <v>45</v>
          </cell>
          <cell r="K12">
            <v>196.60000000000002</v>
          </cell>
          <cell r="M12">
            <v>49.2</v>
          </cell>
          <cell r="N12">
            <v>263</v>
          </cell>
          <cell r="O12">
            <v>265</v>
          </cell>
          <cell r="R12">
            <v>13.040650406504065</v>
          </cell>
          <cell r="S12">
            <v>7.654471544715447</v>
          </cell>
          <cell r="T12">
            <v>42.2</v>
          </cell>
          <cell r="U12">
            <v>50.6</v>
          </cell>
          <cell r="V12">
            <v>49.2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-7</v>
          </cell>
          <cell r="D13">
            <v>635</v>
          </cell>
          <cell r="E13">
            <v>258</v>
          </cell>
          <cell r="F13">
            <v>249</v>
          </cell>
          <cell r="G13">
            <v>0.45</v>
          </cell>
          <cell r="H13">
            <v>45</v>
          </cell>
          <cell r="K13">
            <v>34.600000000000023</v>
          </cell>
          <cell r="M13">
            <v>51.6</v>
          </cell>
          <cell r="N13">
            <v>387.20000000000005</v>
          </cell>
          <cell r="O13">
            <v>390</v>
          </cell>
          <cell r="R13">
            <v>13.054263565891473</v>
          </cell>
          <cell r="S13">
            <v>5.4961240310077519</v>
          </cell>
          <cell r="T13">
            <v>43</v>
          </cell>
          <cell r="U13">
            <v>58.8</v>
          </cell>
          <cell r="V13">
            <v>43.2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D14">
            <v>48</v>
          </cell>
          <cell r="E14">
            <v>42</v>
          </cell>
          <cell r="F14">
            <v>5</v>
          </cell>
          <cell r="G14">
            <v>0.5</v>
          </cell>
          <cell r="H14">
            <v>40</v>
          </cell>
          <cell r="K14">
            <v>27.399999999999991</v>
          </cell>
          <cell r="M14">
            <v>8.4</v>
          </cell>
          <cell r="N14">
            <v>68.40000000000002</v>
          </cell>
          <cell r="O14">
            <v>70</v>
          </cell>
          <cell r="R14">
            <v>12.19047619047619</v>
          </cell>
          <cell r="S14">
            <v>3.8571428571428559</v>
          </cell>
          <cell r="T14">
            <v>0.8</v>
          </cell>
          <cell r="U14">
            <v>5.6</v>
          </cell>
          <cell r="V14">
            <v>5.8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-4</v>
          </cell>
          <cell r="D15">
            <v>80</v>
          </cell>
          <cell r="E15">
            <v>25</v>
          </cell>
          <cell r="F15">
            <v>49</v>
          </cell>
          <cell r="G15">
            <v>0.4</v>
          </cell>
          <cell r="H15">
            <v>50</v>
          </cell>
          <cell r="K15">
            <v>25</v>
          </cell>
          <cell r="M15">
            <v>5</v>
          </cell>
          <cell r="O15">
            <v>25</v>
          </cell>
          <cell r="P15">
            <v>60</v>
          </cell>
          <cell r="Q15" t="str">
            <v>не хватает на неделю</v>
          </cell>
          <cell r="R15">
            <v>19.8</v>
          </cell>
          <cell r="S15">
            <v>14.8</v>
          </cell>
          <cell r="T15">
            <v>-0.4</v>
          </cell>
          <cell r="U15">
            <v>5.4</v>
          </cell>
          <cell r="V15">
            <v>2.6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35</v>
          </cell>
          <cell r="D16">
            <v>34</v>
          </cell>
          <cell r="E16">
            <v>18</v>
          </cell>
          <cell r="F16">
            <v>48</v>
          </cell>
          <cell r="G16">
            <v>0.17</v>
          </cell>
          <cell r="H16">
            <v>180</v>
          </cell>
          <cell r="K16">
            <v>0</v>
          </cell>
          <cell r="M16">
            <v>3.6</v>
          </cell>
          <cell r="O16">
            <v>0</v>
          </cell>
          <cell r="R16">
            <v>13.333333333333332</v>
          </cell>
          <cell r="S16">
            <v>13.333333333333332</v>
          </cell>
          <cell r="T16">
            <v>3.8</v>
          </cell>
          <cell r="U16">
            <v>4.4000000000000004</v>
          </cell>
          <cell r="V16">
            <v>1.6</v>
          </cell>
        </row>
        <row r="17">
          <cell r="A17" t="str">
            <v xml:space="preserve"> 055  Колбаса вареная Филейбургская, 0,45 кг, БАВАРУШКА ПОКОМ</v>
          </cell>
          <cell r="B17" t="str">
            <v>шт</v>
          </cell>
          <cell r="C17">
            <v>16</v>
          </cell>
          <cell r="E17">
            <v>16</v>
          </cell>
          <cell r="G17">
            <v>0.45</v>
          </cell>
          <cell r="H17">
            <v>50</v>
          </cell>
          <cell r="K17">
            <v>36.799999999999997</v>
          </cell>
          <cell r="M17">
            <v>3.2</v>
          </cell>
          <cell r="N17">
            <v>4.8000000000000043</v>
          </cell>
          <cell r="O17">
            <v>15</v>
          </cell>
          <cell r="P17">
            <v>20</v>
          </cell>
          <cell r="Q17" t="str">
            <v>заказ под Туапсе</v>
          </cell>
          <cell r="R17">
            <v>16.187499999999996</v>
          </cell>
          <cell r="S17">
            <v>11.499999999999998</v>
          </cell>
          <cell r="T17">
            <v>0</v>
          </cell>
          <cell r="U17">
            <v>2.4</v>
          </cell>
          <cell r="V17">
            <v>4.8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B18" t="str">
            <v>шт</v>
          </cell>
          <cell r="C18">
            <v>-4</v>
          </cell>
          <cell r="F18">
            <v>-4</v>
          </cell>
          <cell r="G18">
            <v>0</v>
          </cell>
          <cell r="H18">
            <v>0</v>
          </cell>
          <cell r="K18">
            <v>0</v>
          </cell>
          <cell r="M18">
            <v>0</v>
          </cell>
          <cell r="O18">
            <v>0</v>
          </cell>
          <cell r="P18">
            <v>20</v>
          </cell>
          <cell r="Q18" t="str">
            <v>заказ под Туапсе</v>
          </cell>
          <cell r="R18" t="e">
            <v>#DIV/0!</v>
          </cell>
          <cell r="S18" t="e">
            <v>#DIV/0!</v>
          </cell>
          <cell r="T18">
            <v>0</v>
          </cell>
          <cell r="U18">
            <v>0</v>
          </cell>
          <cell r="V18">
            <v>-0.4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D19">
            <v>100</v>
          </cell>
          <cell r="E19">
            <v>181</v>
          </cell>
          <cell r="F19">
            <v>-92</v>
          </cell>
          <cell r="G19">
            <v>0.5</v>
          </cell>
          <cell r="H19">
            <v>60</v>
          </cell>
          <cell r="K19">
            <v>270</v>
          </cell>
          <cell r="M19">
            <v>36.200000000000003</v>
          </cell>
          <cell r="N19">
            <v>292.60000000000002</v>
          </cell>
          <cell r="O19">
            <v>350</v>
          </cell>
          <cell r="P19">
            <v>400</v>
          </cell>
          <cell r="Q19" t="str">
            <v>акция не хватает на неделю</v>
          </cell>
          <cell r="R19">
            <v>14.58563535911602</v>
          </cell>
          <cell r="S19">
            <v>4.9171270718232041</v>
          </cell>
          <cell r="T19">
            <v>2.2000000000000002</v>
          </cell>
          <cell r="U19">
            <v>-0.2</v>
          </cell>
          <cell r="V19">
            <v>23.6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E20">
            <v>-3</v>
          </cell>
          <cell r="G20">
            <v>0.5</v>
          </cell>
          <cell r="H20">
            <v>55</v>
          </cell>
          <cell r="K20">
            <v>30</v>
          </cell>
          <cell r="M20">
            <v>-0.6</v>
          </cell>
          <cell r="O20">
            <v>20</v>
          </cell>
          <cell r="P20">
            <v>30</v>
          </cell>
          <cell r="Q20" t="str">
            <v>заказ под Туапсе</v>
          </cell>
          <cell r="R20">
            <v>-83.333333333333343</v>
          </cell>
          <cell r="S20">
            <v>-50</v>
          </cell>
          <cell r="T20">
            <v>0.6</v>
          </cell>
          <cell r="U20">
            <v>1</v>
          </cell>
          <cell r="V20">
            <v>2.6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D21">
            <v>63</v>
          </cell>
          <cell r="E21">
            <v>53</v>
          </cell>
          <cell r="G21">
            <v>0.3</v>
          </cell>
          <cell r="H21">
            <v>40</v>
          </cell>
          <cell r="K21">
            <v>48</v>
          </cell>
          <cell r="M21">
            <v>10.6</v>
          </cell>
          <cell r="N21">
            <v>89.799999999999983</v>
          </cell>
          <cell r="O21">
            <v>110</v>
          </cell>
          <cell r="P21">
            <v>120</v>
          </cell>
          <cell r="Q21" t="str">
            <v>не хватает на неделю</v>
          </cell>
          <cell r="R21">
            <v>14.90566037735849</v>
          </cell>
          <cell r="S21">
            <v>4.5283018867924527</v>
          </cell>
          <cell r="T21">
            <v>0.4</v>
          </cell>
          <cell r="U21">
            <v>1.8</v>
          </cell>
          <cell r="V21">
            <v>6.2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</v>
          </cell>
          <cell r="D22">
            <v>80</v>
          </cell>
          <cell r="E22">
            <v>16</v>
          </cell>
          <cell r="F22">
            <v>62</v>
          </cell>
          <cell r="G22">
            <v>0.5</v>
          </cell>
          <cell r="H22">
            <v>60</v>
          </cell>
          <cell r="K22">
            <v>0</v>
          </cell>
          <cell r="M22">
            <v>3.2</v>
          </cell>
          <cell r="O22">
            <v>0</v>
          </cell>
          <cell r="R22">
            <v>19.375</v>
          </cell>
          <cell r="S22">
            <v>19.375</v>
          </cell>
          <cell r="T22">
            <v>0</v>
          </cell>
          <cell r="U22">
            <v>2.6</v>
          </cell>
          <cell r="V22">
            <v>3.4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40</v>
          </cell>
          <cell r="D23">
            <v>92</v>
          </cell>
          <cell r="E23">
            <v>102</v>
          </cell>
          <cell r="F23">
            <v>-1</v>
          </cell>
          <cell r="G23">
            <v>0.35</v>
          </cell>
          <cell r="H23">
            <v>40</v>
          </cell>
          <cell r="K23">
            <v>124.6</v>
          </cell>
          <cell r="M23">
            <v>20.399999999999999</v>
          </cell>
          <cell r="N23">
            <v>141.6</v>
          </cell>
          <cell r="O23">
            <v>160</v>
          </cell>
          <cell r="P23">
            <v>160</v>
          </cell>
          <cell r="Q23" t="str">
            <v>не хватает на неделю</v>
          </cell>
          <cell r="R23">
            <v>13.901960784313728</v>
          </cell>
          <cell r="S23">
            <v>6.0588235294117645</v>
          </cell>
          <cell r="T23">
            <v>18</v>
          </cell>
          <cell r="U23">
            <v>9.4</v>
          </cell>
          <cell r="V23">
            <v>18.2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34</v>
          </cell>
          <cell r="D24">
            <v>74</v>
          </cell>
          <cell r="E24">
            <v>65</v>
          </cell>
          <cell r="F24">
            <v>30</v>
          </cell>
          <cell r="G24">
            <v>0.17</v>
          </cell>
          <cell r="H24">
            <v>120</v>
          </cell>
          <cell r="K24">
            <v>0</v>
          </cell>
          <cell r="M24">
            <v>13</v>
          </cell>
          <cell r="N24">
            <v>87</v>
          </cell>
          <cell r="O24">
            <v>90</v>
          </cell>
          <cell r="R24">
            <v>9.2307692307692299</v>
          </cell>
          <cell r="S24">
            <v>2.3076923076923075</v>
          </cell>
          <cell r="T24">
            <v>7.8</v>
          </cell>
          <cell r="U24">
            <v>7.4</v>
          </cell>
          <cell r="V24">
            <v>6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</v>
          </cell>
          <cell r="D25">
            <v>1</v>
          </cell>
          <cell r="E25">
            <v>6</v>
          </cell>
          <cell r="F25">
            <v>-1</v>
          </cell>
          <cell r="G25">
            <v>0.38</v>
          </cell>
          <cell r="H25">
            <v>40</v>
          </cell>
          <cell r="K25">
            <v>30</v>
          </cell>
          <cell r="M25">
            <v>1.2</v>
          </cell>
          <cell r="O25">
            <v>15</v>
          </cell>
          <cell r="P25">
            <v>30</v>
          </cell>
          <cell r="Q25" t="str">
            <v>заказ под Туапсе</v>
          </cell>
          <cell r="R25">
            <v>36.666666666666671</v>
          </cell>
          <cell r="S25">
            <v>24.166666666666668</v>
          </cell>
          <cell r="T25">
            <v>3</v>
          </cell>
          <cell r="U25">
            <v>1.4</v>
          </cell>
          <cell r="V25">
            <v>2.6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4</v>
          </cell>
          <cell r="D26">
            <v>48</v>
          </cell>
          <cell r="E26">
            <v>42</v>
          </cell>
          <cell r="F26">
            <v>-1</v>
          </cell>
          <cell r="G26">
            <v>0.42</v>
          </cell>
          <cell r="H26">
            <v>40</v>
          </cell>
          <cell r="K26">
            <v>90</v>
          </cell>
          <cell r="M26">
            <v>8.4</v>
          </cell>
          <cell r="N26">
            <v>20.200000000000003</v>
          </cell>
          <cell r="O26">
            <v>40</v>
          </cell>
          <cell r="P26">
            <v>50</v>
          </cell>
          <cell r="Q26" t="str">
            <v>заказ под Туапсе</v>
          </cell>
          <cell r="R26">
            <v>15.357142857142856</v>
          </cell>
          <cell r="S26">
            <v>10.595238095238095</v>
          </cell>
          <cell r="T26">
            <v>10</v>
          </cell>
          <cell r="U26">
            <v>8</v>
          </cell>
          <cell r="V26">
            <v>9.4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139</v>
          </cell>
          <cell r="D27">
            <v>105</v>
          </cell>
          <cell r="E27">
            <v>159</v>
          </cell>
          <cell r="F27">
            <v>74</v>
          </cell>
          <cell r="G27">
            <v>0.42</v>
          </cell>
          <cell r="H27">
            <v>45</v>
          </cell>
          <cell r="K27">
            <v>300</v>
          </cell>
          <cell r="M27">
            <v>31.8</v>
          </cell>
          <cell r="N27">
            <v>39.400000000000034</v>
          </cell>
          <cell r="O27">
            <v>100</v>
          </cell>
          <cell r="P27">
            <v>100</v>
          </cell>
          <cell r="Q27" t="str">
            <v>заказ под Туапсе</v>
          </cell>
          <cell r="R27">
            <v>14.90566037735849</v>
          </cell>
          <cell r="S27">
            <v>11.761006289308176</v>
          </cell>
          <cell r="T27">
            <v>48.8</v>
          </cell>
          <cell r="U27">
            <v>27</v>
          </cell>
          <cell r="V27">
            <v>35.4</v>
          </cell>
        </row>
        <row r="28">
          <cell r="A28" t="str">
            <v xml:space="preserve"> 102  Сосиски Ганноверские, амилюкс МГС, 0.6кг, ТМ Стародворье    ПОКОМ</v>
          </cell>
          <cell r="B28" t="str">
            <v>шт</v>
          </cell>
          <cell r="C28">
            <v>4</v>
          </cell>
          <cell r="D28">
            <v>148</v>
          </cell>
          <cell r="E28">
            <v>107</v>
          </cell>
          <cell r="F28">
            <v>22</v>
          </cell>
          <cell r="G28">
            <v>0.6</v>
          </cell>
          <cell r="H28">
            <v>40</v>
          </cell>
          <cell r="K28">
            <v>213.40000000000003</v>
          </cell>
          <cell r="M28">
            <v>21.4</v>
          </cell>
          <cell r="N28">
            <v>42.799999999999955</v>
          </cell>
          <cell r="O28">
            <v>140</v>
          </cell>
          <cell r="P28">
            <v>200</v>
          </cell>
          <cell r="Q28" t="str">
            <v>не хватает на неделю</v>
          </cell>
          <cell r="R28">
            <v>17.542056074766357</v>
          </cell>
          <cell r="S28">
            <v>11.000000000000002</v>
          </cell>
          <cell r="T28">
            <v>23.8</v>
          </cell>
          <cell r="U28">
            <v>17.399999999999999</v>
          </cell>
          <cell r="V28">
            <v>27.8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 t="str">
            <v>шт</v>
          </cell>
          <cell r="D29">
            <v>84</v>
          </cell>
          <cell r="E29">
            <v>74</v>
          </cell>
          <cell r="F29">
            <v>-1</v>
          </cell>
          <cell r="G29">
            <v>0.35</v>
          </cell>
          <cell r="H29">
            <v>45</v>
          </cell>
          <cell r="K29">
            <v>30</v>
          </cell>
          <cell r="M29">
            <v>14.8</v>
          </cell>
          <cell r="N29">
            <v>119</v>
          </cell>
          <cell r="O29">
            <v>130</v>
          </cell>
          <cell r="P29">
            <v>130</v>
          </cell>
          <cell r="Q29" t="str">
            <v>не хватает на неделю</v>
          </cell>
          <cell r="R29">
            <v>10.743243243243242</v>
          </cell>
          <cell r="S29">
            <v>1.9594594594594594</v>
          </cell>
          <cell r="T29">
            <v>-1.6</v>
          </cell>
          <cell r="U29">
            <v>6.4</v>
          </cell>
          <cell r="V29">
            <v>0.8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D30">
            <v>84</v>
          </cell>
          <cell r="E30">
            <v>69</v>
          </cell>
          <cell r="G30">
            <v>0.35</v>
          </cell>
          <cell r="H30">
            <v>45</v>
          </cell>
          <cell r="K30">
            <v>30</v>
          </cell>
          <cell r="M30">
            <v>13.8</v>
          </cell>
          <cell r="N30">
            <v>108</v>
          </cell>
          <cell r="O30">
            <v>130</v>
          </cell>
          <cell r="P30">
            <v>130</v>
          </cell>
          <cell r="Q30" t="str">
            <v>не хватает на неделю</v>
          </cell>
          <cell r="R30">
            <v>11.594202898550725</v>
          </cell>
          <cell r="S30">
            <v>2.1739130434782608</v>
          </cell>
          <cell r="T30">
            <v>3.2</v>
          </cell>
          <cell r="U30">
            <v>7.6</v>
          </cell>
          <cell r="V30">
            <v>-4.4000000000000004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D31">
            <v>84</v>
          </cell>
          <cell r="E31">
            <v>61</v>
          </cell>
          <cell r="F31">
            <v>7</v>
          </cell>
          <cell r="G31">
            <v>0.35</v>
          </cell>
          <cell r="H31">
            <v>45</v>
          </cell>
          <cell r="K31">
            <v>30</v>
          </cell>
          <cell r="M31">
            <v>12.2</v>
          </cell>
          <cell r="N31">
            <v>97.199999999999989</v>
          </cell>
          <cell r="O31">
            <v>130</v>
          </cell>
          <cell r="P31">
            <v>130</v>
          </cell>
          <cell r="Q31" t="str">
            <v>не хватает на неделю</v>
          </cell>
          <cell r="R31">
            <v>13.688524590163935</v>
          </cell>
          <cell r="S31">
            <v>3.0327868852459017</v>
          </cell>
          <cell r="T31">
            <v>-2.2000000000000002</v>
          </cell>
          <cell r="U31">
            <v>6.2</v>
          </cell>
          <cell r="V31">
            <v>3.2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99.1</v>
          </cell>
          <cell r="D32">
            <v>313.44</v>
          </cell>
          <cell r="E32">
            <v>264.90699999999998</v>
          </cell>
          <cell r="F32">
            <v>147.63300000000001</v>
          </cell>
          <cell r="G32">
            <v>1</v>
          </cell>
          <cell r="H32">
            <v>50</v>
          </cell>
          <cell r="K32">
            <v>0</v>
          </cell>
          <cell r="M32">
            <v>52.981399999999994</v>
          </cell>
          <cell r="N32">
            <v>382.18099999999993</v>
          </cell>
          <cell r="O32">
            <v>385</v>
          </cell>
          <cell r="R32">
            <v>10.053207352014105</v>
          </cell>
          <cell r="S32">
            <v>2.7865062078389782</v>
          </cell>
          <cell r="T32">
            <v>35.994</v>
          </cell>
          <cell r="U32">
            <v>49.635000000000005</v>
          </cell>
          <cell r="V32">
            <v>21.093</v>
          </cell>
        </row>
        <row r="33">
          <cell r="A33" t="str">
            <v xml:space="preserve"> 219  Колбаса Докторская Особая ТМ Особый рецепт, ВЕС  ПОКОМ</v>
          </cell>
          <cell r="B33" t="str">
            <v>кг</v>
          </cell>
          <cell r="C33">
            <v>578.04</v>
          </cell>
          <cell r="D33">
            <v>307.77999999999997</v>
          </cell>
          <cell r="E33">
            <v>285.428</v>
          </cell>
          <cell r="F33">
            <v>552.69000000000005</v>
          </cell>
          <cell r="G33">
            <v>1</v>
          </cell>
          <cell r="H33">
            <v>60</v>
          </cell>
          <cell r="K33">
            <v>0</v>
          </cell>
          <cell r="M33">
            <v>57.085599999999999</v>
          </cell>
          <cell r="N33">
            <v>189.42279999999994</v>
          </cell>
          <cell r="O33">
            <v>190</v>
          </cell>
          <cell r="R33">
            <v>13.010111131353618</v>
          </cell>
          <cell r="S33">
            <v>9.6817761396919728</v>
          </cell>
          <cell r="T33">
            <v>69.975999999999999</v>
          </cell>
          <cell r="U33">
            <v>45.701999999999998</v>
          </cell>
          <cell r="V33">
            <v>43.947000000000003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B34" t="str">
            <v>кг</v>
          </cell>
          <cell r="C34">
            <v>5.7149999999999999</v>
          </cell>
          <cell r="E34">
            <v>4.9779999999999998</v>
          </cell>
          <cell r="F34">
            <v>0.73699999999999999</v>
          </cell>
          <cell r="G34">
            <v>1</v>
          </cell>
          <cell r="H34">
            <v>180</v>
          </cell>
          <cell r="K34">
            <v>0</v>
          </cell>
          <cell r="M34">
            <v>0.99559999999999993</v>
          </cell>
          <cell r="N34">
            <v>7.2277999999999993</v>
          </cell>
          <cell r="O34">
            <v>10</v>
          </cell>
          <cell r="R34">
            <v>10.784451586982724</v>
          </cell>
          <cell r="S34">
            <v>0.74025713137806348</v>
          </cell>
          <cell r="T34">
            <v>0.156</v>
          </cell>
          <cell r="U34">
            <v>7.5999999999999998E-2</v>
          </cell>
          <cell r="V34">
            <v>0.1492</v>
          </cell>
        </row>
        <row r="35">
          <cell r="A35" t="str">
            <v xml:space="preserve"> 230  Колбаса Молочная Особая ТМ Особый рецепт, п/а, ВЕС. ПОКОМ</v>
          </cell>
          <cell r="B35" t="str">
            <v>кг</v>
          </cell>
          <cell r="C35">
            <v>12.795</v>
          </cell>
          <cell r="D35">
            <v>51.6</v>
          </cell>
          <cell r="E35">
            <v>41.62</v>
          </cell>
          <cell r="G35">
            <v>1</v>
          </cell>
          <cell r="H35">
            <v>60</v>
          </cell>
          <cell r="K35">
            <v>23.007999999999996</v>
          </cell>
          <cell r="M35">
            <v>8.3239999999999998</v>
          </cell>
          <cell r="N35">
            <v>68.555999999999997</v>
          </cell>
          <cell r="O35">
            <v>80</v>
          </cell>
          <cell r="P35">
            <v>80</v>
          </cell>
          <cell r="Q35" t="str">
            <v>не хватает на неделю</v>
          </cell>
          <cell r="R35">
            <v>12.374819798173954</v>
          </cell>
          <cell r="S35">
            <v>2.7640557424315229</v>
          </cell>
          <cell r="T35">
            <v>4.5640000000000001</v>
          </cell>
          <cell r="U35">
            <v>3.5759999999999996</v>
          </cell>
          <cell r="V35">
            <v>5.1159999999999997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B36" t="str">
            <v>кг</v>
          </cell>
          <cell r="C36">
            <v>5.2</v>
          </cell>
          <cell r="D36">
            <v>156.31</v>
          </cell>
          <cell r="E36">
            <v>87.14</v>
          </cell>
          <cell r="F36">
            <v>71.61</v>
          </cell>
          <cell r="G36">
            <v>1</v>
          </cell>
          <cell r="H36">
            <v>60</v>
          </cell>
          <cell r="K36">
            <v>0</v>
          </cell>
          <cell r="M36">
            <v>17.428000000000001</v>
          </cell>
          <cell r="N36">
            <v>120.098</v>
          </cell>
          <cell r="O36">
            <v>120</v>
          </cell>
          <cell r="R36">
            <v>10.994376864815241</v>
          </cell>
          <cell r="S36">
            <v>4.1089052100068848</v>
          </cell>
          <cell r="T36">
            <v>0</v>
          </cell>
          <cell r="U36">
            <v>12.013</v>
          </cell>
          <cell r="V36">
            <v>8.3019999999999996</v>
          </cell>
        </row>
        <row r="37">
          <cell r="A37" t="str">
            <v xml:space="preserve"> 240  Колбаса Салями охотничья, ВЕС. ПОКОМ</v>
          </cell>
          <cell r="B37" t="str">
            <v>кг</v>
          </cell>
          <cell r="C37">
            <v>4.2160000000000002</v>
          </cell>
          <cell r="E37">
            <v>3.278</v>
          </cell>
          <cell r="F37">
            <v>0.93799999999999994</v>
          </cell>
          <cell r="G37">
            <v>1</v>
          </cell>
          <cell r="H37">
            <v>180</v>
          </cell>
          <cell r="K37">
            <v>0</v>
          </cell>
          <cell r="M37">
            <v>0.65559999999999996</v>
          </cell>
          <cell r="N37">
            <v>5</v>
          </cell>
          <cell r="O37">
            <v>5</v>
          </cell>
          <cell r="R37">
            <v>9.0573520439292245</v>
          </cell>
          <cell r="S37">
            <v>1.4307504575960952</v>
          </cell>
          <cell r="T37">
            <v>0.20659999999999998</v>
          </cell>
          <cell r="U37">
            <v>0.151</v>
          </cell>
          <cell r="V37">
            <v>7.3800000000000004E-2</v>
          </cell>
        </row>
        <row r="38">
          <cell r="A38" t="str">
            <v xml:space="preserve"> 243  Колбаса Сервелат Зернистый, ВЕС.  ПОКОМ</v>
          </cell>
          <cell r="B38" t="str">
            <v>кг</v>
          </cell>
          <cell r="C38">
            <v>15.602</v>
          </cell>
          <cell r="E38">
            <v>-3.7759999999999998</v>
          </cell>
          <cell r="F38">
            <v>13.096</v>
          </cell>
          <cell r="G38">
            <v>1</v>
          </cell>
          <cell r="H38">
            <v>35</v>
          </cell>
          <cell r="K38">
            <v>0</v>
          </cell>
          <cell r="M38">
            <v>-0.75519999999999998</v>
          </cell>
          <cell r="O38">
            <v>0</v>
          </cell>
          <cell r="R38">
            <v>-17.341101694915256</v>
          </cell>
          <cell r="S38">
            <v>-17.341101694915256</v>
          </cell>
          <cell r="T38">
            <v>0</v>
          </cell>
          <cell r="U38">
            <v>0.13819999999999999</v>
          </cell>
          <cell r="V38">
            <v>-0.27839999999999998</v>
          </cell>
        </row>
        <row r="39">
          <cell r="A39" t="str">
            <v xml:space="preserve"> 244  Колбаса Сервелат Кремлевский, ВЕС. ПОКОМ</v>
          </cell>
          <cell r="B39" t="str">
            <v>кг</v>
          </cell>
          <cell r="C39">
            <v>26.189</v>
          </cell>
          <cell r="D39">
            <v>204.119</v>
          </cell>
          <cell r="E39">
            <v>4.9210000000000003</v>
          </cell>
          <cell r="F39">
            <v>38.323999999999998</v>
          </cell>
          <cell r="G39">
            <v>1</v>
          </cell>
          <cell r="H39">
            <v>40</v>
          </cell>
          <cell r="K39">
            <v>200</v>
          </cell>
          <cell r="M39">
            <v>0.98420000000000007</v>
          </cell>
          <cell r="O39">
            <v>0</v>
          </cell>
          <cell r="R39">
            <v>242.14996951839058</v>
          </cell>
          <cell r="S39">
            <v>242.14996951839058</v>
          </cell>
          <cell r="T39">
            <v>96.966800000000006</v>
          </cell>
          <cell r="U39">
            <v>41.2348</v>
          </cell>
          <cell r="V39">
            <v>37.693799999999996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B40" t="str">
            <v>кг</v>
          </cell>
          <cell r="C40">
            <v>1.375</v>
          </cell>
          <cell r="D40">
            <v>15.917</v>
          </cell>
          <cell r="E40">
            <v>15.217000000000001</v>
          </cell>
          <cell r="F40">
            <v>1.375</v>
          </cell>
          <cell r="G40">
            <v>1</v>
          </cell>
          <cell r="H40">
            <v>30</v>
          </cell>
          <cell r="K40">
            <v>0</v>
          </cell>
          <cell r="M40">
            <v>3.0434000000000001</v>
          </cell>
          <cell r="N40">
            <v>22.972200000000001</v>
          </cell>
          <cell r="O40">
            <v>35</v>
          </cell>
          <cell r="P40">
            <v>35</v>
          </cell>
          <cell r="Q40" t="str">
            <v>не хватает на неделю</v>
          </cell>
          <cell r="R40">
            <v>11.952093053821384</v>
          </cell>
          <cell r="S40">
            <v>0.45179733193139249</v>
          </cell>
          <cell r="T40">
            <v>0.25579999999999997</v>
          </cell>
          <cell r="U40">
            <v>1.4368000000000001</v>
          </cell>
          <cell r="V40">
            <v>1.3224</v>
          </cell>
        </row>
        <row r="41">
          <cell r="A41" t="str">
            <v xml:space="preserve"> 251  Сосиски Баварские, ВЕС.  ПОКОМ</v>
          </cell>
          <cell r="B41" t="str">
            <v>кг</v>
          </cell>
          <cell r="D41">
            <v>8.0129999999999999</v>
          </cell>
          <cell r="E41">
            <v>3.9510000000000001</v>
          </cell>
          <cell r="F41">
            <v>4.0590000000000002</v>
          </cell>
          <cell r="G41">
            <v>1</v>
          </cell>
          <cell r="H41">
            <v>45</v>
          </cell>
          <cell r="K41">
            <v>0</v>
          </cell>
          <cell r="M41">
            <v>0.79020000000000001</v>
          </cell>
          <cell r="N41">
            <v>6.2136000000000005</v>
          </cell>
          <cell r="O41">
            <v>15</v>
          </cell>
          <cell r="P41">
            <v>15</v>
          </cell>
          <cell r="Q41" t="str">
            <v>заказ под Туапсе</v>
          </cell>
          <cell r="R41">
            <v>24.119210326499623</v>
          </cell>
          <cell r="S41">
            <v>5.1366742596810937</v>
          </cell>
          <cell r="T41">
            <v>0</v>
          </cell>
          <cell r="U41">
            <v>-0.26480000000000004</v>
          </cell>
          <cell r="V41">
            <v>0</v>
          </cell>
        </row>
        <row r="42">
          <cell r="A42" t="str">
            <v xml:space="preserve"> 253  Сосиски Ганноверские   ПОКОМ</v>
          </cell>
          <cell r="B42" t="str">
            <v>кг</v>
          </cell>
          <cell r="C42">
            <v>-33.661999999999999</v>
          </cell>
          <cell r="D42">
            <v>154.72399999999999</v>
          </cell>
          <cell r="E42">
            <v>131.06800000000001</v>
          </cell>
          <cell r="F42">
            <v>-10.721</v>
          </cell>
          <cell r="G42">
            <v>1</v>
          </cell>
          <cell r="H42">
            <v>40</v>
          </cell>
          <cell r="K42">
            <v>218.303</v>
          </cell>
          <cell r="M42">
            <v>26.213600000000003</v>
          </cell>
          <cell r="N42">
            <v>133.19480000000004</v>
          </cell>
          <cell r="O42">
            <v>200</v>
          </cell>
          <cell r="P42">
            <v>233</v>
          </cell>
          <cell r="R42">
            <v>15.548493911557358</v>
          </cell>
          <cell r="S42">
            <v>7.9188665425580602</v>
          </cell>
          <cell r="T42">
            <v>19.283200000000001</v>
          </cell>
          <cell r="U42">
            <v>17.205400000000001</v>
          </cell>
          <cell r="V42">
            <v>26.105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D43">
            <v>16.466000000000001</v>
          </cell>
          <cell r="E43">
            <v>17.844999999999999</v>
          </cell>
          <cell r="F43">
            <v>-1.3859999999999999</v>
          </cell>
          <cell r="G43">
            <v>1</v>
          </cell>
          <cell r="H43">
            <v>40</v>
          </cell>
          <cell r="K43">
            <v>0</v>
          </cell>
          <cell r="M43">
            <v>3.569</v>
          </cell>
          <cell r="N43">
            <v>29.937999999999999</v>
          </cell>
          <cell r="O43">
            <v>45</v>
          </cell>
          <cell r="P43">
            <v>50</v>
          </cell>
          <cell r="Q43" t="str">
            <v>не хватает на неделю</v>
          </cell>
          <cell r="R43">
            <v>12.220229756234239</v>
          </cell>
          <cell r="S43">
            <v>-0.3883440739702998</v>
          </cell>
          <cell r="T43">
            <v>0</v>
          </cell>
          <cell r="U43">
            <v>1.7806000000000002</v>
          </cell>
          <cell r="V43">
            <v>0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B44" t="str">
            <v>шт</v>
          </cell>
          <cell r="D44">
            <v>42</v>
          </cell>
          <cell r="E44">
            <v>47</v>
          </cell>
          <cell r="F44">
            <v>-8</v>
          </cell>
          <cell r="G44">
            <v>0.35</v>
          </cell>
          <cell r="H44">
            <v>40</v>
          </cell>
          <cell r="K44">
            <v>140</v>
          </cell>
          <cell r="M44">
            <v>9.4</v>
          </cell>
          <cell r="O44">
            <v>60</v>
          </cell>
          <cell r="P44">
            <v>140</v>
          </cell>
          <cell r="Q44" t="str">
            <v>акция не хватает на неделю</v>
          </cell>
          <cell r="R44">
            <v>20.425531914893615</v>
          </cell>
          <cell r="S44">
            <v>14.042553191489361</v>
          </cell>
          <cell r="T44">
            <v>4.4000000000000004</v>
          </cell>
          <cell r="U44">
            <v>-0.2</v>
          </cell>
          <cell r="V44">
            <v>12</v>
          </cell>
        </row>
        <row r="45">
          <cell r="A45" t="str">
            <v xml:space="preserve"> 273  Сосиски Сочинки с сочной грудинкой, МГС 0.4кг,   ПОКОМ</v>
          </cell>
          <cell r="B45" t="str">
            <v>шт</v>
          </cell>
          <cell r="C45">
            <v>-1</v>
          </cell>
          <cell r="D45">
            <v>207</v>
          </cell>
          <cell r="E45">
            <v>147</v>
          </cell>
          <cell r="F45">
            <v>52</v>
          </cell>
          <cell r="G45">
            <v>0.4</v>
          </cell>
          <cell r="H45">
            <v>45</v>
          </cell>
          <cell r="K45">
            <v>80</v>
          </cell>
          <cell r="M45">
            <v>29.4</v>
          </cell>
          <cell r="N45">
            <v>220.79999999999995</v>
          </cell>
          <cell r="O45">
            <v>250</v>
          </cell>
          <cell r="P45">
            <v>250</v>
          </cell>
          <cell r="Q45" t="str">
            <v>не хватает на неделю</v>
          </cell>
          <cell r="R45">
            <v>12.993197278911564</v>
          </cell>
          <cell r="S45">
            <v>4.4897959183673475</v>
          </cell>
          <cell r="T45">
            <v>10.199999999999999</v>
          </cell>
          <cell r="U45">
            <v>15.8</v>
          </cell>
          <cell r="V45">
            <v>18.399999999999999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B46" t="str">
            <v>шт</v>
          </cell>
          <cell r="C46">
            <v>19</v>
          </cell>
          <cell r="D46">
            <v>352</v>
          </cell>
          <cell r="E46">
            <v>237</v>
          </cell>
          <cell r="F46">
            <v>52</v>
          </cell>
          <cell r="G46">
            <v>0.45</v>
          </cell>
          <cell r="H46">
            <v>50</v>
          </cell>
          <cell r="K46">
            <v>370</v>
          </cell>
          <cell r="M46">
            <v>47.4</v>
          </cell>
          <cell r="N46">
            <v>194.19999999999993</v>
          </cell>
          <cell r="O46">
            <v>195</v>
          </cell>
          <cell r="R46">
            <v>13.016877637130802</v>
          </cell>
          <cell r="S46">
            <v>8.9029535864978904</v>
          </cell>
          <cell r="T46">
            <v>36</v>
          </cell>
          <cell r="U46">
            <v>39</v>
          </cell>
          <cell r="V46">
            <v>44.2</v>
          </cell>
        </row>
        <row r="47">
          <cell r="A47" t="str">
            <v xml:space="preserve"> 278  Сосиски Сочинки с сочным окороком, МГС 0.4кг,   ПОКОМ</v>
          </cell>
          <cell r="B47" t="str">
            <v>шт</v>
          </cell>
          <cell r="C47">
            <v>-8</v>
          </cell>
          <cell r="D47">
            <v>249</v>
          </cell>
          <cell r="E47">
            <v>132</v>
          </cell>
          <cell r="F47">
            <v>99</v>
          </cell>
          <cell r="G47">
            <v>0.4</v>
          </cell>
          <cell r="H47">
            <v>45</v>
          </cell>
          <cell r="K47">
            <v>0</v>
          </cell>
          <cell r="M47">
            <v>26.4</v>
          </cell>
          <cell r="N47">
            <v>217.79999999999995</v>
          </cell>
          <cell r="O47">
            <v>220</v>
          </cell>
          <cell r="R47">
            <v>12.083333333333334</v>
          </cell>
          <cell r="S47">
            <v>3.75</v>
          </cell>
          <cell r="T47">
            <v>20</v>
          </cell>
          <cell r="U47">
            <v>27.8</v>
          </cell>
          <cell r="V47">
            <v>16.2</v>
          </cell>
        </row>
        <row r="48">
          <cell r="A48" t="str">
            <v xml:space="preserve"> 279  Колбаса Докторский гарант, Вязанка вектор, 0,4 кг.  ПОКОМ</v>
          </cell>
          <cell r="B48" t="str">
            <v>шт</v>
          </cell>
          <cell r="C48">
            <v>15</v>
          </cell>
          <cell r="D48">
            <v>170</v>
          </cell>
          <cell r="E48">
            <v>176</v>
          </cell>
          <cell r="F48">
            <v>-14</v>
          </cell>
          <cell r="G48">
            <v>0.4</v>
          </cell>
          <cell r="H48">
            <v>50</v>
          </cell>
          <cell r="K48">
            <v>241.39999999999998</v>
          </cell>
          <cell r="M48">
            <v>35.200000000000003</v>
          </cell>
          <cell r="N48">
            <v>230.20000000000005</v>
          </cell>
          <cell r="O48">
            <v>250</v>
          </cell>
          <cell r="P48">
            <v>250</v>
          </cell>
          <cell r="Q48" t="str">
            <v>не хватает на неделю</v>
          </cell>
          <cell r="R48">
            <v>13.562499999999998</v>
          </cell>
          <cell r="S48">
            <v>6.4602272727272716</v>
          </cell>
          <cell r="T48">
            <v>31</v>
          </cell>
          <cell r="U48">
            <v>27.6</v>
          </cell>
          <cell r="V48">
            <v>32.799999999999997</v>
          </cell>
        </row>
        <row r="49">
          <cell r="A49" t="str">
            <v xml:space="preserve"> 281  Сосиски Молочные для завтрака ТМ Особый рецепт, 0,4кг  ПОКОМ</v>
          </cell>
          <cell r="B49" t="str">
            <v>шт</v>
          </cell>
          <cell r="D49">
            <v>18</v>
          </cell>
          <cell r="E49">
            <v>19</v>
          </cell>
          <cell r="F49">
            <v>-2</v>
          </cell>
          <cell r="G49">
            <v>0.4</v>
          </cell>
          <cell r="H49">
            <v>40</v>
          </cell>
          <cell r="K49">
            <v>15</v>
          </cell>
          <cell r="M49">
            <v>3.8</v>
          </cell>
          <cell r="N49">
            <v>28.799999999999997</v>
          </cell>
          <cell r="O49">
            <v>45</v>
          </cell>
          <cell r="P49">
            <v>50</v>
          </cell>
          <cell r="Q49" t="str">
            <v>не хватает на неделю</v>
          </cell>
          <cell r="R49">
            <v>15.263157894736842</v>
          </cell>
          <cell r="S49">
            <v>3.4210526315789473</v>
          </cell>
          <cell r="T49">
            <v>-0.4</v>
          </cell>
          <cell r="U49">
            <v>3.4</v>
          </cell>
          <cell r="V49">
            <v>-0.4</v>
          </cell>
        </row>
        <row r="50">
          <cell r="A50" t="str">
            <v xml:space="preserve"> 288  Колбаса Докторская оригинальная Особая ТМ Особый рецепт,  0,4кг, ПОКОМ</v>
          </cell>
          <cell r="B50" t="str">
            <v>шт</v>
          </cell>
          <cell r="C50">
            <v>20</v>
          </cell>
          <cell r="D50">
            <v>22</v>
          </cell>
          <cell r="E50">
            <v>35</v>
          </cell>
          <cell r="F50">
            <v>6</v>
          </cell>
          <cell r="G50">
            <v>0.4</v>
          </cell>
          <cell r="H50">
            <v>60</v>
          </cell>
          <cell r="K50">
            <v>10</v>
          </cell>
          <cell r="M50">
            <v>7</v>
          </cell>
          <cell r="N50">
            <v>47</v>
          </cell>
          <cell r="O50">
            <v>50</v>
          </cell>
          <cell r="R50">
            <v>9.4285714285714288</v>
          </cell>
          <cell r="S50">
            <v>2.2857142857142856</v>
          </cell>
          <cell r="T50">
            <v>4.5999999999999996</v>
          </cell>
          <cell r="U50">
            <v>3</v>
          </cell>
          <cell r="V50">
            <v>3.4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 t="str">
            <v>шт</v>
          </cell>
          <cell r="C51">
            <v>23</v>
          </cell>
          <cell r="D51">
            <v>6</v>
          </cell>
          <cell r="E51">
            <v>21</v>
          </cell>
          <cell r="G51">
            <v>0.35</v>
          </cell>
          <cell r="H51">
            <v>40</v>
          </cell>
          <cell r="K51">
            <v>99.2</v>
          </cell>
          <cell r="M51">
            <v>4.2</v>
          </cell>
          <cell r="O51">
            <v>60</v>
          </cell>
          <cell r="P51">
            <v>100</v>
          </cell>
          <cell r="Q51" t="str">
            <v>задачи торгового отдела</v>
          </cell>
          <cell r="R51">
            <v>37.904761904761898</v>
          </cell>
          <cell r="S51">
            <v>23.61904761904762</v>
          </cell>
          <cell r="T51">
            <v>10.4</v>
          </cell>
          <cell r="U51">
            <v>3</v>
          </cell>
          <cell r="V51">
            <v>9.4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 t="str">
            <v>шт</v>
          </cell>
          <cell r="D52">
            <v>138</v>
          </cell>
          <cell r="E52">
            <v>124</v>
          </cell>
          <cell r="F52">
            <v>3</v>
          </cell>
          <cell r="G52">
            <v>0.4</v>
          </cell>
          <cell r="H52">
            <v>40</v>
          </cell>
          <cell r="K52">
            <v>0</v>
          </cell>
          <cell r="M52">
            <v>24.8</v>
          </cell>
          <cell r="N52">
            <v>195.4</v>
          </cell>
          <cell r="O52">
            <v>230</v>
          </cell>
          <cell r="P52">
            <v>230</v>
          </cell>
          <cell r="Q52" t="str">
            <v>не хватает на неделю</v>
          </cell>
          <cell r="R52">
            <v>9.3951612903225801</v>
          </cell>
          <cell r="S52">
            <v>0.12096774193548386</v>
          </cell>
          <cell r="T52">
            <v>4.8</v>
          </cell>
          <cell r="U52">
            <v>14.6</v>
          </cell>
          <cell r="V52">
            <v>5.2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 t="str">
            <v>шт</v>
          </cell>
          <cell r="C53">
            <v>57</v>
          </cell>
          <cell r="D53">
            <v>111</v>
          </cell>
          <cell r="E53">
            <v>158</v>
          </cell>
          <cell r="F53">
            <v>6</v>
          </cell>
          <cell r="G53">
            <v>0.4</v>
          </cell>
          <cell r="H53">
            <v>45</v>
          </cell>
          <cell r="K53">
            <v>100</v>
          </cell>
          <cell r="M53">
            <v>31.6</v>
          </cell>
          <cell r="N53">
            <v>210</v>
          </cell>
          <cell r="O53">
            <v>230</v>
          </cell>
          <cell r="P53">
            <v>230</v>
          </cell>
          <cell r="Q53" t="str">
            <v>не хватает на неделю</v>
          </cell>
          <cell r="R53">
            <v>10.632911392405063</v>
          </cell>
          <cell r="S53">
            <v>3.3544303797468351</v>
          </cell>
          <cell r="T53">
            <v>22.6</v>
          </cell>
          <cell r="U53">
            <v>18.399999999999999</v>
          </cell>
          <cell r="V53">
            <v>17.8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6</v>
          </cell>
          <cell r="D54">
            <v>2</v>
          </cell>
          <cell r="E54">
            <v>4</v>
          </cell>
          <cell r="F54">
            <v>4</v>
          </cell>
          <cell r="G54">
            <v>0.4</v>
          </cell>
          <cell r="H54">
            <v>40</v>
          </cell>
          <cell r="K54">
            <v>60</v>
          </cell>
          <cell r="M54">
            <v>0.8</v>
          </cell>
          <cell r="O54">
            <v>0</v>
          </cell>
          <cell r="R54">
            <v>80</v>
          </cell>
          <cell r="S54">
            <v>80</v>
          </cell>
          <cell r="T54">
            <v>0.8</v>
          </cell>
          <cell r="U54">
            <v>2.8</v>
          </cell>
          <cell r="V54">
            <v>4.4000000000000004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239.05799999999999</v>
          </cell>
          <cell r="D55">
            <v>1.34</v>
          </cell>
          <cell r="E55">
            <v>9.2899999999999991</v>
          </cell>
          <cell r="F55">
            <v>74.344999999999999</v>
          </cell>
          <cell r="G55">
            <v>1</v>
          </cell>
          <cell r="H55">
            <v>50</v>
          </cell>
          <cell r="K55">
            <v>120</v>
          </cell>
          <cell r="M55">
            <v>1.8579999999999999</v>
          </cell>
          <cell r="O55">
            <v>0</v>
          </cell>
          <cell r="R55">
            <v>104.59903121636168</v>
          </cell>
          <cell r="S55">
            <v>104.59903121636168</v>
          </cell>
          <cell r="T55">
            <v>46.509799999999998</v>
          </cell>
          <cell r="U55">
            <v>14.61</v>
          </cell>
          <cell r="V55">
            <v>35.1126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38.195</v>
          </cell>
          <cell r="E56">
            <v>16.32</v>
          </cell>
          <cell r="F56">
            <v>21.875</v>
          </cell>
          <cell r="G56">
            <v>1</v>
          </cell>
          <cell r="H56">
            <v>50</v>
          </cell>
          <cell r="K56">
            <v>0</v>
          </cell>
          <cell r="M56">
            <v>3.2640000000000002</v>
          </cell>
          <cell r="N56">
            <v>20.557000000000002</v>
          </cell>
          <cell r="O56">
            <v>20</v>
          </cell>
          <cell r="R56">
            <v>12.829350490196077</v>
          </cell>
          <cell r="S56">
            <v>6.7018995098039209</v>
          </cell>
          <cell r="T56">
            <v>1.3439999999999999</v>
          </cell>
          <cell r="U56">
            <v>1.6120000000000001</v>
          </cell>
          <cell r="V56">
            <v>1.3481999999999998</v>
          </cell>
        </row>
        <row r="57">
          <cell r="A57" t="str">
            <v xml:space="preserve"> 317 Колбаса Сервелат Рижский ТМ Зареченские, ВЕС  ПОКОМ</v>
          </cell>
          <cell r="B57" t="str">
            <v>кг</v>
          </cell>
          <cell r="C57">
            <v>56.048999999999999</v>
          </cell>
          <cell r="D57">
            <v>3.0000000000000001E-3</v>
          </cell>
          <cell r="E57">
            <v>166.63399999999999</v>
          </cell>
          <cell r="G57">
            <v>1</v>
          </cell>
          <cell r="H57">
            <v>40</v>
          </cell>
          <cell r="K57">
            <v>0</v>
          </cell>
          <cell r="M57">
            <v>33.326799999999999</v>
          </cell>
          <cell r="N57">
            <v>266.61439999999999</v>
          </cell>
          <cell r="O57">
            <v>270</v>
          </cell>
          <cell r="R57">
            <v>8.1015879112306024</v>
          </cell>
          <cell r="S57">
            <v>0</v>
          </cell>
          <cell r="T57">
            <v>0</v>
          </cell>
          <cell r="U57">
            <v>0</v>
          </cell>
          <cell r="V57">
            <v>19.440999999999999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 t="str">
            <v>шт</v>
          </cell>
          <cell r="C58">
            <v>16</v>
          </cell>
          <cell r="D58">
            <v>713</v>
          </cell>
          <cell r="E58">
            <v>432</v>
          </cell>
          <cell r="F58">
            <v>292</v>
          </cell>
          <cell r="G58">
            <v>0.45</v>
          </cell>
          <cell r="H58">
            <v>50</v>
          </cell>
          <cell r="K58">
            <v>142.39999999999998</v>
          </cell>
          <cell r="M58">
            <v>86.4</v>
          </cell>
          <cell r="N58">
            <v>688.80000000000007</v>
          </cell>
          <cell r="O58">
            <v>690</v>
          </cell>
          <cell r="R58">
            <v>13.013888888888889</v>
          </cell>
          <cell r="S58">
            <v>5.0277777777777768</v>
          </cell>
          <cell r="T58">
            <v>61.8</v>
          </cell>
          <cell r="U58">
            <v>78.400000000000006</v>
          </cell>
          <cell r="V58">
            <v>66.8</v>
          </cell>
        </row>
        <row r="59">
          <cell r="A59" t="str">
            <v xml:space="preserve"> 322  Колбаса вареная Молокуша 0,45кг ТМ Вязанка  ПОКОМ</v>
          </cell>
          <cell r="B59" t="str">
            <v>шт</v>
          </cell>
          <cell r="C59">
            <v>170</v>
          </cell>
          <cell r="D59">
            <v>392</v>
          </cell>
          <cell r="E59">
            <v>331</v>
          </cell>
          <cell r="F59">
            <v>107</v>
          </cell>
          <cell r="G59">
            <v>0.45</v>
          </cell>
          <cell r="H59">
            <v>50</v>
          </cell>
          <cell r="K59">
            <v>337.80000000000007</v>
          </cell>
          <cell r="M59">
            <v>66.2</v>
          </cell>
          <cell r="N59">
            <v>415.79999999999995</v>
          </cell>
          <cell r="O59">
            <v>415</v>
          </cell>
          <cell r="R59">
            <v>12.987915407854985</v>
          </cell>
          <cell r="S59">
            <v>6.7190332326283997</v>
          </cell>
          <cell r="T59">
            <v>65.400000000000006</v>
          </cell>
          <cell r="U59">
            <v>57.2</v>
          </cell>
          <cell r="V59">
            <v>60.6</v>
          </cell>
        </row>
        <row r="60">
          <cell r="A60" t="str">
            <v xml:space="preserve"> 324  Ветчина Филейская ТМ Вязанка Столичная 0,45 кг ПОКОМ</v>
          </cell>
          <cell r="B60" t="str">
            <v>шт</v>
          </cell>
          <cell r="C60">
            <v>23</v>
          </cell>
          <cell r="D60">
            <v>468</v>
          </cell>
          <cell r="E60">
            <v>222</v>
          </cell>
          <cell r="F60">
            <v>250</v>
          </cell>
          <cell r="G60">
            <v>0.45</v>
          </cell>
          <cell r="H60">
            <v>50</v>
          </cell>
          <cell r="K60">
            <v>24.600000000000023</v>
          </cell>
          <cell r="M60">
            <v>44.4</v>
          </cell>
          <cell r="N60">
            <v>302.59999999999991</v>
          </cell>
          <cell r="O60">
            <v>305</v>
          </cell>
          <cell r="R60">
            <v>13.054054054054054</v>
          </cell>
          <cell r="S60">
            <v>6.1846846846846857</v>
          </cell>
          <cell r="T60">
            <v>40.200000000000003</v>
          </cell>
          <cell r="U60">
            <v>50</v>
          </cell>
          <cell r="V60">
            <v>39.200000000000003</v>
          </cell>
        </row>
        <row r="61">
          <cell r="A61" t="str">
            <v xml:space="preserve"> 328  Сардельки Сочинки Стародворье ТМ  0,4 кг ПОКОМ</v>
          </cell>
          <cell r="B61" t="str">
            <v>шт</v>
          </cell>
          <cell r="G61">
            <v>0.4</v>
          </cell>
          <cell r="H61">
            <v>40</v>
          </cell>
          <cell r="K61">
            <v>20</v>
          </cell>
          <cell r="M61">
            <v>0</v>
          </cell>
          <cell r="O61">
            <v>20</v>
          </cell>
          <cell r="P61">
            <v>40</v>
          </cell>
          <cell r="Q61" t="str">
            <v>заказ под Туапсе</v>
          </cell>
          <cell r="R61" t="e">
            <v>#DIV/0!</v>
          </cell>
          <cell r="S61" t="e">
            <v>#DIV/0!</v>
          </cell>
          <cell r="T61">
            <v>0.6</v>
          </cell>
          <cell r="U61">
            <v>0</v>
          </cell>
          <cell r="V61">
            <v>2.2000000000000002</v>
          </cell>
        </row>
        <row r="62">
          <cell r="A62" t="str">
            <v xml:space="preserve"> 329  Сардельки Сочинки с сыром Стародворье ТМ, 0,4 кг. ПОКОМ</v>
          </cell>
          <cell r="B62" t="str">
            <v>шт</v>
          </cell>
          <cell r="C62">
            <v>12</v>
          </cell>
          <cell r="D62">
            <v>1</v>
          </cell>
          <cell r="E62">
            <v>10</v>
          </cell>
          <cell r="F62">
            <v>3</v>
          </cell>
          <cell r="G62">
            <v>0.4</v>
          </cell>
          <cell r="H62">
            <v>40</v>
          </cell>
          <cell r="K62">
            <v>20</v>
          </cell>
          <cell r="M62">
            <v>2</v>
          </cell>
          <cell r="N62">
            <v>5</v>
          </cell>
          <cell r="O62">
            <v>20</v>
          </cell>
          <cell r="P62">
            <v>30</v>
          </cell>
          <cell r="Q62" t="str">
            <v>заказ под Туапсе</v>
          </cell>
          <cell r="R62">
            <v>21.5</v>
          </cell>
          <cell r="S62">
            <v>11.5</v>
          </cell>
          <cell r="T62">
            <v>2.2000000000000002</v>
          </cell>
          <cell r="U62">
            <v>1</v>
          </cell>
          <cell r="V62">
            <v>1.8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 t="str">
            <v>кг</v>
          </cell>
          <cell r="C63">
            <v>6.86</v>
          </cell>
          <cell r="D63">
            <v>96.76</v>
          </cell>
          <cell r="E63">
            <v>40.36</v>
          </cell>
          <cell r="F63">
            <v>59.2</v>
          </cell>
          <cell r="G63">
            <v>1</v>
          </cell>
          <cell r="H63">
            <v>55</v>
          </cell>
          <cell r="K63">
            <v>50</v>
          </cell>
          <cell r="M63">
            <v>8.0719999999999992</v>
          </cell>
          <cell r="O63">
            <v>25</v>
          </cell>
          <cell r="P63">
            <v>30</v>
          </cell>
          <cell r="Q63" t="str">
            <v>заказ под Туапсе</v>
          </cell>
          <cell r="R63">
            <v>16.625371655104065</v>
          </cell>
          <cell r="S63">
            <v>13.528245787908823</v>
          </cell>
          <cell r="T63">
            <v>3.8759999999999999</v>
          </cell>
          <cell r="U63">
            <v>6.6</v>
          </cell>
          <cell r="V63">
            <v>10.321999999999999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B64" t="str">
            <v>шт</v>
          </cell>
          <cell r="C64">
            <v>56</v>
          </cell>
          <cell r="D64">
            <v>82</v>
          </cell>
          <cell r="E64">
            <v>133</v>
          </cell>
          <cell r="F64">
            <v>5</v>
          </cell>
          <cell r="G64">
            <v>0.1</v>
          </cell>
          <cell r="H64">
            <v>730</v>
          </cell>
          <cell r="K64">
            <v>50</v>
          </cell>
          <cell r="M64">
            <v>26.6</v>
          </cell>
          <cell r="N64">
            <v>184.4</v>
          </cell>
          <cell r="O64">
            <v>185</v>
          </cell>
          <cell r="R64">
            <v>9.022556390977444</v>
          </cell>
          <cell r="S64">
            <v>2.0676691729323307</v>
          </cell>
          <cell r="T64">
            <v>7.4</v>
          </cell>
          <cell r="U64">
            <v>8.4</v>
          </cell>
          <cell r="V64">
            <v>8</v>
          </cell>
        </row>
        <row r="65">
          <cell r="A65" t="str">
            <v xml:space="preserve"> 353  Колбаса Салями запеченная ТМ Стародворье ТС Дугушка. 0,6 кг ПОКОМ</v>
          </cell>
          <cell r="B65" t="str">
            <v>шт</v>
          </cell>
          <cell r="D65">
            <v>6</v>
          </cell>
          <cell r="E65">
            <v>0</v>
          </cell>
          <cell r="F65">
            <v>5</v>
          </cell>
          <cell r="G65">
            <v>0.6</v>
          </cell>
          <cell r="H65">
            <v>60</v>
          </cell>
          <cell r="K65">
            <v>18</v>
          </cell>
          <cell r="M65">
            <v>0</v>
          </cell>
          <cell r="O65">
            <v>15</v>
          </cell>
          <cell r="P65">
            <v>20</v>
          </cell>
          <cell r="Q65" t="str">
            <v>задачи торгового отдела</v>
          </cell>
          <cell r="R65" t="e">
            <v>#DIV/0!</v>
          </cell>
          <cell r="S65" t="e">
            <v>#DIV/0!</v>
          </cell>
          <cell r="T65">
            <v>0</v>
          </cell>
          <cell r="U65">
            <v>0.6</v>
          </cell>
          <cell r="V65">
            <v>1.4</v>
          </cell>
        </row>
        <row r="66">
          <cell r="A66" t="str">
            <v xml:space="preserve"> 354  Колбаса Рубленая запеченная ТМ Стародворье,ТС Дугушка  0,6 кг ПОКОМ</v>
          </cell>
          <cell r="B66" t="str">
            <v>шт</v>
          </cell>
          <cell r="C66">
            <v>1</v>
          </cell>
          <cell r="D66">
            <v>6</v>
          </cell>
          <cell r="E66">
            <v>7</v>
          </cell>
          <cell r="G66">
            <v>0.6</v>
          </cell>
          <cell r="H66">
            <v>60</v>
          </cell>
          <cell r="K66">
            <v>18</v>
          </cell>
          <cell r="M66">
            <v>1.4</v>
          </cell>
          <cell r="O66">
            <v>15</v>
          </cell>
          <cell r="P66">
            <v>20</v>
          </cell>
          <cell r="Q66" t="str">
            <v>задачи торгового отдела</v>
          </cell>
          <cell r="R66">
            <v>23.571428571428573</v>
          </cell>
          <cell r="S66">
            <v>12.857142857142858</v>
          </cell>
          <cell r="T66">
            <v>0.8</v>
          </cell>
          <cell r="U66">
            <v>0.4</v>
          </cell>
          <cell r="V66">
            <v>1.8</v>
          </cell>
        </row>
        <row r="67">
          <cell r="A67" t="str">
            <v xml:space="preserve"> 355  Колбаса Сервелат запеченный ТМ Стародворье ТС Дугушка. 0,6 кг. ПОКОМ</v>
          </cell>
          <cell r="B67" t="str">
            <v>шт</v>
          </cell>
          <cell r="D67">
            <v>6</v>
          </cell>
          <cell r="E67">
            <v>11</v>
          </cell>
          <cell r="F67">
            <v>-5</v>
          </cell>
          <cell r="G67">
            <v>0.6</v>
          </cell>
          <cell r="H67">
            <v>60</v>
          </cell>
          <cell r="K67">
            <v>10</v>
          </cell>
          <cell r="M67">
            <v>2.2000000000000002</v>
          </cell>
          <cell r="N67">
            <v>17</v>
          </cell>
          <cell r="O67">
            <v>20</v>
          </cell>
          <cell r="P67">
            <v>20</v>
          </cell>
          <cell r="Q67" t="str">
            <v>не хватает на неделю</v>
          </cell>
          <cell r="R67">
            <v>11.363636363636363</v>
          </cell>
          <cell r="S67">
            <v>2.2727272727272725</v>
          </cell>
          <cell r="T67">
            <v>0</v>
          </cell>
          <cell r="U67">
            <v>1.6</v>
          </cell>
          <cell r="V67">
            <v>0.8</v>
          </cell>
        </row>
        <row r="68">
          <cell r="A68" t="str">
            <v xml:space="preserve"> 385  Колбаски Филейбургские с филе сочного окорока, 0,28кг ТМ Баварушка  ПОКОМ</v>
          </cell>
          <cell r="B68" t="str">
            <v>шт</v>
          </cell>
          <cell r="C68">
            <v>1</v>
          </cell>
          <cell r="D68">
            <v>30</v>
          </cell>
          <cell r="E68">
            <v>35</v>
          </cell>
          <cell r="F68">
            <v>-6</v>
          </cell>
          <cell r="G68">
            <v>0.28000000000000003</v>
          </cell>
          <cell r="H68">
            <v>35</v>
          </cell>
          <cell r="K68">
            <v>0</v>
          </cell>
          <cell r="M68">
            <v>7</v>
          </cell>
          <cell r="N68">
            <v>55</v>
          </cell>
          <cell r="O68">
            <v>90</v>
          </cell>
          <cell r="P68">
            <v>100</v>
          </cell>
          <cell r="Q68" t="str">
            <v>не хватает на неделю</v>
          </cell>
          <cell r="R68">
            <v>12</v>
          </cell>
          <cell r="S68">
            <v>-0.8571428571428571</v>
          </cell>
          <cell r="T68">
            <v>1</v>
          </cell>
          <cell r="U68">
            <v>1.2</v>
          </cell>
          <cell r="V68">
            <v>2.2000000000000002</v>
          </cell>
        </row>
        <row r="69">
          <cell r="A69" t="str">
            <v>БОНУС_Колбаса вареная Филейская ТМ Вязанка ТС Классическая ВЕС  ПОКОМ</v>
          </cell>
          <cell r="B69" t="str">
            <v>кг</v>
          </cell>
          <cell r="C69">
            <v>-1.36</v>
          </cell>
          <cell r="E69">
            <v>9.48</v>
          </cell>
          <cell r="F69">
            <v>-10.84</v>
          </cell>
          <cell r="G69">
            <v>0</v>
          </cell>
          <cell r="H69">
            <v>0</v>
          </cell>
          <cell r="K69">
            <v>0</v>
          </cell>
          <cell r="M69">
            <v>1.8960000000000001</v>
          </cell>
          <cell r="O69">
            <v>0</v>
          </cell>
          <cell r="R69">
            <v>-5.7172995780590714</v>
          </cell>
          <cell r="S69">
            <v>-5.7172995780590714</v>
          </cell>
          <cell r="T69">
            <v>0.53200000000000003</v>
          </cell>
          <cell r="U69">
            <v>0.81199999999999994</v>
          </cell>
          <cell r="V69">
            <v>1.9039999999999999</v>
          </cell>
        </row>
        <row r="70">
          <cell r="A70" t="str">
            <v>БОНУС_Колбаса Докторская Особая ТМ Особый рецепт,  0,5кг, ПОКОМ</v>
          </cell>
          <cell r="B70" t="str">
            <v>шт</v>
          </cell>
          <cell r="C70">
            <v>-6</v>
          </cell>
          <cell r="D70">
            <v>1</v>
          </cell>
          <cell r="E70">
            <v>160</v>
          </cell>
          <cell r="F70">
            <v>-168</v>
          </cell>
          <cell r="G70">
            <v>0</v>
          </cell>
          <cell r="H70">
            <v>0</v>
          </cell>
          <cell r="K70">
            <v>0</v>
          </cell>
          <cell r="M70">
            <v>32</v>
          </cell>
          <cell r="O70">
            <v>0</v>
          </cell>
          <cell r="R70">
            <v>-5.25</v>
          </cell>
          <cell r="S70">
            <v>-5.25</v>
          </cell>
          <cell r="T70">
            <v>30.4</v>
          </cell>
          <cell r="U70">
            <v>13.6</v>
          </cell>
          <cell r="V70">
            <v>22.2</v>
          </cell>
        </row>
        <row r="71">
          <cell r="A71" t="str">
            <v>БОНУС_Колбаса Сервелат Филедворский, фиброуз, в/у 0,35 кг срез,  ПОКОМ</v>
          </cell>
          <cell r="B71" t="str">
            <v>шт</v>
          </cell>
          <cell r="C71">
            <v>-2</v>
          </cell>
          <cell r="D71">
            <v>1</v>
          </cell>
          <cell r="E71">
            <v>17</v>
          </cell>
          <cell r="F71">
            <v>-18</v>
          </cell>
          <cell r="G71">
            <v>0</v>
          </cell>
          <cell r="H71">
            <v>0</v>
          </cell>
          <cell r="K71">
            <v>0</v>
          </cell>
          <cell r="M71">
            <v>3.4</v>
          </cell>
          <cell r="O71">
            <v>0</v>
          </cell>
          <cell r="R71">
            <v>-5.2941176470588234</v>
          </cell>
          <cell r="S71">
            <v>-5.2941176470588234</v>
          </cell>
          <cell r="T71">
            <v>4.2</v>
          </cell>
          <cell r="U71">
            <v>1.4</v>
          </cell>
          <cell r="V71">
            <v>3.2</v>
          </cell>
        </row>
        <row r="72">
          <cell r="A72" t="str">
            <v>БОНУС_Сосиски Сочинки с сочной грудинкой, МГС 0.4кг,   ПОКОМ</v>
          </cell>
          <cell r="B72" t="str">
            <v>шт</v>
          </cell>
          <cell r="C72">
            <v>-3</v>
          </cell>
          <cell r="D72">
            <v>3</v>
          </cell>
          <cell r="E72">
            <v>56</v>
          </cell>
          <cell r="F72">
            <v>-57</v>
          </cell>
          <cell r="G72">
            <v>0</v>
          </cell>
          <cell r="H72">
            <v>0</v>
          </cell>
          <cell r="K72">
            <v>0</v>
          </cell>
          <cell r="M72">
            <v>11.2</v>
          </cell>
          <cell r="O72">
            <v>0</v>
          </cell>
          <cell r="R72">
            <v>-5.0892857142857144</v>
          </cell>
          <cell r="S72">
            <v>-5.0892857142857144</v>
          </cell>
          <cell r="T72">
            <v>11</v>
          </cell>
          <cell r="U72">
            <v>4.5999999999999996</v>
          </cell>
          <cell r="V72">
            <v>8.4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21.11.2023 - 27.11.2023</v>
          </cell>
        </row>
        <row r="3">
          <cell r="A3" t="str">
            <v>Отбор:</v>
          </cell>
          <cell r="C3" t="str">
            <v>Организация В списке "ЛП ООО; Общий прайс"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43.65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13.2</v>
          </cell>
        </row>
        <row r="11">
          <cell r="A11" t="str">
            <v xml:space="preserve"> 017  Сосиски Вязанка Сливочные, Вязанка амицел ВЕС.ПОКОМ</v>
          </cell>
        </row>
        <row r="12">
          <cell r="A12" t="str">
            <v xml:space="preserve"> 022  Колбаса Вязанка со шпиком, вектор 0,5кг, ПОКОМ</v>
          </cell>
          <cell r="D12">
            <v>120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208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257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042  Ветчина Нежная Особая ТМ Стародворье, п/а, 0,4кг    ПОКОМ</v>
          </cell>
          <cell r="D17">
            <v>2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42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20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31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25</v>
          </cell>
        </row>
        <row r="22">
          <cell r="A22" t="str">
            <v xml:space="preserve"> 059  Колбаса Докторская по-стародворски  0.5 кг, ПОКОМ</v>
          </cell>
          <cell r="D22">
            <v>1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53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52</v>
          </cell>
        </row>
        <row r="25">
          <cell r="A25" t="str">
            <v xml:space="preserve"> 065  Колбаса Молочная по-стародворски, 0,5кг,ПОКОМ</v>
          </cell>
          <cell r="D25">
            <v>10</v>
          </cell>
        </row>
        <row r="26">
          <cell r="A26" t="str">
            <v xml:space="preserve"> 068  Колбаса Особая ТМ Особый рецепт, 0,5 кг, ПОКОМ</v>
          </cell>
          <cell r="D26">
            <v>16</v>
          </cell>
        </row>
        <row r="27">
          <cell r="A27" t="str">
            <v xml:space="preserve"> 079  Колбаса Сервелат Кремлевский,  0.35 кг, ПОКОМ</v>
          </cell>
          <cell r="D27">
            <v>146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48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28</v>
          </cell>
        </row>
        <row r="30">
          <cell r="A30" t="str">
            <v xml:space="preserve"> 092  Сосиски Баварские с сыром,  0.42кг,ПОКОМ</v>
          </cell>
          <cell r="D30">
            <v>55</v>
          </cell>
        </row>
        <row r="31">
          <cell r="A31" t="str">
            <v xml:space="preserve"> 095  Сосиски Баварские,  0.42кг, БАВАРУШКИ ПОКОМ</v>
          </cell>
          <cell r="D31">
            <v>4</v>
          </cell>
        </row>
        <row r="32">
          <cell r="A32" t="str">
            <v xml:space="preserve"> 096  Сосиски Баварские,  0.42кг,ПОКОМ</v>
          </cell>
          <cell r="D32">
            <v>187</v>
          </cell>
        </row>
        <row r="33">
          <cell r="A33" t="str">
            <v xml:space="preserve"> 102  Сосиски Ганноверские, амилюкс МГС, 0.6кг, ТМ Стародворье    ПОКОМ</v>
          </cell>
          <cell r="D33">
            <v>157</v>
          </cell>
        </row>
        <row r="34">
          <cell r="A34" t="str">
            <v xml:space="preserve"> 103  Сосиски Классические, 0.42кг,ядрена копотьПОКОМ</v>
          </cell>
          <cell r="D34">
            <v>28</v>
          </cell>
        </row>
        <row r="35">
          <cell r="A35" t="str">
            <v xml:space="preserve"> 114  Сосиски Филейбургские с филе сочного окорока, 0,55 кг, БАВАРУШКА ПОКОМ</v>
          </cell>
          <cell r="D35">
            <v>10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73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71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79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12</v>
          </cell>
        </row>
        <row r="40">
          <cell r="A40" t="str">
            <v xml:space="preserve"> 201  Ветчина Нежная ТМ Особый рецепт, (2,5кг), ПОКОМ</v>
          </cell>
          <cell r="D40">
            <v>94.5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215.3</v>
          </cell>
        </row>
        <row r="42">
          <cell r="A42" t="str">
            <v xml:space="preserve"> 226  Колбаса Княжеская, с/к белков.обол в термоусад. пакете, ВЕС, ТМ Стародворье ПОКОМ</v>
          </cell>
          <cell r="D42">
            <v>1.1220000000000001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35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62.6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</row>
        <row r="47">
          <cell r="A47" t="str">
            <v xml:space="preserve"> 240  Колбаса Салями охотничья, ВЕС. ПОКОМ</v>
          </cell>
          <cell r="D47">
            <v>6.9379999999999997</v>
          </cell>
        </row>
        <row r="48">
          <cell r="A48" t="str">
            <v xml:space="preserve"> 243  Колбаса Сервелат Зернистый, ВЕС.  ПОКОМ</v>
          </cell>
          <cell r="D48">
            <v>4.9000000000000004</v>
          </cell>
        </row>
        <row r="49">
          <cell r="A49" t="str">
            <v xml:space="preserve"> 244  Колбаса Сервелат Кремлевский, ВЕС. ПОКОМ</v>
          </cell>
          <cell r="D49">
            <v>6.2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11.8</v>
          </cell>
        </row>
        <row r="52">
          <cell r="A52" t="str">
            <v xml:space="preserve"> 251  Сосиски Баварские, ВЕС.  ПОКОМ</v>
          </cell>
          <cell r="D52">
            <v>7.75</v>
          </cell>
        </row>
        <row r="53">
          <cell r="A53" t="str">
            <v xml:space="preserve"> 253  Сосиски Ганноверские   ПОКОМ</v>
          </cell>
          <cell r="D53">
            <v>109.05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11.3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79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63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227</v>
          </cell>
        </row>
        <row r="59">
          <cell r="A59" t="str">
            <v xml:space="preserve"> 278  Сосиски Сочинки с сочным окороком, МГС 0.4кг,   ПОКОМ</v>
          </cell>
          <cell r="D59">
            <v>101</v>
          </cell>
        </row>
        <row r="60">
          <cell r="A60" t="str">
            <v xml:space="preserve"> 279  Колбаса Докторский гарант, Вязанка вектор, 0,4 кг.  ПОКОМ</v>
          </cell>
          <cell r="D60">
            <v>146</v>
          </cell>
        </row>
        <row r="61">
          <cell r="A61" t="str">
            <v xml:space="preserve"> 281  Сосиски Молочные для завтрака ТМ Особый рецепт, 0,4кг  ПОКОМ</v>
          </cell>
          <cell r="D61">
            <v>29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2</v>
          </cell>
        </row>
        <row r="63">
          <cell r="A63" t="str">
            <v xml:space="preserve"> 288  Колбаса Докторская оригинальная Особая ТМ Особый рецепт,  0,4кг, ПОКОМ</v>
          </cell>
          <cell r="D63">
            <v>25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73</v>
          </cell>
        </row>
        <row r="65">
          <cell r="A65" t="str">
            <v xml:space="preserve"> 300  Колбаса Сервелат Мясорубский с мелкорубленным окороком ТМ Стародворье, в/у 0,35кг  ПОКОМ</v>
          </cell>
          <cell r="D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65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84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21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55.392000000000003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19.899999999999999</v>
          </cell>
        </row>
        <row r="71">
          <cell r="A71" t="str">
            <v xml:space="preserve"> 318  Сосиски Датские ТМ Зареченские, ВЕС  ПОКОМ</v>
          </cell>
          <cell r="D71">
            <v>1.3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419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315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279</v>
          </cell>
        </row>
        <row r="75">
          <cell r="A75" t="str">
            <v xml:space="preserve"> 328  Сардельки Сочинки Стародворье ТМ  0,4 кг ПОКОМ</v>
          </cell>
          <cell r="D75">
            <v>29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31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39.549999999999997</v>
          </cell>
        </row>
        <row r="78">
          <cell r="A78" t="str">
            <v xml:space="preserve"> 333  Колбаса Балыковая, Вязанка фиброуз в/у, ВЕС ПОКОМ</v>
          </cell>
          <cell r="D78">
            <v>0.9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67</v>
          </cell>
        </row>
        <row r="80">
          <cell r="A80" t="str">
            <v xml:space="preserve"> 338  Паштет печеночный с морковью ТМ Стародворье ламистер 0,1 кг.  ПОКОМ</v>
          </cell>
          <cell r="D80">
            <v>3</v>
          </cell>
        </row>
        <row r="81">
          <cell r="A81" t="str">
            <v xml:space="preserve"> 339  Колбаса вареная Филейская ТМ Вязанка ТС Классическая, 0,40 кг.  ПОКОМ</v>
          </cell>
          <cell r="D81">
            <v>2</v>
          </cell>
        </row>
        <row r="82">
          <cell r="A82" t="str">
            <v xml:space="preserve"> 352  Ветчина Нежная с нежным филе 0,4 кг ТМ Особый рецепт  ПОКОМ</v>
          </cell>
          <cell r="D82">
            <v>6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27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25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6</v>
          </cell>
        </row>
        <row r="87">
          <cell r="A87" t="str">
            <v>268 Конфеты Вкус успешного дня 195г  Апрель</v>
          </cell>
        </row>
        <row r="88">
          <cell r="A88" t="str">
            <v>4063 МЯСНАЯ Папа может вар п/о_Л   ОСТАНКИНО</v>
          </cell>
          <cell r="D88">
            <v>8.4</v>
          </cell>
        </row>
        <row r="89">
          <cell r="A89" t="str">
            <v>4943 Краковская Традиция 0,330 кг ОСТАНКИНО</v>
          </cell>
          <cell r="D89">
            <v>20</v>
          </cell>
        </row>
        <row r="90">
          <cell r="A90" t="str">
            <v>5015 БУРГУНДИЯ с/к в/у 1/250 ОСТАНКИНО</v>
          </cell>
          <cell r="D90">
            <v>91</v>
          </cell>
        </row>
        <row r="91">
          <cell r="A91" t="str">
            <v>5483 ЭКСТРА Папа может с/к в/у 1/250 8шт.   ОСТАНКИНО</v>
          </cell>
          <cell r="D91">
            <v>46</v>
          </cell>
        </row>
        <row r="92">
          <cell r="A92" t="str">
            <v>5533 СОЧНЫЕ сос п/о в/у 1/350 8шт_45с   ОСТАНКИНО</v>
          </cell>
          <cell r="D92">
            <v>189</v>
          </cell>
        </row>
        <row r="93">
          <cell r="A93" t="str">
            <v>5679 САЛЯМИ ИТАЛЬЯНСКАЯ с/к в/у 1/150_60с ОСТАНКИНО</v>
          </cell>
          <cell r="D93">
            <v>41</v>
          </cell>
        </row>
        <row r="94">
          <cell r="A94" t="str">
            <v>5682 САЛЯМИ МЕЛКОЗЕРНЕНАЯ с/к в/у 1/120_60с   ОСТАНКИНО</v>
          </cell>
          <cell r="D94">
            <v>73</v>
          </cell>
        </row>
        <row r="95">
          <cell r="A95" t="str">
            <v>5692 САЛЯМИ Папа может с/к в/у 1/220 8шт. ОСТАНКИНО</v>
          </cell>
          <cell r="D95">
            <v>16</v>
          </cell>
        </row>
        <row r="96">
          <cell r="A96" t="str">
            <v>5706 АРОМАТНАЯ Папа может с/к в/у 1/250 8шт.  ОСТАНКИНО</v>
          </cell>
          <cell r="D96">
            <v>85</v>
          </cell>
        </row>
        <row r="97">
          <cell r="A97" t="str">
            <v>5981 МОЛОЧНЫЕ ТРАДИЦ. сос п/о мгс 1*6_45с   ОСТАНКИНО</v>
          </cell>
          <cell r="D97">
            <v>7</v>
          </cell>
        </row>
        <row r="98">
          <cell r="A98" t="str">
            <v>6041 МОЛОЧНЫЕ К ЗАВТРАКУ сос п/о мгс 1*3   ОСТАНКИНО</v>
          </cell>
          <cell r="D98">
            <v>17</v>
          </cell>
        </row>
        <row r="99">
          <cell r="A99" t="str">
            <v>6042 МОЛОЧНЫЕ К ЗАВТРАКУ сос п/о в/у 0.4кг   ОСТАНКИНО</v>
          </cell>
          <cell r="D99">
            <v>49</v>
          </cell>
        </row>
        <row r="100">
          <cell r="A100" t="str">
            <v>6113 СОЧНЫЕ сос п/о мгс1*6_Ашан ОСТАНКИНО</v>
          </cell>
          <cell r="D100">
            <v>4</v>
          </cell>
        </row>
        <row r="101">
          <cell r="A101" t="str">
            <v>6144 МОЛОЧНЫЕ ТРАДИЦ сос п/о в/у 1/360 (1+1) ОСТАНКИНО</v>
          </cell>
          <cell r="D101">
            <v>17</v>
          </cell>
        </row>
        <row r="102">
          <cell r="A102" t="str">
            <v>6196 ВЕТЧ.ФИЛЕЙНАЯ Папа может п/о 400*6   ОСТАНКИНО</v>
          </cell>
          <cell r="D102">
            <v>112</v>
          </cell>
        </row>
        <row r="103">
          <cell r="A103" t="str">
            <v>6213 СЕРВЕЛАТ ФИНСКИЙ СН в/к в/у 0.35кг 8шт.  ОСТАНКИНО</v>
          </cell>
          <cell r="D103">
            <v>17</v>
          </cell>
        </row>
        <row r="104">
          <cell r="A104" t="str">
            <v>6215 СЕРВЕЛАТ ОРЕХОВЫЙ СН в/к в/у 0.35кг 8шт  ОСТАНКИНО</v>
          </cell>
          <cell r="D104">
            <v>18</v>
          </cell>
        </row>
        <row r="105">
          <cell r="A105" t="str">
            <v>6241 ХОТ-ДОГ Папа может сос п/о мгс 0.38кг  ОСТАНКИНО</v>
          </cell>
          <cell r="D105">
            <v>30</v>
          </cell>
        </row>
        <row r="106">
          <cell r="A106" t="str">
            <v>6268 ГОВЯЖЬЯ Папа может вар п/о 0,4кг 8 шт.  ОСТАНКИНО</v>
          </cell>
          <cell r="D106">
            <v>15</v>
          </cell>
        </row>
        <row r="107">
          <cell r="A107" t="str">
            <v>6279 КОРЕЙКА ПО-ОСТ.к/в в/с с/н в/у 1/150_45с  ОСТАНКИНО</v>
          </cell>
          <cell r="D107">
            <v>72</v>
          </cell>
        </row>
        <row r="108">
          <cell r="A108" t="str">
            <v>6333 МЯСНАЯ Папа может вар п/о 0.4кг 8шт.  ОСТАНКИНО</v>
          </cell>
          <cell r="D108">
            <v>134</v>
          </cell>
        </row>
        <row r="109">
          <cell r="A109" t="str">
            <v>6337 МЯСНАЯ СО ШПИКОМ вар п/о 0,5кг 8шт ОСТАНКИНО</v>
          </cell>
          <cell r="D109">
            <v>17</v>
          </cell>
        </row>
        <row r="110">
          <cell r="A110" t="str">
            <v>6348 ФИЛЕЙНАЯ Папа может вар п/о 0,4кг 8шт.  ОСТАНКИНО</v>
          </cell>
          <cell r="D110">
            <v>1</v>
          </cell>
        </row>
        <row r="111">
          <cell r="A111" t="str">
            <v>6353 ЭКСТРА Папа может вар п/о 0.4кг 8шт.  ОСТАНКИНО</v>
          </cell>
          <cell r="D111">
            <v>48</v>
          </cell>
        </row>
        <row r="112">
          <cell r="A112" t="str">
            <v>6392 ФИЛЕЙНАЯ Папа может вар п/о 0.4кг. ОСТАНКИНО</v>
          </cell>
          <cell r="D112">
            <v>44</v>
          </cell>
        </row>
        <row r="113">
          <cell r="A113" t="str">
            <v>6407 ЧЕСНОЧНАЯ п/к в/у срез 0.35кг 8шт.   ОСТАНКИНО</v>
          </cell>
          <cell r="D113">
            <v>1</v>
          </cell>
        </row>
        <row r="114">
          <cell r="A114" t="str">
            <v>6415 БАЛЫКОВАЯ Коровино п/к в/у 0.84кг 6шт.  ОСТАНКИНО</v>
          </cell>
          <cell r="D114">
            <v>15</v>
          </cell>
        </row>
        <row r="115">
          <cell r="A115" t="str">
            <v>6439 ХОТ-ДОГ Папа может сос п/о мгс 0.38кг  ОСТАНКИНО</v>
          </cell>
          <cell r="D115">
            <v>4</v>
          </cell>
        </row>
        <row r="116">
          <cell r="A116" t="str">
            <v>6450 БЕКОН с/к с/н в/у 1/100 10шт   ОСТАНКИНО</v>
          </cell>
          <cell r="D116">
            <v>65</v>
          </cell>
        </row>
        <row r="117">
          <cell r="A117" t="str">
            <v>6452 ДЫМОВИЦА ИЗ ЛОПАТКИ к/в с/н в/у 1/150*10   ОСТАНКИНО</v>
          </cell>
          <cell r="D117">
            <v>241</v>
          </cell>
        </row>
        <row r="118">
          <cell r="A118" t="str">
            <v>6453 ЭКСТРА Папа может с/к с/н в/у 1/100 14шт.   ОСТАНКИНО</v>
          </cell>
          <cell r="D118">
            <v>93</v>
          </cell>
        </row>
        <row r="119">
          <cell r="A119" t="str">
            <v>6454 АРОМАТНАЯ с/к с/н в/у 1/100 10шт ОСТАНКИНО</v>
          </cell>
          <cell r="D119">
            <v>311</v>
          </cell>
        </row>
        <row r="120">
          <cell r="A120" t="str">
            <v>6459 СЕРВЕЛАТ ШВЕЙЦАРСКИЙ в/к с/н в/у 1/100  ОСТАНКИНО</v>
          </cell>
          <cell r="D120">
            <v>51</v>
          </cell>
        </row>
        <row r="121">
          <cell r="A121" t="str">
            <v>6475 С СЫРОМ Папа может сос ц/о мгс 0.4кг 6шт  ОСТАНКИНО</v>
          </cell>
          <cell r="D121">
            <v>21</v>
          </cell>
        </row>
        <row r="122">
          <cell r="A122" t="str">
            <v>6500 КАРБОНАД к/в в/с с/н в/у 1/150 8шт.  ОСТАНКИНО</v>
          </cell>
          <cell r="D122">
            <v>210</v>
          </cell>
        </row>
        <row r="123">
          <cell r="A123" t="str">
            <v>6509 СЕРВЕЛАТ ФИНСКИЙ ПМ в/к в/у 0,35кг 8шт.  ОСТАНКИНО</v>
          </cell>
          <cell r="D123">
            <v>2</v>
          </cell>
        </row>
        <row r="124">
          <cell r="A124" t="str">
            <v>6562 СЕРВЕЛАТ КАРЕЛЬСКИЙ СН в/к в/у 0,28кг  ОСТАНКИНО</v>
          </cell>
          <cell r="D124">
            <v>1</v>
          </cell>
        </row>
        <row r="125">
          <cell r="A125" t="str">
            <v>6564 СЕРВЕЛАТ ОРЕХОВЫЙ ПМ в/к в/у 0.31кг 8шт.  ОСТАНКИНО</v>
          </cell>
          <cell r="D125">
            <v>25</v>
          </cell>
        </row>
        <row r="126">
          <cell r="A126" t="str">
            <v>6589 МОЛОЧНЫЕ ГОСТ СН сос п/о мгс 0.41кг 10шт  ОСТАНКИНО</v>
          </cell>
          <cell r="D126">
            <v>2</v>
          </cell>
        </row>
        <row r="127">
          <cell r="A127" t="str">
            <v>6590 СЛИВОЧНЫЕ СН сос п/о мгс 0.41кг 10шт.  ОСТАНКИНО</v>
          </cell>
          <cell r="D127">
            <v>36</v>
          </cell>
        </row>
        <row r="128">
          <cell r="A128" t="str">
            <v>6593 ДОКТОРСКАЯ СН вар п/о 0.45кг 8шт.  ОСТАНКИНО</v>
          </cell>
          <cell r="D128">
            <v>3</v>
          </cell>
        </row>
        <row r="129">
          <cell r="A129" t="str">
            <v>6595 МОЛОЧНАЯ СН вар п/о 0.45кг 8шт.  ОСТАНКИНО</v>
          </cell>
          <cell r="D129">
            <v>11</v>
          </cell>
        </row>
        <row r="130">
          <cell r="A130" t="str">
            <v>6597 РУССКАЯ СН вар п/о 0.45кг 8шт.  ОСТАНКИНО</v>
          </cell>
          <cell r="D130">
            <v>5</v>
          </cell>
        </row>
        <row r="131">
          <cell r="A131" t="str">
            <v>6607 С ГОВЯДИНОЙ ПМ сар б/о мгс 1*3_45с  ОСТАНКИНО</v>
          </cell>
          <cell r="D131">
            <v>111.04</v>
          </cell>
        </row>
        <row r="132">
          <cell r="A132" t="str">
            <v>6636 БАЛЫКОВАЯ СН в/к п/о 0,35кг 8шт  ОСТАНКИНО</v>
          </cell>
          <cell r="D132">
            <v>1</v>
          </cell>
        </row>
        <row r="133">
          <cell r="A133" t="str">
            <v>6641 СЛИВОЧНЫЕ ПМ сос п/о мгс 0,41кг 10шт.  ОСТАНКИНО</v>
          </cell>
          <cell r="D133">
            <v>55</v>
          </cell>
        </row>
        <row r="134">
          <cell r="A134" t="str">
            <v>6642 СОЧНЫЙ ГРИЛЬ ПМ сос п/о мгс 0,41кг 8шт.  ОСТАНКИНО</v>
          </cell>
          <cell r="D134">
            <v>5</v>
          </cell>
        </row>
        <row r="135">
          <cell r="A135" t="str">
            <v>6644 СОЧНЫЕ ПМ сос п/о мгс 0,41кг 10шт.  ОСТАНКИНО</v>
          </cell>
          <cell r="D135">
            <v>47</v>
          </cell>
        </row>
        <row r="136">
          <cell r="A136" t="str">
            <v>6665 БАЛЫКОВАЯ Папа Может п/к в/у 0,31кг 8шт ОСТАНКИНО</v>
          </cell>
          <cell r="D136">
            <v>58</v>
          </cell>
        </row>
        <row r="137">
          <cell r="A137" t="str">
            <v>6676 ЧЕСНОЧНАЯ Папа может п/к в/у 0.35кг 8шт.   ОСТАНКИНО</v>
          </cell>
          <cell r="D137">
            <v>44</v>
          </cell>
        </row>
        <row r="138">
          <cell r="A138" t="str">
            <v>6683 СЕРВЕЛАТ ЗЕРНИСТЫЙ ПМ в/к в/у 0,35кг  ОСТАНКИНО</v>
          </cell>
          <cell r="D138">
            <v>166</v>
          </cell>
        </row>
        <row r="139">
          <cell r="A139" t="str">
            <v>6684 СЕРВЕЛАТ КАРЕЛЬСКИЙ ПМ в/к в/у 0.28кг  ОСТАНКИНО</v>
          </cell>
          <cell r="D139">
            <v>59</v>
          </cell>
        </row>
        <row r="140">
          <cell r="A140" t="str">
            <v>6689 СЕРВЕЛАТ ОХОТНИЧИЙ ПМ в/к в/у 0,35кг 8шт  ОСТАНКИНО</v>
          </cell>
          <cell r="D140">
            <v>165</v>
          </cell>
        </row>
        <row r="141">
          <cell r="A141" t="str">
            <v>6697 СЕРВЕЛАТ ФИНСКИЙ ПМ в/к в/у 0,35кг 8шт.  ОСТАНКИНО</v>
          </cell>
          <cell r="D141">
            <v>154</v>
          </cell>
        </row>
        <row r="142">
          <cell r="A142" t="str">
            <v>6713 СОЧНЫЙ ГРИЛЬ ПМ сос п/о мгс 0,41 кг 8 шт ОСТАНКИНО</v>
          </cell>
          <cell r="D142">
            <v>53</v>
          </cell>
        </row>
        <row r="143">
          <cell r="A143" t="str">
            <v>6716 ОСОБАЯ Коровино (в сетке) 0.5кг 8шт.  ОСТАНКИНО</v>
          </cell>
          <cell r="D143">
            <v>26</v>
          </cell>
        </row>
        <row r="144">
          <cell r="A144" t="str">
            <v>6722 СОЧНЫЕ ПМ сос п/о мгс 0,41кг 10шт.  ОСТАНКИНО</v>
          </cell>
          <cell r="D144">
            <v>25</v>
          </cell>
        </row>
        <row r="145">
          <cell r="A145" t="str">
            <v>6726 СЛИВОЧНЫЕ ПМ сос п/о мгс 0.41кг 10шт.  ОСТАНКИНО</v>
          </cell>
          <cell r="D145">
            <v>30</v>
          </cell>
        </row>
        <row r="146">
          <cell r="A146" t="str">
            <v>БОНУС_Готовые чебупели сочные с мясом ТМ Горячая штучка  0,3кг зам    ПОКОМ</v>
          </cell>
          <cell r="D146">
            <v>69</v>
          </cell>
        </row>
        <row r="147">
          <cell r="A147" t="str">
            <v>БОНУС_Колбаса вареная Филейская ТМ Вязанка ТС Классическая ВЕС  ПОКОМ</v>
          </cell>
          <cell r="D147">
            <v>17.05</v>
          </cell>
        </row>
        <row r="148">
          <cell r="A148" t="str">
            <v>БОНУС_Колбаса Докторская Особая ТМ Особый рецепт,  0,5кг, ПОКОМ</v>
          </cell>
          <cell r="D148">
            <v>152</v>
          </cell>
        </row>
        <row r="149">
          <cell r="A149" t="str">
            <v>БОНУС_Колбаса Сервелат Филедворский, фиброуз, в/у 0,35 кг срез,  ПОКОМ</v>
          </cell>
          <cell r="D149">
            <v>20</v>
          </cell>
        </row>
        <row r="150">
          <cell r="A150" t="str">
            <v>БОНУС_Пельмени Отборные из свинины и говядины 0,9 кг ТМ Стародворье ТС Медвежье ушко  ПОКОМ</v>
          </cell>
          <cell r="D150">
            <v>42</v>
          </cell>
        </row>
        <row r="151">
          <cell r="A151" t="str">
            <v>БОНУС_Сосиски Сочинки с сочной грудинкой, МГС 0.4кг,   ПОКОМ</v>
          </cell>
          <cell r="D151">
            <v>43</v>
          </cell>
        </row>
        <row r="152">
          <cell r="A152" t="str">
            <v>Готовые бельмеши сочные с мясом ТМ Горячая штучка 0,3кг зам  ПОКОМ</v>
          </cell>
          <cell r="D152">
            <v>136</v>
          </cell>
        </row>
        <row r="153">
          <cell r="A153" t="str">
            <v>Готовые чебупели острые с мясом Горячая штучка 0,3 кг зам  ПОКОМ</v>
          </cell>
          <cell r="D153">
            <v>293</v>
          </cell>
        </row>
        <row r="154">
          <cell r="A154" t="str">
            <v>Готовые чебупели с ветчиной и сыром Горячая штучка 0,3кг зам  ПОКОМ</v>
          </cell>
          <cell r="D154">
            <v>206</v>
          </cell>
        </row>
        <row r="155">
          <cell r="A155" t="str">
            <v>Готовые чебупели сочные с мясом ТМ Горячая штучка  0,3кг зам  ПОКОМ</v>
          </cell>
          <cell r="D155">
            <v>215</v>
          </cell>
        </row>
        <row r="156">
          <cell r="A156" t="str">
            <v>Готовые чебуреки с мясом ТМ Горячая штучка 0,09 кг флоу-пак ПОКОМ</v>
          </cell>
          <cell r="D156">
            <v>142</v>
          </cell>
        </row>
        <row r="157">
          <cell r="A157" t="str">
            <v>Жар-ладушки с мясом. ВЕС  ПОКОМ</v>
          </cell>
          <cell r="D157">
            <v>3.7</v>
          </cell>
        </row>
        <row r="158">
          <cell r="A158" t="str">
            <v>Круггетсы с сырным соусом ТМ Горячая штучка 0,25 кг зам  ПОКОМ</v>
          </cell>
          <cell r="D158">
            <v>220</v>
          </cell>
        </row>
        <row r="159">
          <cell r="A159" t="str">
            <v>Круггетсы сочные ТМ Горячая штучка ТС Круггетсы 0,25 кг зам  ПОКОМ</v>
          </cell>
          <cell r="D159">
            <v>198</v>
          </cell>
        </row>
        <row r="160">
          <cell r="A160" t="str">
            <v>МБ142 Рул.биск. Яшкино Шоколадный 200г/14  Апрель</v>
          </cell>
        </row>
        <row r="161">
          <cell r="A161" t="str">
            <v>МП449 Печ.зат. Сэндвич с  шоколадно-сливочным вк./3.4  Апрель</v>
          </cell>
        </row>
        <row r="162">
          <cell r="A162" t="str">
            <v>МТ136 Горошек Домашние заготовки 400г/12 ключ.</v>
          </cell>
        </row>
        <row r="163">
          <cell r="A163" t="str">
            <v>Наггетсы из печи 0,25кг ТМ Вязанка ТС Няняггетсы Сливушки замор.  ПОКОМ</v>
          </cell>
          <cell r="D163">
            <v>98</v>
          </cell>
        </row>
        <row r="164">
          <cell r="A164" t="str">
            <v>Наггетсы Нагетосы Сочная курочка в хрустящей панировке ТМ Горячая штучка 0,25 кг зам  ПОКОМ</v>
          </cell>
          <cell r="D164">
            <v>52</v>
          </cell>
        </row>
        <row r="165">
          <cell r="A165" t="str">
            <v>Наггетсы Нагетосы Сочная курочка ТМ Горячая штучка 0,25 кг зам  ПОКОМ</v>
          </cell>
          <cell r="D165">
            <v>85</v>
          </cell>
        </row>
        <row r="166">
          <cell r="A166" t="str">
            <v>Наггетсы с индейкой 0,25кг ТМ Вязанка ТС Няняггетсы Сливушки НД2 замор.  ПОКОМ</v>
          </cell>
          <cell r="D166">
            <v>114</v>
          </cell>
        </row>
        <row r="167">
          <cell r="A167" t="str">
            <v>НК166 Кар. Кремка со вкусом клубники и сливок  Апрель</v>
          </cell>
        </row>
        <row r="168">
          <cell r="A168" t="str">
            <v>Пельмени Бигбули с мясом, Горячая штучка 0,43кг  ПОКОМ</v>
          </cell>
          <cell r="D168">
            <v>69</v>
          </cell>
        </row>
        <row r="169">
          <cell r="A169" t="str">
            <v>Пельмени Бигбули с мясом, Горячая штучка 0,9кг  ПОКОМ</v>
          </cell>
          <cell r="D169">
            <v>102</v>
          </cell>
        </row>
        <row r="170">
          <cell r="A170" t="str">
            <v>Пельмени Бульмени с говядиной и свининой Горячая шт. 0,9 кг  ПОКОМ</v>
          </cell>
          <cell r="D170">
            <v>190</v>
          </cell>
        </row>
        <row r="171">
          <cell r="A171" t="str">
            <v>Пельмени Бульмени с говядиной и свининой Горячая штучка 0,43  ПОКОМ</v>
          </cell>
          <cell r="D171">
            <v>92</v>
          </cell>
        </row>
        <row r="172">
          <cell r="A172" t="str">
            <v>Пельмени Бульмени со сливочным маслом Горячая штучка 0,9 кг  ПОКОМ</v>
          </cell>
          <cell r="D172">
            <v>126</v>
          </cell>
        </row>
        <row r="173">
          <cell r="A173" t="str">
            <v>Пельмени Бульмени со сливочным маслом ТМ Горячая шт. 0,43 кг  ПОКОМ</v>
          </cell>
          <cell r="D173">
            <v>142</v>
          </cell>
        </row>
        <row r="174">
          <cell r="A174" t="str">
            <v>Пельмени Мясорубские ТМ Стародворье фоупак равиоли 0,7 кг  ПОКОМ</v>
          </cell>
          <cell r="D174">
            <v>137</v>
          </cell>
        </row>
        <row r="175">
          <cell r="A175" t="str">
            <v>Пельмени Отборные из свинины и говядины 0,9 кг ТМ Стародворье ТС Медвежье ушко  ПОКОМ</v>
          </cell>
          <cell r="D175">
            <v>18</v>
          </cell>
        </row>
        <row r="176">
          <cell r="A176" t="str">
            <v>Пельмени Отборные с говядиной 0,43 кг ТМ Стародворье ТС Медвежье ушко</v>
          </cell>
          <cell r="D176">
            <v>28</v>
          </cell>
        </row>
        <row r="177">
          <cell r="A177" t="str">
            <v>Пельмени Отборные с говядиной и свининой 0,43 кг ТМ Стародворье ТС Медвежье ушко</v>
          </cell>
          <cell r="D177">
            <v>4</v>
          </cell>
        </row>
        <row r="178">
          <cell r="A178" t="str">
            <v>ПО1 Паста ореховая Nut Story с добавлением какао 350г  Апрель</v>
          </cell>
        </row>
        <row r="179">
          <cell r="A179" t="str">
            <v>ПШ221 Шоколад мол. Яшкино  арахис 90г  Апрель</v>
          </cell>
        </row>
        <row r="180">
          <cell r="A180" t="str">
            <v>РАР380 Печенье сахарное Яшкино 220г со вкусом Пломбира  Апрель</v>
          </cell>
        </row>
        <row r="181">
          <cell r="A181" t="str">
            <v>Сыр Боккончини копченый 40% 100/8шт</v>
          </cell>
          <cell r="D181">
            <v>189</v>
          </cell>
        </row>
        <row r="182">
          <cell r="A182" t="str">
            <v>Сыр Папа Может Гауда  45% 200гр     Останкино</v>
          </cell>
          <cell r="D182">
            <v>118</v>
          </cell>
        </row>
        <row r="183">
          <cell r="A183" t="str">
            <v>Сыр Папа Может Гауда 48%, нарез, 125г (9 шт)  Останкино</v>
          </cell>
          <cell r="D183">
            <v>107</v>
          </cell>
        </row>
        <row r="184">
          <cell r="A184" t="str">
            <v>Сыр Папа Может Голландский  45% 200гр     Останкино</v>
          </cell>
          <cell r="D184">
            <v>143</v>
          </cell>
        </row>
        <row r="185">
          <cell r="A185" t="str">
            <v>Сыр Папа Может Голландский 45%, нарез, 125г (9 шт)  Останкино</v>
          </cell>
          <cell r="D185">
            <v>134</v>
          </cell>
        </row>
        <row r="186">
          <cell r="A186" t="str">
            <v>Сыр Папа Может Российский  50% 200гр    Останкино</v>
          </cell>
          <cell r="D186">
            <v>194</v>
          </cell>
        </row>
        <row r="187">
          <cell r="A187" t="str">
            <v>Сыр Папа Может Российский 50%, нарезка 125г  Останкино</v>
          </cell>
          <cell r="D187">
            <v>141</v>
          </cell>
        </row>
        <row r="188">
          <cell r="A188" t="str">
            <v>Сыр Папа Может Тильзитер   45% 200гр     Останкино</v>
          </cell>
          <cell r="D188">
            <v>119</v>
          </cell>
        </row>
        <row r="189">
          <cell r="A189" t="str">
            <v>Сыр Папа Может Тильзитер 50%, нарезка 125г  Останкино</v>
          </cell>
          <cell r="D189">
            <v>121</v>
          </cell>
        </row>
        <row r="190">
          <cell r="A190" t="str">
            <v>Сыр рассольный жирный Чечил 45% 100/6шт</v>
          </cell>
          <cell r="D190">
            <v>200</v>
          </cell>
        </row>
        <row r="191">
          <cell r="A191" t="str">
            <v>Сыр рассольный жирный Чечил копченый 45% 100/6шт</v>
          </cell>
          <cell r="D191">
            <v>188</v>
          </cell>
        </row>
        <row r="192">
          <cell r="A192" t="str">
            <v>Сыр Скаморца свежий 100г/8шт</v>
          </cell>
          <cell r="D192">
            <v>203</v>
          </cell>
        </row>
        <row r="193">
          <cell r="A193" t="str">
            <v>Хотстеры ТМ Горячая штучка ТС Хотстеры 0,25 кг зам  ПОКОМ</v>
          </cell>
          <cell r="D193">
            <v>120</v>
          </cell>
        </row>
        <row r="194">
          <cell r="A194" t="str">
            <v>Хрустящие крылышки острые к пиву ТМ Горячая штучка 0,3кг зам  ПОКОМ</v>
          </cell>
          <cell r="D194">
            <v>106</v>
          </cell>
        </row>
        <row r="195">
          <cell r="A195" t="str">
            <v>Хрустящие крылышки ТМ Горячая штучка 0,3 кг зам  ПОКОМ</v>
          </cell>
          <cell r="D195">
            <v>100</v>
          </cell>
        </row>
        <row r="196">
          <cell r="A196" t="str">
            <v>Хрустящие крылышки. В панировке куриные жареные.ВЕС  ПОКОМ</v>
          </cell>
          <cell r="D196">
            <v>2.7</v>
          </cell>
        </row>
        <row r="197">
          <cell r="A197" t="str">
            <v>Чебупай сочное яблоко ТМ Горячая штучка 0,2 кг зам.  ПОКОМ</v>
          </cell>
          <cell r="D197">
            <v>42</v>
          </cell>
        </row>
        <row r="198">
          <cell r="A198" t="str">
            <v>Чебупай спелая вишня ТМ Горячая штучка 0,2 кг зам.  ПОКОМ</v>
          </cell>
          <cell r="D198">
            <v>80</v>
          </cell>
        </row>
        <row r="199">
          <cell r="A199" t="str">
            <v>Чебупицца курочка по-итальянски Горячая штучка 0,25 кг зам  ПОКОМ</v>
          </cell>
          <cell r="D199">
            <v>201</v>
          </cell>
        </row>
        <row r="200">
          <cell r="A200" t="str">
            <v>Чебупицца Пепперони ТМ Горячая штучка ТС Чебупицца 0.25кг зам  ПОКОМ</v>
          </cell>
          <cell r="D200">
            <v>255</v>
          </cell>
        </row>
        <row r="201">
          <cell r="A201" t="str">
            <v>Чебуречище ТМ Горячая штучка .0,14 кг зам. ПОКОМ</v>
          </cell>
          <cell r="D201">
            <v>80</v>
          </cell>
        </row>
        <row r="202">
          <cell r="A202" t="str">
            <v>ЯВ157 Ваф.Яшкино 300г Шоколадные  Апрель</v>
          </cell>
        </row>
        <row r="203">
          <cell r="A203" t="str">
            <v>ЯВ162 Ваф.Яшкино 300г С вар.сгущенкой  Апрель</v>
          </cell>
        </row>
        <row r="204">
          <cell r="A204" t="str">
            <v>ЯВ426 Торт ваф. глазир. Яшкино ореховый 250 гр  Апрель</v>
          </cell>
        </row>
        <row r="205">
          <cell r="A205" t="str">
            <v>ЯК100 Мини-круассаны Яшкино 180г с Клубничным джемом  Апрель</v>
          </cell>
        </row>
        <row r="206">
          <cell r="A206" t="str">
            <v>ЯК101 Мини-круассаны Яшкино 180г со Сливочным кремом    Апрель</v>
          </cell>
        </row>
        <row r="207">
          <cell r="A207" t="str">
            <v>ЯК102 Мини-круассаны Яшкино 180г с Шоколадным кремом  Апрель</v>
          </cell>
        </row>
        <row r="208">
          <cell r="A208" t="str">
            <v>ЯП104 Печ.сах. Земляника со сливками /5  Апрель</v>
          </cell>
        </row>
        <row r="209">
          <cell r="A209" t="str">
            <v>ЯП107 Печ.сах. К кофе со вкусом пломбира /4   Апрель</v>
          </cell>
        </row>
        <row r="210">
          <cell r="A210" t="str">
            <v>ЯП902 Пряники Яшкино 350г Мятные/8  Апрель</v>
          </cell>
        </row>
        <row r="211">
          <cell r="A211" t="str">
            <v>ЯП906 Пряники Яшкино 350г С вишневой начинкой/8  Апрель</v>
          </cell>
        </row>
        <row r="212">
          <cell r="A212" t="str">
            <v>ЯП907 Пряники Яшкино 350г С вареной сгущенкой/8  Апрель</v>
          </cell>
        </row>
        <row r="213">
          <cell r="A213" t="str">
            <v>Итого</v>
          </cell>
          <cell r="D213">
            <v>14087.541999999999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74"/>
  <sheetViews>
    <sheetView tabSelected="1" workbookViewId="0">
      <pane ySplit="5" topLeftCell="A6" activePane="bottomLeft" state="frozen"/>
      <selection pane="bottomLeft" activeCell="Y17" sqref="Y17"/>
    </sheetView>
  </sheetViews>
  <sheetFormatPr defaultColWidth="10.5" defaultRowHeight="11.45" customHeight="1" outlineLevelRow="1" x14ac:dyDescent="0.2"/>
  <cols>
    <col min="1" max="1" width="83.83203125" style="1" customWidth="1"/>
    <col min="2" max="2" width="3.5" style="1" customWidth="1"/>
    <col min="3" max="6" width="6.6640625" style="1" customWidth="1"/>
    <col min="7" max="7" width="5" style="21" customWidth="1"/>
    <col min="8" max="8" width="5.5" style="2" customWidth="1"/>
    <col min="9" max="10" width="6.33203125" style="2" customWidth="1"/>
    <col min="11" max="11" width="1.1640625" style="2" customWidth="1"/>
    <col min="12" max="15" width="8.5" style="2" customWidth="1"/>
    <col min="16" max="16" width="14.5" style="2" customWidth="1"/>
    <col min="17" max="18" width="6.33203125" style="2" customWidth="1"/>
    <col min="19" max="21" width="8.5" style="2" customWidth="1"/>
    <col min="22" max="22" width="17.332031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78</v>
      </c>
      <c r="H3" s="12" t="s">
        <v>79</v>
      </c>
      <c r="I3" s="13" t="s">
        <v>80</v>
      </c>
      <c r="J3" s="13" t="s">
        <v>81</v>
      </c>
      <c r="K3" s="13" t="s">
        <v>82</v>
      </c>
      <c r="L3" s="13" t="s">
        <v>82</v>
      </c>
      <c r="M3" s="13" t="s">
        <v>83</v>
      </c>
      <c r="N3" s="13" t="s">
        <v>82</v>
      </c>
      <c r="O3" s="14" t="s">
        <v>84</v>
      </c>
      <c r="P3" s="15"/>
      <c r="Q3" s="13" t="s">
        <v>85</v>
      </c>
      <c r="R3" s="13" t="s">
        <v>86</v>
      </c>
      <c r="S3" s="16" t="s">
        <v>87</v>
      </c>
      <c r="T3" s="16" t="s">
        <v>88</v>
      </c>
      <c r="U3" s="16" t="s">
        <v>93</v>
      </c>
      <c r="V3" s="13" t="s">
        <v>89</v>
      </c>
      <c r="W3" s="13" t="s">
        <v>90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79</v>
      </c>
      <c r="I4" s="13"/>
      <c r="J4" s="13"/>
      <c r="K4" s="16"/>
      <c r="L4" s="16" t="s">
        <v>98</v>
      </c>
      <c r="M4" s="13"/>
      <c r="N4" s="13"/>
      <c r="O4" s="14" t="s">
        <v>91</v>
      </c>
      <c r="P4" s="15" t="s">
        <v>92</v>
      </c>
      <c r="Q4" s="13"/>
      <c r="R4" s="13"/>
      <c r="S4" s="13"/>
      <c r="T4" s="13"/>
      <c r="U4" s="13"/>
      <c r="V4" s="13"/>
      <c r="W4" s="13"/>
    </row>
    <row r="5" spans="1:23" ht="11.1" customHeight="1" x14ac:dyDescent="0.2">
      <c r="A5" s="5"/>
      <c r="B5" s="5"/>
      <c r="C5" s="6"/>
      <c r="D5" s="7"/>
      <c r="E5" s="17">
        <f t="shared" ref="E5:F5" si="0">SUM(E6:E209)</f>
        <v>4557.5260000000007</v>
      </c>
      <c r="F5" s="17">
        <f t="shared" si="0"/>
        <v>1862.9760000000001</v>
      </c>
      <c r="G5" s="11"/>
      <c r="H5" s="12"/>
      <c r="I5" s="17">
        <f>SUM(I6:I209)</f>
        <v>5113.5020000000004</v>
      </c>
      <c r="J5" s="17">
        <f>SUM(J6:J209)</f>
        <v>-555.97600000000011</v>
      </c>
      <c r="K5" s="17">
        <f>SUM(K6:K209)</f>
        <v>0</v>
      </c>
      <c r="L5" s="17">
        <f>SUM(L6:L209)</f>
        <v>7570</v>
      </c>
      <c r="M5" s="17">
        <f>SUM(M6:M209)</f>
        <v>911.50519999999972</v>
      </c>
      <c r="N5" s="17">
        <f>SUM(N6:N209)</f>
        <v>4624.8749999999991</v>
      </c>
      <c r="O5" s="17">
        <f>SUM(O6:O209)</f>
        <v>0</v>
      </c>
      <c r="P5" s="18"/>
      <c r="Q5" s="13"/>
      <c r="R5" s="13"/>
      <c r="S5" s="17">
        <f t="shared" ref="S5:U5" si="1">SUM(S6:S209)</f>
        <v>890.59480000000008</v>
      </c>
      <c r="T5" s="17">
        <f t="shared" si="1"/>
        <v>916.6464000000002</v>
      </c>
      <c r="U5" s="17">
        <f t="shared" si="1"/>
        <v>1125.549</v>
      </c>
      <c r="V5" s="13"/>
      <c r="W5" s="17">
        <f>SUM(W6:W209)</f>
        <v>2365.6360499999996</v>
      </c>
    </row>
    <row r="6" spans="1:23" ht="11.1" customHeight="1" outlineLevel="1" x14ac:dyDescent="0.2">
      <c r="A6" s="8" t="s">
        <v>9</v>
      </c>
      <c r="B6" s="8" t="s">
        <v>10</v>
      </c>
      <c r="C6" s="9">
        <v>10.18</v>
      </c>
      <c r="D6" s="9">
        <v>11.23</v>
      </c>
      <c r="E6" s="9">
        <v>1.44</v>
      </c>
      <c r="F6" s="9">
        <v>19.97</v>
      </c>
      <c r="G6" s="21">
        <f>VLOOKUP(A6,[1]TDSheet!$A:$G,7,0)</f>
        <v>1</v>
      </c>
      <c r="H6" s="2">
        <f>VLOOKUP(A6,[1]TDSheet!$A:$H,8,0)</f>
        <v>50</v>
      </c>
      <c r="I6" s="2">
        <f>VLOOKUP(A6,[2]TDSheet!$A:$F,4,0)</f>
        <v>1.3</v>
      </c>
      <c r="J6" s="2">
        <f>E6-I6</f>
        <v>0.1399999999999999</v>
      </c>
      <c r="L6" s="2">
        <f>VLOOKUP(A6,[1]TDSheet!$A:$O,15,0)</f>
        <v>0</v>
      </c>
      <c r="M6" s="2">
        <f>E6/5</f>
        <v>0.28799999999999998</v>
      </c>
      <c r="N6" s="23"/>
      <c r="O6" s="23"/>
      <c r="Q6" s="2">
        <f>(F6+L6+N6)/M6</f>
        <v>69.340277777777786</v>
      </c>
      <c r="R6" s="2">
        <f>(L6+F6)/M6</f>
        <v>69.340277777777786</v>
      </c>
      <c r="S6" s="2">
        <f>VLOOKUP(A6,[1]TDSheet!$A:$U,21,0)</f>
        <v>0.84800000000000009</v>
      </c>
      <c r="T6" s="2">
        <f>VLOOKUP(A6,[1]TDSheet!$A:$V,22,0)</f>
        <v>1.6588000000000001</v>
      </c>
      <c r="U6" s="2">
        <f>VLOOKUP(A6,[1]TDSheet!$A:$M,13,0)</f>
        <v>0.57999999999999996</v>
      </c>
      <c r="W6" s="2">
        <f>N6*G6</f>
        <v>0</v>
      </c>
    </row>
    <row r="7" spans="1:23" ht="11.1" customHeight="1" outlineLevel="1" x14ac:dyDescent="0.2">
      <c r="A7" s="8" t="s">
        <v>11</v>
      </c>
      <c r="B7" s="8" t="s">
        <v>10</v>
      </c>
      <c r="C7" s="9">
        <v>13.58</v>
      </c>
      <c r="D7" s="9">
        <v>44.94</v>
      </c>
      <c r="E7" s="9">
        <v>42.08</v>
      </c>
      <c r="F7" s="9">
        <v>13.72</v>
      </c>
      <c r="G7" s="21">
        <f>VLOOKUP(A7,[1]TDSheet!$A:$G,7,0)</f>
        <v>1</v>
      </c>
      <c r="H7" s="2">
        <f>VLOOKUP(A7,[1]TDSheet!$A:$H,8,0)</f>
        <v>50</v>
      </c>
      <c r="I7" s="2">
        <f>VLOOKUP(A7,[2]TDSheet!$A:$F,4,0)</f>
        <v>43.65</v>
      </c>
      <c r="J7" s="2">
        <f t="shared" ref="J7:J70" si="2">E7-I7</f>
        <v>-1.5700000000000003</v>
      </c>
      <c r="L7" s="2">
        <f>VLOOKUP(A7,[1]TDSheet!$A:$O,15,0)</f>
        <v>20</v>
      </c>
      <c r="M7" s="2">
        <f t="shared" ref="M7:M70" si="3">E7/5</f>
        <v>8.4160000000000004</v>
      </c>
      <c r="N7" s="23">
        <f>14*M7-F7-L7</f>
        <v>84.104000000000013</v>
      </c>
      <c r="O7" s="23"/>
      <c r="Q7" s="2">
        <f t="shared" ref="Q7:Q70" si="4">(F7+L7+N7)/M7</f>
        <v>14</v>
      </c>
      <c r="R7" s="2">
        <f t="shared" ref="R7:R70" si="5">(L7+F7)/M7</f>
        <v>4.006653992395437</v>
      </c>
      <c r="S7" s="2">
        <f>VLOOKUP(A7,[1]TDSheet!$A:$U,21,0)</f>
        <v>4.82</v>
      </c>
      <c r="T7" s="2">
        <f>VLOOKUP(A7,[1]TDSheet!$A:$V,22,0)</f>
        <v>5.5920000000000005</v>
      </c>
      <c r="U7" s="2">
        <f>VLOOKUP(A7,[1]TDSheet!$A:$M,13,0)</f>
        <v>5.66</v>
      </c>
      <c r="W7" s="2">
        <f t="shared" ref="W7:W70" si="6">N7*G7</f>
        <v>84.104000000000013</v>
      </c>
    </row>
    <row r="8" spans="1:23" ht="11.1" customHeight="1" outlineLevel="1" x14ac:dyDescent="0.2">
      <c r="A8" s="8" t="s">
        <v>12</v>
      </c>
      <c r="B8" s="8" t="s">
        <v>10</v>
      </c>
      <c r="C8" s="9">
        <v>4.1740000000000004</v>
      </c>
      <c r="D8" s="9">
        <v>4.0780000000000003</v>
      </c>
      <c r="E8" s="9">
        <v>6.88</v>
      </c>
      <c r="F8" s="9">
        <v>1.3720000000000001</v>
      </c>
      <c r="G8" s="21">
        <f>VLOOKUP(A8,[1]TDSheet!$A:$G,7,0)</f>
        <v>1</v>
      </c>
      <c r="H8" s="2">
        <f>VLOOKUP(A8,[1]TDSheet!$A:$H,8,0)</f>
        <v>45</v>
      </c>
      <c r="I8" s="2">
        <f>VLOOKUP(A8,[2]TDSheet!$A:$F,4,0)</f>
        <v>13.2</v>
      </c>
      <c r="J8" s="2">
        <f t="shared" si="2"/>
        <v>-6.3199999999999994</v>
      </c>
      <c r="L8" s="2">
        <f>VLOOKUP(A8,[1]TDSheet!$A:$O,15,0)</f>
        <v>15</v>
      </c>
      <c r="M8" s="2">
        <f t="shared" si="3"/>
        <v>1.3759999999999999</v>
      </c>
      <c r="N8" s="23">
        <v>5</v>
      </c>
      <c r="O8" s="23"/>
      <c r="Q8" s="2">
        <f t="shared" si="4"/>
        <v>15.531976744186048</v>
      </c>
      <c r="R8" s="2">
        <f t="shared" si="5"/>
        <v>11.898255813953488</v>
      </c>
      <c r="S8" s="2">
        <f>VLOOKUP(A8,[1]TDSheet!$A:$U,21,0)</f>
        <v>0.80879999999999996</v>
      </c>
      <c r="T8" s="2">
        <f>VLOOKUP(A8,[1]TDSheet!$A:$V,22,0)</f>
        <v>0.54400000000000004</v>
      </c>
      <c r="U8" s="2">
        <f>VLOOKUP(A8,[1]TDSheet!$A:$M,13,0)</f>
        <v>2.1768000000000001</v>
      </c>
      <c r="W8" s="2">
        <f t="shared" si="6"/>
        <v>5</v>
      </c>
    </row>
    <row r="9" spans="1:23" ht="11.1" customHeight="1" outlineLevel="1" x14ac:dyDescent="0.2">
      <c r="A9" s="8" t="s">
        <v>13</v>
      </c>
      <c r="B9" s="8" t="s">
        <v>14</v>
      </c>
      <c r="C9" s="9">
        <v>58</v>
      </c>
      <c r="D9" s="9">
        <v>134</v>
      </c>
      <c r="E9" s="9">
        <v>117</v>
      </c>
      <c r="F9" s="9">
        <v>67</v>
      </c>
      <c r="G9" s="21">
        <f>VLOOKUP(A9,[1]TDSheet!$A:$G,7,0)</f>
        <v>0.5</v>
      </c>
      <c r="H9" s="2">
        <f>VLOOKUP(A9,[1]TDSheet!$A:$H,8,0)</f>
        <v>50</v>
      </c>
      <c r="I9" s="2">
        <f>VLOOKUP(A9,[2]TDSheet!$A:$F,4,0)</f>
        <v>120</v>
      </c>
      <c r="J9" s="2">
        <f t="shared" si="2"/>
        <v>-3</v>
      </c>
      <c r="L9" s="2">
        <f>VLOOKUP(A9,[1]TDSheet!$A:$O,15,0)</f>
        <v>60</v>
      </c>
      <c r="M9" s="2">
        <f t="shared" si="3"/>
        <v>23.4</v>
      </c>
      <c r="N9" s="23">
        <f t="shared" ref="N7:N14" si="7">15*M9-F9-L9</f>
        <v>224</v>
      </c>
      <c r="O9" s="23"/>
      <c r="Q9" s="2">
        <f t="shared" si="4"/>
        <v>15.000000000000002</v>
      </c>
      <c r="R9" s="2">
        <f t="shared" si="5"/>
        <v>5.4273504273504276</v>
      </c>
      <c r="S9" s="2">
        <f>VLOOKUP(A9,[1]TDSheet!$A:$U,21,0)</f>
        <v>18.600000000000001</v>
      </c>
      <c r="T9" s="2">
        <f>VLOOKUP(A9,[1]TDSheet!$A:$V,22,0)</f>
        <v>18.2</v>
      </c>
      <c r="U9" s="2">
        <f>VLOOKUP(A9,[1]TDSheet!$A:$M,13,0)</f>
        <v>17.399999999999999</v>
      </c>
      <c r="W9" s="2">
        <f t="shared" si="6"/>
        <v>112</v>
      </c>
    </row>
    <row r="10" spans="1:23" ht="11.1" customHeight="1" outlineLevel="1" x14ac:dyDescent="0.2">
      <c r="A10" s="8" t="s">
        <v>15</v>
      </c>
      <c r="B10" s="8" t="s">
        <v>14</v>
      </c>
      <c r="C10" s="9">
        <v>286</v>
      </c>
      <c r="D10" s="9">
        <v>82</v>
      </c>
      <c r="E10" s="9">
        <v>313</v>
      </c>
      <c r="F10" s="9">
        <v>44</v>
      </c>
      <c r="G10" s="21">
        <f>VLOOKUP(A10,[1]TDSheet!$A:$G,7,0)</f>
        <v>0.4</v>
      </c>
      <c r="H10" s="2">
        <f>VLOOKUP(A10,[1]TDSheet!$A:$H,8,0)</f>
        <v>50</v>
      </c>
      <c r="I10" s="2">
        <f>VLOOKUP(A10,[2]TDSheet!$A:$F,4,0)</f>
        <v>324</v>
      </c>
      <c r="J10" s="2">
        <f t="shared" si="2"/>
        <v>-11</v>
      </c>
      <c r="L10" s="2">
        <f>VLOOKUP(A10,[1]TDSheet!$A:$O,15,0)</f>
        <v>510</v>
      </c>
      <c r="M10" s="2">
        <f t="shared" si="3"/>
        <v>62.6</v>
      </c>
      <c r="N10" s="23">
        <f t="shared" si="7"/>
        <v>385</v>
      </c>
      <c r="O10" s="23"/>
      <c r="Q10" s="2">
        <f t="shared" si="4"/>
        <v>15</v>
      </c>
      <c r="R10" s="2">
        <f t="shared" si="5"/>
        <v>8.8498402555910545</v>
      </c>
      <c r="S10" s="2">
        <f>VLOOKUP(A10,[1]TDSheet!$A:$U,21,0)</f>
        <v>70</v>
      </c>
      <c r="T10" s="2">
        <f>VLOOKUP(A10,[1]TDSheet!$A:$V,22,0)</f>
        <v>55.4</v>
      </c>
      <c r="U10" s="2">
        <f>VLOOKUP(A10,[1]TDSheet!$A:$M,13,0)</f>
        <v>67.400000000000006</v>
      </c>
      <c r="W10" s="2">
        <f t="shared" si="6"/>
        <v>154</v>
      </c>
    </row>
    <row r="11" spans="1:23" ht="11.1" customHeight="1" outlineLevel="1" x14ac:dyDescent="0.2">
      <c r="A11" s="8" t="s">
        <v>94</v>
      </c>
      <c r="B11" s="8" t="s">
        <v>14</v>
      </c>
      <c r="C11" s="9"/>
      <c r="D11" s="9"/>
      <c r="E11" s="9"/>
      <c r="F11" s="9"/>
      <c r="G11" s="21">
        <f>VLOOKUP(A11,[1]TDSheet!$A:$G,7,0)</f>
        <v>0.5</v>
      </c>
      <c r="H11" s="2">
        <f>VLOOKUP(A11,[1]TDSheet!$A:$H,8,0)</f>
        <v>31</v>
      </c>
      <c r="J11" s="2">
        <f t="shared" si="2"/>
        <v>0</v>
      </c>
      <c r="L11" s="2">
        <f>VLOOKUP(A11,[1]TDSheet!$A:$O,15,0)</f>
        <v>20</v>
      </c>
      <c r="M11" s="2">
        <f t="shared" si="3"/>
        <v>0</v>
      </c>
      <c r="N11" s="23"/>
      <c r="O11" s="23"/>
      <c r="Q11" s="2" t="e">
        <f t="shared" si="4"/>
        <v>#DIV/0!</v>
      </c>
      <c r="R11" s="2" t="e">
        <f t="shared" si="5"/>
        <v>#DIV/0!</v>
      </c>
      <c r="S11" s="2">
        <f>VLOOKUP(A11,[1]TDSheet!$A:$U,21,0)</f>
        <v>2.4</v>
      </c>
      <c r="T11" s="2">
        <f>VLOOKUP(A11,[1]TDSheet!$A:$V,22,0)</f>
        <v>0</v>
      </c>
      <c r="U11" s="2">
        <f>VLOOKUP(A11,[1]TDSheet!$A:$M,13,0)</f>
        <v>2.4</v>
      </c>
      <c r="W11" s="2">
        <f t="shared" si="6"/>
        <v>0</v>
      </c>
    </row>
    <row r="12" spans="1:23" ht="11.1" customHeight="1" outlineLevel="1" x14ac:dyDescent="0.2">
      <c r="A12" s="8" t="s">
        <v>16</v>
      </c>
      <c r="B12" s="8" t="s">
        <v>14</v>
      </c>
      <c r="C12" s="9">
        <v>180</v>
      </c>
      <c r="D12" s="9">
        <v>3</v>
      </c>
      <c r="E12" s="9">
        <v>195</v>
      </c>
      <c r="F12" s="9">
        <v>-29</v>
      </c>
      <c r="G12" s="21">
        <f>VLOOKUP(A12,[1]TDSheet!$A:$G,7,0)</f>
        <v>0.45</v>
      </c>
      <c r="H12" s="2">
        <f>VLOOKUP(A12,[1]TDSheet!$A:$H,8,0)</f>
        <v>45</v>
      </c>
      <c r="I12" s="2">
        <f>VLOOKUP(A12,[2]TDSheet!$A:$F,4,0)</f>
        <v>208</v>
      </c>
      <c r="J12" s="2">
        <f t="shared" si="2"/>
        <v>-13</v>
      </c>
      <c r="L12" s="2">
        <f>VLOOKUP(A12,[1]TDSheet!$A:$O,15,0)</f>
        <v>265</v>
      </c>
      <c r="M12" s="2">
        <f t="shared" si="3"/>
        <v>39</v>
      </c>
      <c r="N12" s="23">
        <f t="shared" si="7"/>
        <v>349</v>
      </c>
      <c r="O12" s="23"/>
      <c r="Q12" s="2">
        <f t="shared" si="4"/>
        <v>15</v>
      </c>
      <c r="R12" s="2">
        <f t="shared" si="5"/>
        <v>6.0512820512820511</v>
      </c>
      <c r="S12" s="2">
        <f>VLOOKUP(A12,[1]TDSheet!$A:$U,21,0)</f>
        <v>50.6</v>
      </c>
      <c r="T12" s="2">
        <f>VLOOKUP(A12,[1]TDSheet!$A:$V,22,0)</f>
        <v>49.2</v>
      </c>
      <c r="U12" s="2">
        <f>VLOOKUP(A12,[1]TDSheet!$A:$M,13,0)</f>
        <v>49.2</v>
      </c>
      <c r="W12" s="2">
        <f t="shared" si="6"/>
        <v>157.05000000000001</v>
      </c>
    </row>
    <row r="13" spans="1:23" ht="11.1" customHeight="1" outlineLevel="1" x14ac:dyDescent="0.2">
      <c r="A13" s="8" t="s">
        <v>17</v>
      </c>
      <c r="B13" s="8" t="s">
        <v>14</v>
      </c>
      <c r="C13" s="9">
        <v>249</v>
      </c>
      <c r="D13" s="9">
        <v>237</v>
      </c>
      <c r="E13" s="9">
        <v>245</v>
      </c>
      <c r="F13" s="9">
        <v>225</v>
      </c>
      <c r="G13" s="21">
        <f>VLOOKUP(A13,[1]TDSheet!$A:$G,7,0)</f>
        <v>0.45</v>
      </c>
      <c r="H13" s="2">
        <f>VLOOKUP(A13,[1]TDSheet!$A:$H,8,0)</f>
        <v>45</v>
      </c>
      <c r="I13" s="2">
        <f>VLOOKUP(A13,[2]TDSheet!$A:$F,4,0)</f>
        <v>257</v>
      </c>
      <c r="J13" s="2">
        <f t="shared" si="2"/>
        <v>-12</v>
      </c>
      <c r="L13" s="2">
        <f>VLOOKUP(A13,[1]TDSheet!$A:$O,15,0)</f>
        <v>390</v>
      </c>
      <c r="M13" s="2">
        <f t="shared" si="3"/>
        <v>49</v>
      </c>
      <c r="N13" s="23">
        <f t="shared" si="7"/>
        <v>120</v>
      </c>
      <c r="O13" s="23"/>
      <c r="Q13" s="2">
        <f t="shared" si="4"/>
        <v>15</v>
      </c>
      <c r="R13" s="2">
        <f t="shared" si="5"/>
        <v>12.551020408163266</v>
      </c>
      <c r="S13" s="2">
        <f>VLOOKUP(A13,[1]TDSheet!$A:$U,21,0)</f>
        <v>58.8</v>
      </c>
      <c r="T13" s="2">
        <f>VLOOKUP(A13,[1]TDSheet!$A:$V,22,0)</f>
        <v>43.2</v>
      </c>
      <c r="U13" s="2">
        <f>VLOOKUP(A13,[1]TDSheet!$A:$M,13,0)</f>
        <v>51.6</v>
      </c>
      <c r="W13" s="2">
        <f t="shared" si="6"/>
        <v>54</v>
      </c>
    </row>
    <row r="14" spans="1:23" ht="11.1" customHeight="1" outlineLevel="1" x14ac:dyDescent="0.2">
      <c r="A14" s="8" t="s">
        <v>18</v>
      </c>
      <c r="B14" s="8" t="s">
        <v>14</v>
      </c>
      <c r="C14" s="9">
        <v>5</v>
      </c>
      <c r="D14" s="9">
        <v>32</v>
      </c>
      <c r="E14" s="9">
        <v>23</v>
      </c>
      <c r="F14" s="9">
        <v>11</v>
      </c>
      <c r="G14" s="21">
        <f>VLOOKUP(A14,[1]TDSheet!$A:$G,7,0)</f>
        <v>0.5</v>
      </c>
      <c r="H14" s="2">
        <f>VLOOKUP(A14,[1]TDSheet!$A:$H,8,0)</f>
        <v>40</v>
      </c>
      <c r="I14" s="2">
        <f>VLOOKUP(A14,[2]TDSheet!$A:$F,4,0)</f>
        <v>26</v>
      </c>
      <c r="J14" s="2">
        <f t="shared" si="2"/>
        <v>-3</v>
      </c>
      <c r="L14" s="2">
        <f>VLOOKUP(A14,[1]TDSheet!$A:$O,15,0)</f>
        <v>70</v>
      </c>
      <c r="M14" s="2">
        <f t="shared" si="3"/>
        <v>4.5999999999999996</v>
      </c>
      <c r="N14" s="23"/>
      <c r="O14" s="23"/>
      <c r="Q14" s="2">
        <f t="shared" si="4"/>
        <v>17.608695652173914</v>
      </c>
      <c r="R14" s="2">
        <f t="shared" si="5"/>
        <v>17.608695652173914</v>
      </c>
      <c r="S14" s="2">
        <f>VLOOKUP(A14,[1]TDSheet!$A:$U,21,0)</f>
        <v>5.6</v>
      </c>
      <c r="T14" s="2">
        <f>VLOOKUP(A14,[1]TDSheet!$A:$V,22,0)</f>
        <v>5.8</v>
      </c>
      <c r="U14" s="2">
        <f>VLOOKUP(A14,[1]TDSheet!$A:$M,13,0)</f>
        <v>8.4</v>
      </c>
      <c r="W14" s="2">
        <f t="shared" si="6"/>
        <v>0</v>
      </c>
    </row>
    <row r="15" spans="1:23" ht="11.1" customHeight="1" outlineLevel="1" x14ac:dyDescent="0.2">
      <c r="A15" s="8" t="s">
        <v>19</v>
      </c>
      <c r="B15" s="8" t="s">
        <v>14</v>
      </c>
      <c r="C15" s="10"/>
      <c r="D15" s="9">
        <v>30</v>
      </c>
      <c r="E15" s="26">
        <v>2</v>
      </c>
      <c r="F15" s="26">
        <v>28</v>
      </c>
      <c r="G15" s="21">
        <v>0</v>
      </c>
      <c r="H15" s="2">
        <v>50</v>
      </c>
      <c r="I15" s="2">
        <f>VLOOKUP(A15,[2]TDSheet!$A:$F,4,0)</f>
        <v>2</v>
      </c>
      <c r="J15" s="2">
        <f t="shared" si="2"/>
        <v>0</v>
      </c>
      <c r="M15" s="2">
        <f t="shared" si="3"/>
        <v>0.4</v>
      </c>
      <c r="N15" s="23"/>
      <c r="O15" s="23"/>
      <c r="Q15" s="2">
        <f t="shared" si="4"/>
        <v>70</v>
      </c>
      <c r="R15" s="2">
        <f t="shared" si="5"/>
        <v>70</v>
      </c>
      <c r="S15" s="2">
        <v>0</v>
      </c>
      <c r="T15" s="2">
        <v>0</v>
      </c>
      <c r="U15" s="2">
        <v>0</v>
      </c>
      <c r="V15" s="27" t="s">
        <v>97</v>
      </c>
      <c r="W15" s="2">
        <f t="shared" si="6"/>
        <v>0</v>
      </c>
    </row>
    <row r="16" spans="1:23" ht="11.1" customHeight="1" outlineLevel="1" x14ac:dyDescent="0.2">
      <c r="A16" s="8" t="s">
        <v>20</v>
      </c>
      <c r="B16" s="8" t="s">
        <v>14</v>
      </c>
      <c r="C16" s="9">
        <v>49</v>
      </c>
      <c r="D16" s="9"/>
      <c r="E16" s="26">
        <f>39+E15</f>
        <v>41</v>
      </c>
      <c r="F16" s="26">
        <f>8+F15</f>
        <v>36</v>
      </c>
      <c r="G16" s="21">
        <f>VLOOKUP(A16,[1]TDSheet!$A:$G,7,0)</f>
        <v>0.4</v>
      </c>
      <c r="H16" s="2">
        <f>VLOOKUP(A16,[1]TDSheet!$A:$H,8,0)</f>
        <v>50</v>
      </c>
      <c r="I16" s="2">
        <f>VLOOKUP(A16,[2]TDSheet!$A:$F,4,0)</f>
        <v>42</v>
      </c>
      <c r="J16" s="2">
        <f t="shared" si="2"/>
        <v>-1</v>
      </c>
      <c r="L16" s="2">
        <f>VLOOKUP(A16,[1]TDSheet!$A:$O,15,0)</f>
        <v>25</v>
      </c>
      <c r="M16" s="2">
        <f t="shared" si="3"/>
        <v>8.1999999999999993</v>
      </c>
      <c r="N16" s="23">
        <f t="shared" ref="N16:N18" si="8">15*M16-F16-L16</f>
        <v>61.999999999999986</v>
      </c>
      <c r="O16" s="23"/>
      <c r="Q16" s="2">
        <f t="shared" si="4"/>
        <v>15</v>
      </c>
      <c r="R16" s="2">
        <f t="shared" si="5"/>
        <v>7.4390243902439028</v>
      </c>
      <c r="S16" s="2">
        <f>VLOOKUP(A16,[1]TDSheet!$A:$U,21,0)</f>
        <v>5.4</v>
      </c>
      <c r="T16" s="2">
        <f>VLOOKUP(A16,[1]TDSheet!$A:$V,22,0)</f>
        <v>2.6</v>
      </c>
      <c r="U16" s="2">
        <f>VLOOKUP(A16,[1]TDSheet!$A:$M,13,0)</f>
        <v>5</v>
      </c>
      <c r="W16" s="2">
        <f t="shared" si="6"/>
        <v>24.799999999999997</v>
      </c>
    </row>
    <row r="17" spans="1:23" ht="21.95" customHeight="1" outlineLevel="1" x14ac:dyDescent="0.2">
      <c r="A17" s="8" t="s">
        <v>21</v>
      </c>
      <c r="B17" s="8" t="s">
        <v>14</v>
      </c>
      <c r="C17" s="9">
        <v>48</v>
      </c>
      <c r="D17" s="9">
        <v>1</v>
      </c>
      <c r="E17" s="9">
        <v>13</v>
      </c>
      <c r="F17" s="9">
        <v>29</v>
      </c>
      <c r="G17" s="21">
        <f>VLOOKUP(A17,[1]TDSheet!$A:$G,7,0)</f>
        <v>0.17</v>
      </c>
      <c r="H17" s="2">
        <f>VLOOKUP(A17,[1]TDSheet!$A:$H,8,0)</f>
        <v>180</v>
      </c>
      <c r="I17" s="2">
        <f>VLOOKUP(A17,[2]TDSheet!$A:$F,4,0)</f>
        <v>20</v>
      </c>
      <c r="J17" s="2">
        <f t="shared" si="2"/>
        <v>-7</v>
      </c>
      <c r="L17" s="2">
        <f>VLOOKUP(A17,[1]TDSheet!$A:$O,15,0)</f>
        <v>0</v>
      </c>
      <c r="M17" s="2">
        <f t="shared" si="3"/>
        <v>2.6</v>
      </c>
      <c r="N17" s="23">
        <f t="shared" si="8"/>
        <v>10</v>
      </c>
      <c r="O17" s="23"/>
      <c r="Q17" s="2">
        <f t="shared" si="4"/>
        <v>15</v>
      </c>
      <c r="R17" s="2">
        <f t="shared" si="5"/>
        <v>11.153846153846153</v>
      </c>
      <c r="S17" s="2">
        <f>VLOOKUP(A17,[1]TDSheet!$A:$U,21,0)</f>
        <v>4.4000000000000004</v>
      </c>
      <c r="T17" s="2">
        <f>VLOOKUP(A17,[1]TDSheet!$A:$V,22,0)</f>
        <v>1.6</v>
      </c>
      <c r="U17" s="2">
        <f>VLOOKUP(A17,[1]TDSheet!$A:$M,13,0)</f>
        <v>3.6</v>
      </c>
      <c r="W17" s="2">
        <f t="shared" si="6"/>
        <v>1.7000000000000002</v>
      </c>
    </row>
    <row r="18" spans="1:23" ht="11.1" customHeight="1" outlineLevel="1" x14ac:dyDescent="0.2">
      <c r="A18" s="8" t="s">
        <v>22</v>
      </c>
      <c r="B18" s="8" t="s">
        <v>14</v>
      </c>
      <c r="C18" s="10"/>
      <c r="D18" s="9">
        <v>42</v>
      </c>
      <c r="E18" s="9">
        <v>22</v>
      </c>
      <c r="F18" s="9">
        <v>16</v>
      </c>
      <c r="G18" s="21">
        <f>VLOOKUP(A18,[1]TDSheet!$A:$G,7,0)</f>
        <v>0.45</v>
      </c>
      <c r="H18" s="2">
        <f>VLOOKUP(A18,[1]TDSheet!$A:$H,8,0)</f>
        <v>50</v>
      </c>
      <c r="I18" s="2">
        <f>VLOOKUP(A18,[2]TDSheet!$A:$F,4,0)</f>
        <v>31</v>
      </c>
      <c r="J18" s="2">
        <f t="shared" si="2"/>
        <v>-9</v>
      </c>
      <c r="L18" s="2">
        <f>VLOOKUP(A18,[1]TDSheet!$A:$O,15,0)</f>
        <v>15</v>
      </c>
      <c r="M18" s="2">
        <f t="shared" si="3"/>
        <v>4.4000000000000004</v>
      </c>
      <c r="N18" s="23">
        <f t="shared" si="8"/>
        <v>35</v>
      </c>
      <c r="O18" s="23"/>
      <c r="Q18" s="2">
        <f t="shared" si="4"/>
        <v>14.999999999999998</v>
      </c>
      <c r="R18" s="2">
        <f t="shared" si="5"/>
        <v>7.045454545454545</v>
      </c>
      <c r="S18" s="2">
        <f>VLOOKUP(A18,[1]TDSheet!$A:$U,21,0)</f>
        <v>2.4</v>
      </c>
      <c r="T18" s="2">
        <f>VLOOKUP(A18,[1]TDSheet!$A:$V,22,0)</f>
        <v>4.8</v>
      </c>
      <c r="U18" s="2">
        <f>VLOOKUP(A18,[1]TDSheet!$A:$M,13,0)</f>
        <v>3.2</v>
      </c>
      <c r="W18" s="2">
        <f t="shared" si="6"/>
        <v>15.75</v>
      </c>
    </row>
    <row r="19" spans="1:23" ht="11.1" customHeight="1" outlineLevel="1" x14ac:dyDescent="0.2">
      <c r="A19" s="19" t="s">
        <v>23</v>
      </c>
      <c r="B19" s="19" t="s">
        <v>14</v>
      </c>
      <c r="C19" s="20">
        <v>-4</v>
      </c>
      <c r="D19" s="20"/>
      <c r="E19" s="20"/>
      <c r="F19" s="20">
        <v>-4</v>
      </c>
      <c r="G19" s="21">
        <f>VLOOKUP(A19,[1]TDSheet!$A:$G,7,0)</f>
        <v>0</v>
      </c>
      <c r="H19" s="2">
        <f>VLOOKUP(A19,[1]TDSheet!$A:$H,8,0)</f>
        <v>0</v>
      </c>
      <c r="J19" s="2">
        <f t="shared" si="2"/>
        <v>0</v>
      </c>
      <c r="L19" s="2">
        <f>VLOOKUP(A19,[1]TDSheet!$A:$O,15,0)</f>
        <v>0</v>
      </c>
      <c r="M19" s="2">
        <f t="shared" si="3"/>
        <v>0</v>
      </c>
      <c r="N19" s="23"/>
      <c r="O19" s="23"/>
      <c r="Q19" s="2" t="e">
        <f t="shared" si="4"/>
        <v>#DIV/0!</v>
      </c>
      <c r="R19" s="2" t="e">
        <f t="shared" si="5"/>
        <v>#DIV/0!</v>
      </c>
      <c r="S19" s="2">
        <f>VLOOKUP(A19,[1]TDSheet!$A:$U,21,0)</f>
        <v>0</v>
      </c>
      <c r="T19" s="2">
        <f>VLOOKUP(A19,[1]TDSheet!$A:$V,22,0)</f>
        <v>-0.4</v>
      </c>
      <c r="U19" s="2">
        <f>VLOOKUP(A19,[1]TDSheet!$A:$M,13,0)</f>
        <v>0</v>
      </c>
      <c r="V19" s="22" t="s">
        <v>96</v>
      </c>
      <c r="W19" s="2">
        <f t="shared" si="6"/>
        <v>0</v>
      </c>
    </row>
    <row r="20" spans="1:23" ht="11.1" customHeight="1" outlineLevel="1" x14ac:dyDescent="0.2">
      <c r="A20" s="8" t="s">
        <v>24</v>
      </c>
      <c r="B20" s="8" t="s">
        <v>14</v>
      </c>
      <c r="C20" s="9">
        <v>76</v>
      </c>
      <c r="D20" s="9">
        <v>270</v>
      </c>
      <c r="E20" s="24">
        <f>17+E72</f>
        <v>156</v>
      </c>
      <c r="F20" s="24">
        <f>329+F72</f>
        <v>22</v>
      </c>
      <c r="G20" s="21">
        <f>VLOOKUP(A20,[1]TDSheet!$A:$G,7,0)</f>
        <v>0.5</v>
      </c>
      <c r="H20" s="2">
        <f>VLOOKUP(A20,[1]TDSheet!$A:$H,8,0)</f>
        <v>60</v>
      </c>
      <c r="I20" s="2">
        <f>VLOOKUP(A20,[2]TDSheet!$A:$F,4,0)</f>
        <v>25</v>
      </c>
      <c r="J20" s="2">
        <f t="shared" si="2"/>
        <v>131</v>
      </c>
      <c r="L20" s="2">
        <f>VLOOKUP(A20,[1]TDSheet!$A:$O,15,0)</f>
        <v>350</v>
      </c>
      <c r="M20" s="2">
        <f t="shared" si="3"/>
        <v>31.2</v>
      </c>
      <c r="N20" s="23">
        <f t="shared" ref="N20:N65" si="9">15*M20-F20-L20</f>
        <v>96</v>
      </c>
      <c r="O20" s="23"/>
      <c r="Q20" s="2">
        <f t="shared" si="4"/>
        <v>15</v>
      </c>
      <c r="R20" s="2">
        <f t="shared" si="5"/>
        <v>11.923076923076923</v>
      </c>
      <c r="S20" s="2">
        <f>VLOOKUP(A20,[1]TDSheet!$A:$U,21,0)</f>
        <v>-0.2</v>
      </c>
      <c r="T20" s="2">
        <f>VLOOKUP(A20,[1]TDSheet!$A:$V,22,0)</f>
        <v>23.6</v>
      </c>
      <c r="U20" s="2">
        <f>VLOOKUP(A20,[1]TDSheet!$A:$M,13,0)</f>
        <v>36.200000000000003</v>
      </c>
      <c r="W20" s="2">
        <f t="shared" si="6"/>
        <v>48</v>
      </c>
    </row>
    <row r="21" spans="1:23" ht="11.1" customHeight="1" outlineLevel="1" x14ac:dyDescent="0.2">
      <c r="A21" s="8" t="s">
        <v>25</v>
      </c>
      <c r="B21" s="8" t="s">
        <v>14</v>
      </c>
      <c r="C21" s="10"/>
      <c r="D21" s="9">
        <v>30</v>
      </c>
      <c r="E21" s="9">
        <v>30</v>
      </c>
      <c r="F21" s="9"/>
      <c r="G21" s="21">
        <f>VLOOKUP(A21,[1]TDSheet!$A:$G,7,0)</f>
        <v>0.5</v>
      </c>
      <c r="H21" s="2">
        <f>VLOOKUP(A21,[1]TDSheet!$A:$H,8,0)</f>
        <v>55</v>
      </c>
      <c r="I21" s="2">
        <f>VLOOKUP(A21,[2]TDSheet!$A:$F,4,0)</f>
        <v>53</v>
      </c>
      <c r="J21" s="2">
        <f t="shared" si="2"/>
        <v>-23</v>
      </c>
      <c r="L21" s="2">
        <f>VLOOKUP(A21,[1]TDSheet!$A:$O,15,0)</f>
        <v>20</v>
      </c>
      <c r="M21" s="2">
        <f t="shared" si="3"/>
        <v>6</v>
      </c>
      <c r="N21" s="23">
        <f>13*M21-F21-L21</f>
        <v>58</v>
      </c>
      <c r="O21" s="23"/>
      <c r="Q21" s="2">
        <f t="shared" si="4"/>
        <v>13</v>
      </c>
      <c r="R21" s="2">
        <f t="shared" si="5"/>
        <v>3.3333333333333335</v>
      </c>
      <c r="S21" s="2">
        <f>VLOOKUP(A21,[1]TDSheet!$A:$U,21,0)</f>
        <v>1</v>
      </c>
      <c r="T21" s="2">
        <f>VLOOKUP(A21,[1]TDSheet!$A:$V,22,0)</f>
        <v>2.6</v>
      </c>
      <c r="U21" s="2">
        <f>VLOOKUP(A21,[1]TDSheet!$A:$M,13,0)</f>
        <v>-0.6</v>
      </c>
      <c r="W21" s="2">
        <f t="shared" si="6"/>
        <v>29</v>
      </c>
    </row>
    <row r="22" spans="1:23" ht="11.1" customHeight="1" outlineLevel="1" x14ac:dyDescent="0.2">
      <c r="A22" s="8" t="s">
        <v>26</v>
      </c>
      <c r="B22" s="8" t="s">
        <v>14</v>
      </c>
      <c r="C22" s="10"/>
      <c r="D22" s="9">
        <v>54</v>
      </c>
      <c r="E22" s="9">
        <v>50</v>
      </c>
      <c r="F22" s="9">
        <v>2</v>
      </c>
      <c r="G22" s="21">
        <f>VLOOKUP(A22,[1]TDSheet!$A:$G,7,0)</f>
        <v>0.3</v>
      </c>
      <c r="H22" s="2">
        <f>VLOOKUP(A22,[1]TDSheet!$A:$H,8,0)</f>
        <v>40</v>
      </c>
      <c r="I22" s="2">
        <f>VLOOKUP(A22,[2]TDSheet!$A:$F,4,0)</f>
        <v>52</v>
      </c>
      <c r="J22" s="2">
        <f t="shared" si="2"/>
        <v>-2</v>
      </c>
      <c r="L22" s="2">
        <f>VLOOKUP(A22,[1]TDSheet!$A:$O,15,0)</f>
        <v>110</v>
      </c>
      <c r="M22" s="2">
        <f t="shared" si="3"/>
        <v>10</v>
      </c>
      <c r="N22" s="23">
        <f t="shared" si="9"/>
        <v>38</v>
      </c>
      <c r="O22" s="23"/>
      <c r="Q22" s="2">
        <f t="shared" si="4"/>
        <v>15</v>
      </c>
      <c r="R22" s="2">
        <f t="shared" si="5"/>
        <v>11.2</v>
      </c>
      <c r="S22" s="2">
        <f>VLOOKUP(A22,[1]TDSheet!$A:$U,21,0)</f>
        <v>1.8</v>
      </c>
      <c r="T22" s="2">
        <f>VLOOKUP(A22,[1]TDSheet!$A:$V,22,0)</f>
        <v>6.2</v>
      </c>
      <c r="U22" s="2">
        <f>VLOOKUP(A22,[1]TDSheet!$A:$M,13,0)</f>
        <v>10.6</v>
      </c>
      <c r="W22" s="2">
        <f t="shared" si="6"/>
        <v>11.4</v>
      </c>
    </row>
    <row r="23" spans="1:23" ht="11.1" customHeight="1" outlineLevel="1" x14ac:dyDescent="0.2">
      <c r="A23" s="8" t="s">
        <v>27</v>
      </c>
      <c r="B23" s="8" t="s">
        <v>14</v>
      </c>
      <c r="C23" s="9">
        <v>62</v>
      </c>
      <c r="D23" s="9"/>
      <c r="E23" s="9">
        <v>-1</v>
      </c>
      <c r="F23" s="9">
        <v>62</v>
      </c>
      <c r="G23" s="21">
        <f>VLOOKUP(A23,[1]TDSheet!$A:$G,7,0)</f>
        <v>0.5</v>
      </c>
      <c r="H23" s="2">
        <f>VLOOKUP(A23,[1]TDSheet!$A:$H,8,0)</f>
        <v>60</v>
      </c>
      <c r="I23" s="2">
        <f>VLOOKUP(A23,[2]TDSheet!$A:$F,4,0)</f>
        <v>16</v>
      </c>
      <c r="J23" s="2">
        <f t="shared" si="2"/>
        <v>-17</v>
      </c>
      <c r="L23" s="2">
        <f>VLOOKUP(A23,[1]TDSheet!$A:$O,15,0)</f>
        <v>0</v>
      </c>
      <c r="M23" s="2">
        <f t="shared" si="3"/>
        <v>-0.2</v>
      </c>
      <c r="N23" s="23"/>
      <c r="O23" s="23"/>
      <c r="Q23" s="2">
        <f t="shared" si="4"/>
        <v>-310</v>
      </c>
      <c r="R23" s="2">
        <f t="shared" si="5"/>
        <v>-310</v>
      </c>
      <c r="S23" s="2">
        <f>VLOOKUP(A23,[1]TDSheet!$A:$U,21,0)</f>
        <v>2.6</v>
      </c>
      <c r="T23" s="2">
        <f>VLOOKUP(A23,[1]TDSheet!$A:$V,22,0)</f>
        <v>3.4</v>
      </c>
      <c r="U23" s="2">
        <f>VLOOKUP(A23,[1]TDSheet!$A:$M,13,0)</f>
        <v>3.2</v>
      </c>
      <c r="W23" s="2">
        <f t="shared" si="6"/>
        <v>0</v>
      </c>
    </row>
    <row r="24" spans="1:23" ht="11.1" customHeight="1" outlineLevel="1" x14ac:dyDescent="0.2">
      <c r="A24" s="8" t="s">
        <v>28</v>
      </c>
      <c r="B24" s="8" t="s">
        <v>14</v>
      </c>
      <c r="C24" s="9">
        <v>-1</v>
      </c>
      <c r="D24" s="9">
        <v>126</v>
      </c>
      <c r="E24" s="9">
        <v>97</v>
      </c>
      <c r="F24" s="9">
        <v>18</v>
      </c>
      <c r="G24" s="21">
        <f>VLOOKUP(A24,[1]TDSheet!$A:$G,7,0)</f>
        <v>0.35</v>
      </c>
      <c r="H24" s="2">
        <f>VLOOKUP(A24,[1]TDSheet!$A:$H,8,0)</f>
        <v>40</v>
      </c>
      <c r="I24" s="2">
        <f>VLOOKUP(A24,[2]TDSheet!$A:$F,4,0)</f>
        <v>146</v>
      </c>
      <c r="J24" s="2">
        <f t="shared" si="2"/>
        <v>-49</v>
      </c>
      <c r="L24" s="2">
        <f>VLOOKUP(A24,[1]TDSheet!$A:$O,15,0)</f>
        <v>160</v>
      </c>
      <c r="M24" s="2">
        <f t="shared" si="3"/>
        <v>19.399999999999999</v>
      </c>
      <c r="N24" s="23">
        <f t="shared" si="9"/>
        <v>113</v>
      </c>
      <c r="O24" s="23"/>
      <c r="Q24" s="2">
        <f t="shared" si="4"/>
        <v>15.000000000000002</v>
      </c>
      <c r="R24" s="2">
        <f t="shared" si="5"/>
        <v>9.175257731958764</v>
      </c>
      <c r="S24" s="2">
        <f>VLOOKUP(A24,[1]TDSheet!$A:$U,21,0)</f>
        <v>9.4</v>
      </c>
      <c r="T24" s="2">
        <f>VLOOKUP(A24,[1]TDSheet!$A:$V,22,0)</f>
        <v>18.2</v>
      </c>
      <c r="U24" s="2">
        <f>VLOOKUP(A24,[1]TDSheet!$A:$M,13,0)</f>
        <v>20.399999999999999</v>
      </c>
      <c r="W24" s="2">
        <f t="shared" si="6"/>
        <v>39.549999999999997</v>
      </c>
    </row>
    <row r="25" spans="1:23" ht="11.1" customHeight="1" outlineLevel="1" x14ac:dyDescent="0.2">
      <c r="A25" s="8" t="s">
        <v>29</v>
      </c>
      <c r="B25" s="8" t="s">
        <v>14</v>
      </c>
      <c r="C25" s="9">
        <v>30</v>
      </c>
      <c r="D25" s="9">
        <v>5</v>
      </c>
      <c r="E25" s="9">
        <v>32</v>
      </c>
      <c r="F25" s="9">
        <v>3</v>
      </c>
      <c r="G25" s="21">
        <f>VLOOKUP(A25,[1]TDSheet!$A:$G,7,0)</f>
        <v>0.17</v>
      </c>
      <c r="H25" s="2">
        <f>VLOOKUP(A25,[1]TDSheet!$A:$H,8,0)</f>
        <v>120</v>
      </c>
      <c r="I25" s="2">
        <f>VLOOKUP(A25,[2]TDSheet!$A:$F,4,0)</f>
        <v>48</v>
      </c>
      <c r="J25" s="2">
        <f t="shared" si="2"/>
        <v>-16</v>
      </c>
      <c r="L25" s="2">
        <f>VLOOKUP(A25,[1]TDSheet!$A:$O,15,0)</f>
        <v>90</v>
      </c>
      <c r="M25" s="2">
        <f t="shared" si="3"/>
        <v>6.4</v>
      </c>
      <c r="N25" s="23">
        <v>5</v>
      </c>
      <c r="O25" s="23"/>
      <c r="Q25" s="2">
        <f t="shared" si="4"/>
        <v>15.3125</v>
      </c>
      <c r="R25" s="2">
        <f t="shared" si="5"/>
        <v>14.53125</v>
      </c>
      <c r="S25" s="2">
        <f>VLOOKUP(A25,[1]TDSheet!$A:$U,21,0)</f>
        <v>7.4</v>
      </c>
      <c r="T25" s="2">
        <f>VLOOKUP(A25,[1]TDSheet!$A:$V,22,0)</f>
        <v>6</v>
      </c>
      <c r="U25" s="2">
        <f>VLOOKUP(A25,[1]TDSheet!$A:$M,13,0)</f>
        <v>13</v>
      </c>
      <c r="W25" s="2">
        <f t="shared" si="6"/>
        <v>0.85000000000000009</v>
      </c>
    </row>
    <row r="26" spans="1:23" ht="11.1" customHeight="1" outlineLevel="1" x14ac:dyDescent="0.2">
      <c r="A26" s="8" t="s">
        <v>30</v>
      </c>
      <c r="B26" s="8" t="s">
        <v>14</v>
      </c>
      <c r="C26" s="9">
        <v>-1</v>
      </c>
      <c r="D26" s="9">
        <v>37</v>
      </c>
      <c r="E26" s="9">
        <v>26</v>
      </c>
      <c r="F26" s="9">
        <v>9</v>
      </c>
      <c r="G26" s="21">
        <f>VLOOKUP(A26,[1]TDSheet!$A:$G,7,0)</f>
        <v>0.38</v>
      </c>
      <c r="H26" s="2">
        <f>VLOOKUP(A26,[1]TDSheet!$A:$H,8,0)</f>
        <v>40</v>
      </c>
      <c r="I26" s="2">
        <f>VLOOKUP(A26,[2]TDSheet!$A:$F,4,0)</f>
        <v>28</v>
      </c>
      <c r="J26" s="2">
        <f t="shared" si="2"/>
        <v>-2</v>
      </c>
      <c r="L26" s="2">
        <f>VLOOKUP(A26,[1]TDSheet!$A:$O,15,0)</f>
        <v>15</v>
      </c>
      <c r="M26" s="2">
        <f t="shared" si="3"/>
        <v>5.2</v>
      </c>
      <c r="N26" s="23">
        <f t="shared" si="9"/>
        <v>54</v>
      </c>
      <c r="O26" s="23"/>
      <c r="Q26" s="2">
        <f t="shared" si="4"/>
        <v>15</v>
      </c>
      <c r="R26" s="2">
        <f t="shared" si="5"/>
        <v>4.615384615384615</v>
      </c>
      <c r="S26" s="2">
        <f>VLOOKUP(A26,[1]TDSheet!$A:$U,21,0)</f>
        <v>1.4</v>
      </c>
      <c r="T26" s="2">
        <f>VLOOKUP(A26,[1]TDSheet!$A:$V,22,0)</f>
        <v>2.6</v>
      </c>
      <c r="U26" s="2">
        <f>VLOOKUP(A26,[1]TDSheet!$A:$M,13,0)</f>
        <v>1.2</v>
      </c>
      <c r="W26" s="2">
        <f t="shared" si="6"/>
        <v>20.52</v>
      </c>
    </row>
    <row r="27" spans="1:23" ht="11.1" customHeight="1" outlineLevel="1" x14ac:dyDescent="0.2">
      <c r="A27" s="8" t="s">
        <v>31</v>
      </c>
      <c r="B27" s="8" t="s">
        <v>14</v>
      </c>
      <c r="C27" s="9">
        <v>-1</v>
      </c>
      <c r="D27" s="9">
        <v>96</v>
      </c>
      <c r="E27" s="9">
        <v>46</v>
      </c>
      <c r="F27" s="9">
        <v>48</v>
      </c>
      <c r="G27" s="21">
        <f>VLOOKUP(A27,[1]TDSheet!$A:$G,7,0)</f>
        <v>0.42</v>
      </c>
      <c r="H27" s="2">
        <f>VLOOKUP(A27,[1]TDSheet!$A:$H,8,0)</f>
        <v>40</v>
      </c>
      <c r="I27" s="2">
        <f>VLOOKUP(A27,[2]TDSheet!$A:$F,4,0)</f>
        <v>55</v>
      </c>
      <c r="J27" s="2">
        <f t="shared" si="2"/>
        <v>-9</v>
      </c>
      <c r="L27" s="2">
        <f>VLOOKUP(A27,[1]TDSheet!$A:$O,15,0)</f>
        <v>40</v>
      </c>
      <c r="M27" s="2">
        <f t="shared" si="3"/>
        <v>9.1999999999999993</v>
      </c>
      <c r="N27" s="23">
        <f t="shared" si="9"/>
        <v>50</v>
      </c>
      <c r="O27" s="23"/>
      <c r="Q27" s="2">
        <f t="shared" si="4"/>
        <v>15.000000000000002</v>
      </c>
      <c r="R27" s="2">
        <f t="shared" si="5"/>
        <v>9.5652173913043494</v>
      </c>
      <c r="S27" s="2">
        <f>VLOOKUP(A27,[1]TDSheet!$A:$U,21,0)</f>
        <v>8</v>
      </c>
      <c r="T27" s="2">
        <f>VLOOKUP(A27,[1]TDSheet!$A:$V,22,0)</f>
        <v>9.4</v>
      </c>
      <c r="U27" s="2">
        <f>VLOOKUP(A27,[1]TDSheet!$A:$M,13,0)</f>
        <v>8.4</v>
      </c>
      <c r="W27" s="2">
        <f t="shared" si="6"/>
        <v>21</v>
      </c>
    </row>
    <row r="28" spans="1:23" ht="11.1" customHeight="1" outlineLevel="1" x14ac:dyDescent="0.2">
      <c r="A28" s="8" t="s">
        <v>32</v>
      </c>
      <c r="B28" s="8" t="s">
        <v>14</v>
      </c>
      <c r="C28" s="9">
        <v>74</v>
      </c>
      <c r="D28" s="9">
        <v>304</v>
      </c>
      <c r="E28" s="9">
        <v>150</v>
      </c>
      <c r="F28" s="9">
        <v>211</v>
      </c>
      <c r="G28" s="21">
        <f>VLOOKUP(A28,[1]TDSheet!$A:$G,7,0)</f>
        <v>0.42</v>
      </c>
      <c r="H28" s="2">
        <f>VLOOKUP(A28,[1]TDSheet!$A:$H,8,0)</f>
        <v>45</v>
      </c>
      <c r="I28" s="2">
        <f>VLOOKUP(A28,[2]TDSheet!$A:$F,4,0)</f>
        <v>187</v>
      </c>
      <c r="J28" s="2">
        <f t="shared" si="2"/>
        <v>-37</v>
      </c>
      <c r="L28" s="2">
        <f>VLOOKUP(A28,[1]TDSheet!$A:$O,15,0)</f>
        <v>100</v>
      </c>
      <c r="M28" s="2">
        <f t="shared" si="3"/>
        <v>30</v>
      </c>
      <c r="N28" s="23">
        <f t="shared" si="9"/>
        <v>139</v>
      </c>
      <c r="O28" s="23"/>
      <c r="Q28" s="2">
        <f t="shared" si="4"/>
        <v>15</v>
      </c>
      <c r="R28" s="2">
        <f t="shared" si="5"/>
        <v>10.366666666666667</v>
      </c>
      <c r="S28" s="2">
        <f>VLOOKUP(A28,[1]TDSheet!$A:$U,21,0)</f>
        <v>27</v>
      </c>
      <c r="T28" s="2">
        <f>VLOOKUP(A28,[1]TDSheet!$A:$V,22,0)</f>
        <v>35.4</v>
      </c>
      <c r="U28" s="2">
        <f>VLOOKUP(A28,[1]TDSheet!$A:$M,13,0)</f>
        <v>31.8</v>
      </c>
      <c r="W28" s="2">
        <f t="shared" si="6"/>
        <v>58.379999999999995</v>
      </c>
    </row>
    <row r="29" spans="1:23" ht="11.1" customHeight="1" outlineLevel="1" x14ac:dyDescent="0.2">
      <c r="A29" s="8" t="s">
        <v>33</v>
      </c>
      <c r="B29" s="8" t="s">
        <v>14</v>
      </c>
      <c r="C29" s="9">
        <v>22</v>
      </c>
      <c r="D29" s="9">
        <v>225</v>
      </c>
      <c r="E29" s="9">
        <v>132</v>
      </c>
      <c r="F29" s="9">
        <v>91</v>
      </c>
      <c r="G29" s="21">
        <f>VLOOKUP(A29,[1]TDSheet!$A:$G,7,0)</f>
        <v>0.6</v>
      </c>
      <c r="H29" s="2">
        <f>VLOOKUP(A29,[1]TDSheet!$A:$H,8,0)</f>
        <v>40</v>
      </c>
      <c r="I29" s="2">
        <f>VLOOKUP(A29,[2]TDSheet!$A:$F,4,0)</f>
        <v>157</v>
      </c>
      <c r="J29" s="2">
        <f t="shared" si="2"/>
        <v>-25</v>
      </c>
      <c r="L29" s="2">
        <f>VLOOKUP(A29,[1]TDSheet!$A:$O,15,0)</f>
        <v>140</v>
      </c>
      <c r="M29" s="2">
        <f t="shared" si="3"/>
        <v>26.4</v>
      </c>
      <c r="N29" s="23">
        <f t="shared" si="9"/>
        <v>165</v>
      </c>
      <c r="O29" s="23"/>
      <c r="Q29" s="2">
        <f t="shared" si="4"/>
        <v>15</v>
      </c>
      <c r="R29" s="2">
        <f t="shared" si="5"/>
        <v>8.75</v>
      </c>
      <c r="S29" s="2">
        <f>VLOOKUP(A29,[1]TDSheet!$A:$U,21,0)</f>
        <v>17.399999999999999</v>
      </c>
      <c r="T29" s="2">
        <f>VLOOKUP(A29,[1]TDSheet!$A:$V,22,0)</f>
        <v>27.8</v>
      </c>
      <c r="U29" s="2">
        <f>VLOOKUP(A29,[1]TDSheet!$A:$M,13,0)</f>
        <v>21.4</v>
      </c>
      <c r="W29" s="2">
        <f t="shared" si="6"/>
        <v>99</v>
      </c>
    </row>
    <row r="30" spans="1:23" ht="21.95" customHeight="1" outlineLevel="1" x14ac:dyDescent="0.2">
      <c r="A30" s="8" t="s">
        <v>34</v>
      </c>
      <c r="B30" s="8" t="s">
        <v>14</v>
      </c>
      <c r="C30" s="9">
        <v>-1</v>
      </c>
      <c r="D30" s="9">
        <v>36</v>
      </c>
      <c r="E30" s="9">
        <v>26</v>
      </c>
      <c r="F30" s="9">
        <v>-1</v>
      </c>
      <c r="G30" s="21">
        <f>VLOOKUP(A30,[1]TDSheet!$A:$G,7,0)</f>
        <v>0.35</v>
      </c>
      <c r="H30" s="2">
        <f>VLOOKUP(A30,[1]TDSheet!$A:$H,8,0)</f>
        <v>45</v>
      </c>
      <c r="I30" s="2">
        <f>VLOOKUP(A30,[2]TDSheet!$A:$F,4,0)</f>
        <v>73</v>
      </c>
      <c r="J30" s="2">
        <f t="shared" si="2"/>
        <v>-47</v>
      </c>
      <c r="L30" s="2">
        <f>VLOOKUP(A30,[1]TDSheet!$A:$O,15,0)</f>
        <v>130</v>
      </c>
      <c r="M30" s="2">
        <f t="shared" si="3"/>
        <v>5.2</v>
      </c>
      <c r="N30" s="23"/>
      <c r="O30" s="23"/>
      <c r="Q30" s="2">
        <f t="shared" si="4"/>
        <v>24.807692307692307</v>
      </c>
      <c r="R30" s="2">
        <f t="shared" si="5"/>
        <v>24.807692307692307</v>
      </c>
      <c r="S30" s="2">
        <f>VLOOKUP(A30,[1]TDSheet!$A:$U,21,0)</f>
        <v>6.4</v>
      </c>
      <c r="T30" s="2">
        <f>VLOOKUP(A30,[1]TDSheet!$A:$V,22,0)</f>
        <v>0.8</v>
      </c>
      <c r="U30" s="2">
        <f>VLOOKUP(A30,[1]TDSheet!$A:$M,13,0)</f>
        <v>14.8</v>
      </c>
      <c r="W30" s="2">
        <f t="shared" si="6"/>
        <v>0</v>
      </c>
    </row>
    <row r="31" spans="1:23" ht="21.95" customHeight="1" outlineLevel="1" x14ac:dyDescent="0.2">
      <c r="A31" s="8" t="s">
        <v>35</v>
      </c>
      <c r="B31" s="8" t="s">
        <v>14</v>
      </c>
      <c r="C31" s="10"/>
      <c r="D31" s="9">
        <v>36</v>
      </c>
      <c r="E31" s="9">
        <v>26</v>
      </c>
      <c r="F31" s="9"/>
      <c r="G31" s="21">
        <f>VLOOKUP(A31,[1]TDSheet!$A:$G,7,0)</f>
        <v>0.35</v>
      </c>
      <c r="H31" s="2">
        <f>VLOOKUP(A31,[1]TDSheet!$A:$H,8,0)</f>
        <v>45</v>
      </c>
      <c r="I31" s="2">
        <f>VLOOKUP(A31,[2]TDSheet!$A:$F,4,0)</f>
        <v>71</v>
      </c>
      <c r="J31" s="2">
        <f t="shared" si="2"/>
        <v>-45</v>
      </c>
      <c r="L31" s="2">
        <f>VLOOKUP(A31,[1]TDSheet!$A:$O,15,0)</f>
        <v>130</v>
      </c>
      <c r="M31" s="2">
        <f t="shared" si="3"/>
        <v>5.2</v>
      </c>
      <c r="N31" s="23"/>
      <c r="O31" s="23"/>
      <c r="Q31" s="2">
        <f t="shared" si="4"/>
        <v>25</v>
      </c>
      <c r="R31" s="2">
        <f t="shared" si="5"/>
        <v>25</v>
      </c>
      <c r="S31" s="2">
        <f>VLOOKUP(A31,[1]TDSheet!$A:$U,21,0)</f>
        <v>7.6</v>
      </c>
      <c r="T31" s="2">
        <f>VLOOKUP(A31,[1]TDSheet!$A:$V,22,0)</f>
        <v>-4.4000000000000004</v>
      </c>
      <c r="U31" s="2">
        <f>VLOOKUP(A31,[1]TDSheet!$A:$M,13,0)</f>
        <v>13.8</v>
      </c>
      <c r="W31" s="2">
        <f t="shared" si="6"/>
        <v>0</v>
      </c>
    </row>
    <row r="32" spans="1:23" ht="21.95" customHeight="1" outlineLevel="1" x14ac:dyDescent="0.2">
      <c r="A32" s="8" t="s">
        <v>36</v>
      </c>
      <c r="B32" s="8" t="s">
        <v>14</v>
      </c>
      <c r="C32" s="9">
        <v>7</v>
      </c>
      <c r="D32" s="9">
        <v>36</v>
      </c>
      <c r="E32" s="9">
        <v>28</v>
      </c>
      <c r="F32" s="9">
        <v>5</v>
      </c>
      <c r="G32" s="21">
        <f>VLOOKUP(A32,[1]TDSheet!$A:$G,7,0)</f>
        <v>0.35</v>
      </c>
      <c r="H32" s="2">
        <f>VLOOKUP(A32,[1]TDSheet!$A:$H,8,0)</f>
        <v>45</v>
      </c>
      <c r="I32" s="2">
        <f>VLOOKUP(A32,[2]TDSheet!$A:$F,4,0)</f>
        <v>79</v>
      </c>
      <c r="J32" s="2">
        <f t="shared" si="2"/>
        <v>-51</v>
      </c>
      <c r="L32" s="2">
        <f>VLOOKUP(A32,[1]TDSheet!$A:$O,15,0)</f>
        <v>130</v>
      </c>
      <c r="M32" s="2">
        <f t="shared" si="3"/>
        <v>5.6</v>
      </c>
      <c r="N32" s="23"/>
      <c r="O32" s="23"/>
      <c r="Q32" s="2">
        <f t="shared" si="4"/>
        <v>24.107142857142858</v>
      </c>
      <c r="R32" s="2">
        <f t="shared" si="5"/>
        <v>24.107142857142858</v>
      </c>
      <c r="S32" s="2">
        <f>VLOOKUP(A32,[1]TDSheet!$A:$U,21,0)</f>
        <v>6.2</v>
      </c>
      <c r="T32" s="2">
        <f>VLOOKUP(A32,[1]TDSheet!$A:$V,22,0)</f>
        <v>3.2</v>
      </c>
      <c r="U32" s="2">
        <f>VLOOKUP(A32,[1]TDSheet!$A:$M,13,0)</f>
        <v>12.2</v>
      </c>
      <c r="W32" s="2">
        <f t="shared" si="6"/>
        <v>0</v>
      </c>
    </row>
    <row r="33" spans="1:23" ht="11.1" customHeight="1" outlineLevel="1" x14ac:dyDescent="0.2">
      <c r="A33" s="8" t="s">
        <v>37</v>
      </c>
      <c r="B33" s="8" t="s">
        <v>10</v>
      </c>
      <c r="C33" s="9">
        <v>147.63300000000001</v>
      </c>
      <c r="D33" s="9"/>
      <c r="E33" s="9">
        <v>42.5</v>
      </c>
      <c r="F33" s="9">
        <v>0.74299999999999999</v>
      </c>
      <c r="G33" s="21">
        <f>VLOOKUP(A33,[1]TDSheet!$A:$G,7,0)</f>
        <v>1</v>
      </c>
      <c r="H33" s="2">
        <f>VLOOKUP(A33,[1]TDSheet!$A:$H,8,0)</f>
        <v>50</v>
      </c>
      <c r="I33" s="2">
        <f>VLOOKUP(A33,[2]TDSheet!$A:$F,4,0)</f>
        <v>94.5</v>
      </c>
      <c r="J33" s="2">
        <f t="shared" si="2"/>
        <v>-52</v>
      </c>
      <c r="L33" s="2">
        <f>VLOOKUP(A33,[1]TDSheet!$A:$O,15,0)</f>
        <v>385</v>
      </c>
      <c r="M33" s="2">
        <f t="shared" si="3"/>
        <v>8.5</v>
      </c>
      <c r="N33" s="23"/>
      <c r="O33" s="23"/>
      <c r="Q33" s="2">
        <f t="shared" si="4"/>
        <v>45.381529411764703</v>
      </c>
      <c r="R33" s="2">
        <f t="shared" si="5"/>
        <v>45.381529411764703</v>
      </c>
      <c r="S33" s="2">
        <f>VLOOKUP(A33,[1]TDSheet!$A:$U,21,0)</f>
        <v>49.635000000000005</v>
      </c>
      <c r="T33" s="2">
        <f>VLOOKUP(A33,[1]TDSheet!$A:$V,22,0)</f>
        <v>21.093</v>
      </c>
      <c r="U33" s="2">
        <f>VLOOKUP(A33,[1]TDSheet!$A:$M,13,0)</f>
        <v>52.981399999999994</v>
      </c>
      <c r="W33" s="2">
        <f t="shared" si="6"/>
        <v>0</v>
      </c>
    </row>
    <row r="34" spans="1:23" ht="11.1" customHeight="1" outlineLevel="1" x14ac:dyDescent="0.2">
      <c r="A34" s="8" t="s">
        <v>38</v>
      </c>
      <c r="B34" s="8" t="s">
        <v>10</v>
      </c>
      <c r="C34" s="9">
        <v>552.69000000000005</v>
      </c>
      <c r="D34" s="9">
        <v>2.58</v>
      </c>
      <c r="E34" s="9">
        <v>211.47800000000001</v>
      </c>
      <c r="F34" s="9">
        <v>226.48</v>
      </c>
      <c r="G34" s="21">
        <f>VLOOKUP(A34,[1]TDSheet!$A:$G,7,0)</f>
        <v>1</v>
      </c>
      <c r="H34" s="2">
        <f>VLOOKUP(A34,[1]TDSheet!$A:$H,8,0)</f>
        <v>60</v>
      </c>
      <c r="I34" s="2">
        <f>VLOOKUP(A34,[2]TDSheet!$A:$F,4,0)</f>
        <v>215.3</v>
      </c>
      <c r="J34" s="2">
        <f t="shared" si="2"/>
        <v>-3.8220000000000027</v>
      </c>
      <c r="L34" s="2">
        <f>VLOOKUP(A34,[1]TDSheet!$A:$O,15,0)</f>
        <v>190</v>
      </c>
      <c r="M34" s="2">
        <f t="shared" si="3"/>
        <v>42.2956</v>
      </c>
      <c r="N34" s="23">
        <f t="shared" si="9"/>
        <v>217.95399999999995</v>
      </c>
      <c r="O34" s="23"/>
      <c r="Q34" s="2">
        <f t="shared" si="4"/>
        <v>15</v>
      </c>
      <c r="R34" s="2">
        <f t="shared" si="5"/>
        <v>9.8468871466535521</v>
      </c>
      <c r="S34" s="2">
        <f>VLOOKUP(A34,[1]TDSheet!$A:$U,21,0)</f>
        <v>45.701999999999998</v>
      </c>
      <c r="T34" s="2">
        <f>VLOOKUP(A34,[1]TDSheet!$A:$V,22,0)</f>
        <v>43.947000000000003</v>
      </c>
      <c r="U34" s="2">
        <f>VLOOKUP(A34,[1]TDSheet!$A:$M,13,0)</f>
        <v>57.085599999999999</v>
      </c>
      <c r="W34" s="2">
        <f t="shared" si="6"/>
        <v>217.95399999999995</v>
      </c>
    </row>
    <row r="35" spans="1:23" ht="21.95" customHeight="1" outlineLevel="1" x14ac:dyDescent="0.2">
      <c r="A35" s="8" t="s">
        <v>39</v>
      </c>
      <c r="B35" s="8" t="s">
        <v>10</v>
      </c>
      <c r="C35" s="9">
        <v>0.73699999999999999</v>
      </c>
      <c r="D35" s="9"/>
      <c r="E35" s="9">
        <v>0.39500000000000002</v>
      </c>
      <c r="F35" s="9">
        <v>0.34200000000000003</v>
      </c>
      <c r="G35" s="21">
        <f>VLOOKUP(A35,[1]TDSheet!$A:$G,7,0)</f>
        <v>1</v>
      </c>
      <c r="H35" s="2">
        <f>VLOOKUP(A35,[1]TDSheet!$A:$H,8,0)</f>
        <v>180</v>
      </c>
      <c r="I35" s="2">
        <f>VLOOKUP(A35,[2]TDSheet!$A:$F,4,0)</f>
        <v>1.1220000000000001</v>
      </c>
      <c r="J35" s="2">
        <f t="shared" si="2"/>
        <v>-0.72700000000000009</v>
      </c>
      <c r="L35" s="2">
        <f>VLOOKUP(A35,[1]TDSheet!$A:$O,15,0)</f>
        <v>10</v>
      </c>
      <c r="M35" s="2">
        <f t="shared" si="3"/>
        <v>7.9000000000000001E-2</v>
      </c>
      <c r="N35" s="23"/>
      <c r="O35" s="23"/>
      <c r="Q35" s="2">
        <f t="shared" si="4"/>
        <v>130.91139240506331</v>
      </c>
      <c r="R35" s="2">
        <f t="shared" si="5"/>
        <v>130.91139240506331</v>
      </c>
      <c r="S35" s="2">
        <f>VLOOKUP(A35,[1]TDSheet!$A:$U,21,0)</f>
        <v>7.5999999999999998E-2</v>
      </c>
      <c r="T35" s="2">
        <f>VLOOKUP(A35,[1]TDSheet!$A:$V,22,0)</f>
        <v>0.1492</v>
      </c>
      <c r="U35" s="2">
        <f>VLOOKUP(A35,[1]TDSheet!$A:$M,13,0)</f>
        <v>0.99559999999999993</v>
      </c>
      <c r="W35" s="2">
        <f t="shared" si="6"/>
        <v>0</v>
      </c>
    </row>
    <row r="36" spans="1:23" ht="11.1" customHeight="1" outlineLevel="1" x14ac:dyDescent="0.2">
      <c r="A36" s="8" t="s">
        <v>40</v>
      </c>
      <c r="B36" s="8" t="s">
        <v>10</v>
      </c>
      <c r="C36" s="10"/>
      <c r="D36" s="9">
        <v>30.39</v>
      </c>
      <c r="E36" s="9">
        <v>27.9</v>
      </c>
      <c r="F36" s="9">
        <v>-0.01</v>
      </c>
      <c r="G36" s="21">
        <f>VLOOKUP(A36,[1]TDSheet!$A:$G,7,0)</f>
        <v>1</v>
      </c>
      <c r="H36" s="2">
        <f>VLOOKUP(A36,[1]TDSheet!$A:$H,8,0)</f>
        <v>60</v>
      </c>
      <c r="I36" s="2">
        <f>VLOOKUP(A36,[2]TDSheet!$A:$F,4,0)</f>
        <v>35</v>
      </c>
      <c r="J36" s="2">
        <f t="shared" si="2"/>
        <v>-7.1000000000000014</v>
      </c>
      <c r="L36" s="2">
        <f>VLOOKUP(A36,[1]TDSheet!$A:$O,15,0)</f>
        <v>80</v>
      </c>
      <c r="M36" s="2">
        <f t="shared" si="3"/>
        <v>5.58</v>
      </c>
      <c r="N36" s="23">
        <v>5</v>
      </c>
      <c r="O36" s="23"/>
      <c r="Q36" s="2">
        <f t="shared" si="4"/>
        <v>15.231182795698924</v>
      </c>
      <c r="R36" s="2">
        <f t="shared" si="5"/>
        <v>14.335125448028673</v>
      </c>
      <c r="S36" s="2">
        <f>VLOOKUP(A36,[1]TDSheet!$A:$U,21,0)</f>
        <v>3.5759999999999996</v>
      </c>
      <c r="T36" s="2">
        <f>VLOOKUP(A36,[1]TDSheet!$A:$V,22,0)</f>
        <v>5.1159999999999997</v>
      </c>
      <c r="U36" s="2">
        <f>VLOOKUP(A36,[1]TDSheet!$A:$M,13,0)</f>
        <v>8.3239999999999998</v>
      </c>
      <c r="W36" s="2">
        <f t="shared" si="6"/>
        <v>5</v>
      </c>
    </row>
    <row r="37" spans="1:23" ht="11.1" customHeight="1" outlineLevel="1" x14ac:dyDescent="0.2">
      <c r="A37" s="8" t="s">
        <v>41</v>
      </c>
      <c r="B37" s="8" t="s">
        <v>10</v>
      </c>
      <c r="C37" s="9">
        <v>71.61</v>
      </c>
      <c r="D37" s="9">
        <v>2.56</v>
      </c>
      <c r="E37" s="9">
        <v>56.4</v>
      </c>
      <c r="F37" s="9">
        <v>-14.79</v>
      </c>
      <c r="G37" s="21">
        <f>VLOOKUP(A37,[1]TDSheet!$A:$G,7,0)</f>
        <v>1</v>
      </c>
      <c r="H37" s="2">
        <f>VLOOKUP(A37,[1]TDSheet!$A:$H,8,0)</f>
        <v>60</v>
      </c>
      <c r="I37" s="2">
        <f>VLOOKUP(A37,[2]TDSheet!$A:$F,4,0)</f>
        <v>62.6</v>
      </c>
      <c r="J37" s="2">
        <f t="shared" si="2"/>
        <v>-6.2000000000000028</v>
      </c>
      <c r="L37" s="2">
        <f>VLOOKUP(A37,[1]TDSheet!$A:$O,15,0)</f>
        <v>120</v>
      </c>
      <c r="M37" s="2">
        <f t="shared" si="3"/>
        <v>11.28</v>
      </c>
      <c r="N37" s="23">
        <f t="shared" si="9"/>
        <v>63.989999999999981</v>
      </c>
      <c r="O37" s="23"/>
      <c r="Q37" s="2">
        <f t="shared" si="4"/>
        <v>15</v>
      </c>
      <c r="R37" s="2">
        <f t="shared" si="5"/>
        <v>9.3271276595744688</v>
      </c>
      <c r="S37" s="2">
        <f>VLOOKUP(A37,[1]TDSheet!$A:$U,21,0)</f>
        <v>12.013</v>
      </c>
      <c r="T37" s="2">
        <f>VLOOKUP(A37,[1]TDSheet!$A:$V,22,0)</f>
        <v>8.3019999999999996</v>
      </c>
      <c r="U37" s="2">
        <f>VLOOKUP(A37,[1]TDSheet!$A:$M,13,0)</f>
        <v>17.428000000000001</v>
      </c>
      <c r="W37" s="2">
        <f t="shared" si="6"/>
        <v>63.989999999999981</v>
      </c>
    </row>
    <row r="38" spans="1:23" ht="11.1" customHeight="1" outlineLevel="1" x14ac:dyDescent="0.2">
      <c r="A38" s="8" t="s">
        <v>42</v>
      </c>
      <c r="B38" s="8" t="s">
        <v>10</v>
      </c>
      <c r="C38" s="9">
        <v>0.93799999999999994</v>
      </c>
      <c r="D38" s="9"/>
      <c r="E38" s="9">
        <v>6.7210000000000001</v>
      </c>
      <c r="F38" s="9">
        <v>-5.7830000000000004</v>
      </c>
      <c r="G38" s="21">
        <f>VLOOKUP(A38,[1]TDSheet!$A:$G,7,0)</f>
        <v>1</v>
      </c>
      <c r="H38" s="2">
        <f>VLOOKUP(A38,[1]TDSheet!$A:$H,8,0)</f>
        <v>180</v>
      </c>
      <c r="I38" s="2">
        <f>VLOOKUP(A38,[2]TDSheet!$A:$F,4,0)</f>
        <v>6.9379999999999997</v>
      </c>
      <c r="J38" s="2">
        <f t="shared" si="2"/>
        <v>-0.21699999999999964</v>
      </c>
      <c r="L38" s="2">
        <f>VLOOKUP(A38,[1]TDSheet!$A:$O,15,0)</f>
        <v>5</v>
      </c>
      <c r="M38" s="2">
        <f t="shared" si="3"/>
        <v>1.3442000000000001</v>
      </c>
      <c r="N38" s="23">
        <f>10*M38-F38-L38</f>
        <v>14.225000000000001</v>
      </c>
      <c r="O38" s="23"/>
      <c r="Q38" s="2">
        <f t="shared" si="4"/>
        <v>10</v>
      </c>
      <c r="R38" s="2">
        <f t="shared" si="5"/>
        <v>-0.58250260377919971</v>
      </c>
      <c r="S38" s="2">
        <f>VLOOKUP(A38,[1]TDSheet!$A:$U,21,0)</f>
        <v>0.151</v>
      </c>
      <c r="T38" s="2">
        <f>VLOOKUP(A38,[1]TDSheet!$A:$V,22,0)</f>
        <v>7.3800000000000004E-2</v>
      </c>
      <c r="U38" s="2">
        <f>VLOOKUP(A38,[1]TDSheet!$A:$M,13,0)</f>
        <v>0.65559999999999996</v>
      </c>
      <c r="W38" s="2">
        <f t="shared" si="6"/>
        <v>14.225000000000001</v>
      </c>
    </row>
    <row r="39" spans="1:23" ht="11.1" customHeight="1" outlineLevel="1" x14ac:dyDescent="0.2">
      <c r="A39" s="8" t="s">
        <v>43</v>
      </c>
      <c r="B39" s="8" t="s">
        <v>10</v>
      </c>
      <c r="C39" s="9">
        <v>13.096</v>
      </c>
      <c r="D39" s="9">
        <v>0.7</v>
      </c>
      <c r="E39" s="9">
        <v>3.5179999999999998</v>
      </c>
      <c r="F39" s="9">
        <v>8.8740000000000006</v>
      </c>
      <c r="G39" s="21">
        <f>VLOOKUP(A39,[1]TDSheet!$A:$G,7,0)</f>
        <v>1</v>
      </c>
      <c r="H39" s="2">
        <f>VLOOKUP(A39,[1]TDSheet!$A:$H,8,0)</f>
        <v>35</v>
      </c>
      <c r="I39" s="2">
        <f>VLOOKUP(A39,[2]TDSheet!$A:$F,4,0)</f>
        <v>4.9000000000000004</v>
      </c>
      <c r="J39" s="2">
        <f t="shared" si="2"/>
        <v>-1.3820000000000006</v>
      </c>
      <c r="L39" s="2">
        <f>VLOOKUP(A39,[1]TDSheet!$A:$O,15,0)</f>
        <v>0</v>
      </c>
      <c r="M39" s="2">
        <f t="shared" si="3"/>
        <v>0.7036</v>
      </c>
      <c r="N39" s="23"/>
      <c r="O39" s="23"/>
      <c r="Q39" s="2">
        <f t="shared" si="4"/>
        <v>12.612279704377489</v>
      </c>
      <c r="R39" s="2">
        <f t="shared" si="5"/>
        <v>12.612279704377489</v>
      </c>
      <c r="S39" s="2">
        <f>VLOOKUP(A39,[1]TDSheet!$A:$U,21,0)</f>
        <v>0.13819999999999999</v>
      </c>
      <c r="T39" s="2">
        <f>VLOOKUP(A39,[1]TDSheet!$A:$V,22,0)</f>
        <v>-0.27839999999999998</v>
      </c>
      <c r="U39" s="2">
        <f>VLOOKUP(A39,[1]TDSheet!$A:$M,13,0)</f>
        <v>-0.75519999999999998</v>
      </c>
      <c r="W39" s="2">
        <f t="shared" si="6"/>
        <v>0</v>
      </c>
    </row>
    <row r="40" spans="1:23" ht="11.1" customHeight="1" outlineLevel="1" x14ac:dyDescent="0.2">
      <c r="A40" s="8" t="s">
        <v>44</v>
      </c>
      <c r="B40" s="8" t="s">
        <v>10</v>
      </c>
      <c r="C40" s="9">
        <v>38.323999999999998</v>
      </c>
      <c r="D40" s="9">
        <v>203.01400000000001</v>
      </c>
      <c r="E40" s="9">
        <v>6.3380000000000001</v>
      </c>
      <c r="F40" s="9">
        <v>235</v>
      </c>
      <c r="G40" s="21">
        <f>VLOOKUP(A40,[1]TDSheet!$A:$G,7,0)</f>
        <v>1</v>
      </c>
      <c r="H40" s="2">
        <f>VLOOKUP(A40,[1]TDSheet!$A:$H,8,0)</f>
        <v>40</v>
      </c>
      <c r="I40" s="2">
        <f>VLOOKUP(A40,[2]TDSheet!$A:$F,4,0)</f>
        <v>6.2</v>
      </c>
      <c r="J40" s="2">
        <f t="shared" si="2"/>
        <v>0.1379999999999999</v>
      </c>
      <c r="L40" s="2">
        <f>VLOOKUP(A40,[1]TDSheet!$A:$O,15,0)</f>
        <v>0</v>
      </c>
      <c r="M40" s="2">
        <f t="shared" si="3"/>
        <v>1.2676000000000001</v>
      </c>
      <c r="N40" s="23"/>
      <c r="O40" s="23"/>
      <c r="Q40" s="2">
        <f t="shared" si="4"/>
        <v>185.38971284316818</v>
      </c>
      <c r="R40" s="2">
        <f t="shared" si="5"/>
        <v>185.38971284316818</v>
      </c>
      <c r="S40" s="2">
        <f>VLOOKUP(A40,[1]TDSheet!$A:$U,21,0)</f>
        <v>41.2348</v>
      </c>
      <c r="T40" s="2">
        <f>VLOOKUP(A40,[1]TDSheet!$A:$V,22,0)</f>
        <v>37.693799999999996</v>
      </c>
      <c r="U40" s="2">
        <f>VLOOKUP(A40,[1]TDSheet!$A:$M,13,0)</f>
        <v>0.98420000000000007</v>
      </c>
      <c r="W40" s="2">
        <f t="shared" si="6"/>
        <v>0</v>
      </c>
    </row>
    <row r="41" spans="1:23" ht="11.1" customHeight="1" outlineLevel="1" x14ac:dyDescent="0.2">
      <c r="A41" s="8" t="s">
        <v>45</v>
      </c>
      <c r="B41" s="8" t="s">
        <v>10</v>
      </c>
      <c r="C41" s="9">
        <v>1.375</v>
      </c>
      <c r="D41" s="9"/>
      <c r="E41" s="9"/>
      <c r="F41" s="9">
        <v>1.375</v>
      </c>
      <c r="G41" s="21">
        <f>VLOOKUP(A41,[1]TDSheet!$A:$G,7,0)</f>
        <v>1</v>
      </c>
      <c r="H41" s="2">
        <f>VLOOKUP(A41,[1]TDSheet!$A:$H,8,0)</f>
        <v>30</v>
      </c>
      <c r="I41" s="2">
        <f>VLOOKUP(A41,[2]TDSheet!$A:$F,4,0)</f>
        <v>11.8</v>
      </c>
      <c r="J41" s="2">
        <f t="shared" si="2"/>
        <v>-11.8</v>
      </c>
      <c r="L41" s="2">
        <f>VLOOKUP(A41,[1]TDSheet!$A:$O,15,0)</f>
        <v>35</v>
      </c>
      <c r="M41" s="2">
        <f t="shared" si="3"/>
        <v>0</v>
      </c>
      <c r="N41" s="23"/>
      <c r="O41" s="23"/>
      <c r="Q41" s="2" t="e">
        <f t="shared" si="4"/>
        <v>#DIV/0!</v>
      </c>
      <c r="R41" s="2" t="e">
        <f t="shared" si="5"/>
        <v>#DIV/0!</v>
      </c>
      <c r="S41" s="2">
        <f>VLOOKUP(A41,[1]TDSheet!$A:$U,21,0)</f>
        <v>1.4368000000000001</v>
      </c>
      <c r="T41" s="2">
        <f>VLOOKUP(A41,[1]TDSheet!$A:$V,22,0)</f>
        <v>1.3224</v>
      </c>
      <c r="U41" s="2">
        <f>VLOOKUP(A41,[1]TDSheet!$A:$M,13,0)</f>
        <v>3.0434000000000001</v>
      </c>
      <c r="W41" s="2">
        <f t="shared" si="6"/>
        <v>0</v>
      </c>
    </row>
    <row r="42" spans="1:23" ht="11.1" customHeight="1" outlineLevel="1" x14ac:dyDescent="0.2">
      <c r="A42" s="8" t="s">
        <v>46</v>
      </c>
      <c r="B42" s="8" t="s">
        <v>10</v>
      </c>
      <c r="C42" s="9">
        <v>4.0590000000000002</v>
      </c>
      <c r="D42" s="9"/>
      <c r="E42" s="9">
        <v>2.7370000000000001</v>
      </c>
      <c r="F42" s="9">
        <v>1.3220000000000001</v>
      </c>
      <c r="G42" s="21">
        <f>VLOOKUP(A42,[1]TDSheet!$A:$G,7,0)</f>
        <v>1</v>
      </c>
      <c r="H42" s="2">
        <f>VLOOKUP(A42,[1]TDSheet!$A:$H,8,0)</f>
        <v>45</v>
      </c>
      <c r="I42" s="2">
        <f>VLOOKUP(A42,[2]TDSheet!$A:$F,4,0)</f>
        <v>7.75</v>
      </c>
      <c r="J42" s="2">
        <f t="shared" si="2"/>
        <v>-5.0129999999999999</v>
      </c>
      <c r="L42" s="2">
        <f>VLOOKUP(A42,[1]TDSheet!$A:$O,15,0)</f>
        <v>15</v>
      </c>
      <c r="M42" s="2">
        <f t="shared" si="3"/>
        <v>0.5474</v>
      </c>
      <c r="N42" s="23"/>
      <c r="O42" s="23"/>
      <c r="Q42" s="2">
        <f t="shared" si="4"/>
        <v>29.817318231640481</v>
      </c>
      <c r="R42" s="2">
        <f t="shared" si="5"/>
        <v>29.817318231640481</v>
      </c>
      <c r="S42" s="2">
        <f>VLOOKUP(A42,[1]TDSheet!$A:$U,21,0)</f>
        <v>-0.26480000000000004</v>
      </c>
      <c r="T42" s="2">
        <f>VLOOKUP(A42,[1]TDSheet!$A:$V,22,0)</f>
        <v>0</v>
      </c>
      <c r="U42" s="2">
        <f>VLOOKUP(A42,[1]TDSheet!$A:$M,13,0)</f>
        <v>0.79020000000000001</v>
      </c>
      <c r="W42" s="2">
        <f t="shared" si="6"/>
        <v>0</v>
      </c>
    </row>
    <row r="43" spans="1:23" ht="11.1" customHeight="1" outlineLevel="1" x14ac:dyDescent="0.2">
      <c r="A43" s="8" t="s">
        <v>47</v>
      </c>
      <c r="B43" s="8" t="s">
        <v>10</v>
      </c>
      <c r="C43" s="9">
        <v>-10.721</v>
      </c>
      <c r="D43" s="9">
        <v>220</v>
      </c>
      <c r="E43" s="9">
        <v>113.032</v>
      </c>
      <c r="F43" s="9">
        <v>88.1</v>
      </c>
      <c r="G43" s="21">
        <f>VLOOKUP(A43,[1]TDSheet!$A:$G,7,0)</f>
        <v>1</v>
      </c>
      <c r="H43" s="2">
        <f>VLOOKUP(A43,[1]TDSheet!$A:$H,8,0)</f>
        <v>40</v>
      </c>
      <c r="I43" s="2">
        <f>VLOOKUP(A43,[2]TDSheet!$A:$F,4,0)</f>
        <v>109.05</v>
      </c>
      <c r="J43" s="2">
        <f t="shared" si="2"/>
        <v>3.9819999999999993</v>
      </c>
      <c r="L43" s="2">
        <f>VLOOKUP(A43,[1]TDSheet!$A:$O,15,0)</f>
        <v>200</v>
      </c>
      <c r="M43" s="2">
        <f t="shared" si="3"/>
        <v>22.606400000000001</v>
      </c>
      <c r="N43" s="23">
        <f t="shared" si="9"/>
        <v>50.996000000000009</v>
      </c>
      <c r="O43" s="23"/>
      <c r="Q43" s="2">
        <f t="shared" si="4"/>
        <v>15</v>
      </c>
      <c r="R43" s="2">
        <f t="shared" si="5"/>
        <v>12.74417863967726</v>
      </c>
      <c r="S43" s="2">
        <f>VLOOKUP(A43,[1]TDSheet!$A:$U,21,0)</f>
        <v>17.205400000000001</v>
      </c>
      <c r="T43" s="2">
        <f>VLOOKUP(A43,[1]TDSheet!$A:$V,22,0)</f>
        <v>26.105</v>
      </c>
      <c r="U43" s="2">
        <f>VLOOKUP(A43,[1]TDSheet!$A:$M,13,0)</f>
        <v>26.213600000000003</v>
      </c>
      <c r="W43" s="2">
        <f t="shared" si="6"/>
        <v>50.996000000000009</v>
      </c>
    </row>
    <row r="44" spans="1:23" ht="21.95" customHeight="1" outlineLevel="1" x14ac:dyDescent="0.2">
      <c r="A44" s="8" t="s">
        <v>48</v>
      </c>
      <c r="B44" s="8" t="s">
        <v>10</v>
      </c>
      <c r="C44" s="9">
        <v>-1.3859999999999999</v>
      </c>
      <c r="D44" s="9"/>
      <c r="E44" s="9">
        <v>1.377</v>
      </c>
      <c r="F44" s="9">
        <v>-2.7629999999999999</v>
      </c>
      <c r="G44" s="21">
        <f>VLOOKUP(A44,[1]TDSheet!$A:$G,7,0)</f>
        <v>1</v>
      </c>
      <c r="H44" s="2">
        <f>VLOOKUP(A44,[1]TDSheet!$A:$H,8,0)</f>
        <v>40</v>
      </c>
      <c r="I44" s="2">
        <f>VLOOKUP(A44,[2]TDSheet!$A:$F,4,0)</f>
        <v>11.3</v>
      </c>
      <c r="J44" s="2">
        <f t="shared" si="2"/>
        <v>-9.923</v>
      </c>
      <c r="L44" s="2">
        <f>VLOOKUP(A44,[1]TDSheet!$A:$O,15,0)</f>
        <v>45</v>
      </c>
      <c r="M44" s="2">
        <f t="shared" si="3"/>
        <v>0.27539999999999998</v>
      </c>
      <c r="N44" s="23"/>
      <c r="O44" s="23"/>
      <c r="Q44" s="2">
        <f t="shared" si="4"/>
        <v>153.36601307189545</v>
      </c>
      <c r="R44" s="2">
        <f t="shared" si="5"/>
        <v>153.36601307189545</v>
      </c>
      <c r="S44" s="2">
        <f>VLOOKUP(A44,[1]TDSheet!$A:$U,21,0)</f>
        <v>1.7806000000000002</v>
      </c>
      <c r="T44" s="2">
        <f>VLOOKUP(A44,[1]TDSheet!$A:$V,22,0)</f>
        <v>0</v>
      </c>
      <c r="U44" s="2">
        <f>VLOOKUP(A44,[1]TDSheet!$A:$M,13,0)</f>
        <v>3.569</v>
      </c>
      <c r="W44" s="2">
        <f t="shared" si="6"/>
        <v>0</v>
      </c>
    </row>
    <row r="45" spans="1:23" ht="11.1" customHeight="1" outlineLevel="1" x14ac:dyDescent="0.2">
      <c r="A45" s="8" t="s">
        <v>49</v>
      </c>
      <c r="B45" s="8" t="s">
        <v>14</v>
      </c>
      <c r="C45" s="9">
        <v>10</v>
      </c>
      <c r="D45" s="9">
        <v>144</v>
      </c>
      <c r="E45" s="24">
        <f>56+E73</f>
        <v>76</v>
      </c>
      <c r="F45" s="24">
        <f>93+F73</f>
        <v>55</v>
      </c>
      <c r="G45" s="21">
        <f>VLOOKUP(A45,[1]TDSheet!$A:$G,7,0)</f>
        <v>0.35</v>
      </c>
      <c r="H45" s="2">
        <f>VLOOKUP(A45,[1]TDSheet!$A:$H,8,0)</f>
        <v>40</v>
      </c>
      <c r="I45" s="2">
        <f>VLOOKUP(A45,[2]TDSheet!$A:$F,4,0)</f>
        <v>79</v>
      </c>
      <c r="J45" s="2">
        <f t="shared" si="2"/>
        <v>-3</v>
      </c>
      <c r="L45" s="2">
        <f>VLOOKUP(A45,[1]TDSheet!$A:$O,15,0)</f>
        <v>60</v>
      </c>
      <c r="M45" s="2">
        <f t="shared" si="3"/>
        <v>15.2</v>
      </c>
      <c r="N45" s="23">
        <f t="shared" si="9"/>
        <v>113</v>
      </c>
      <c r="O45" s="23"/>
      <c r="Q45" s="2">
        <f t="shared" si="4"/>
        <v>15</v>
      </c>
      <c r="R45" s="2">
        <f t="shared" si="5"/>
        <v>7.5657894736842106</v>
      </c>
      <c r="S45" s="2">
        <f>VLOOKUP(A45,[1]TDSheet!$A:$U,21,0)</f>
        <v>-0.2</v>
      </c>
      <c r="T45" s="2">
        <f>VLOOKUP(A45,[1]TDSheet!$A:$V,22,0)</f>
        <v>12</v>
      </c>
      <c r="U45" s="2">
        <f>VLOOKUP(A45,[1]TDSheet!$A:$M,13,0)</f>
        <v>9.4</v>
      </c>
      <c r="W45" s="2">
        <f t="shared" si="6"/>
        <v>39.549999999999997</v>
      </c>
    </row>
    <row r="46" spans="1:23" ht="11.1" customHeight="1" outlineLevel="1" x14ac:dyDescent="0.2">
      <c r="A46" s="8" t="s">
        <v>50</v>
      </c>
      <c r="B46" s="8" t="s">
        <v>14</v>
      </c>
      <c r="C46" s="9">
        <v>109</v>
      </c>
      <c r="D46" s="9">
        <v>88</v>
      </c>
      <c r="E46" s="24">
        <f>54+E74</f>
        <v>97</v>
      </c>
      <c r="F46" s="24">
        <f>134+F74</f>
        <v>34</v>
      </c>
      <c r="G46" s="21">
        <f>VLOOKUP(A46,[1]TDSheet!$A:$G,7,0)</f>
        <v>0.4</v>
      </c>
      <c r="H46" s="2">
        <f>VLOOKUP(A46,[1]TDSheet!$A:$H,8,0)</f>
        <v>45</v>
      </c>
      <c r="I46" s="2">
        <f>VLOOKUP(A46,[2]TDSheet!$A:$F,4,0)</f>
        <v>63</v>
      </c>
      <c r="J46" s="2">
        <f t="shared" si="2"/>
        <v>34</v>
      </c>
      <c r="L46" s="2">
        <f>VLOOKUP(A46,[1]TDSheet!$A:$O,15,0)</f>
        <v>250</v>
      </c>
      <c r="M46" s="2">
        <f t="shared" si="3"/>
        <v>19.399999999999999</v>
      </c>
      <c r="N46" s="23">
        <v>15</v>
      </c>
      <c r="O46" s="23"/>
      <c r="Q46" s="2">
        <f t="shared" si="4"/>
        <v>15.412371134020619</v>
      </c>
      <c r="R46" s="2">
        <f t="shared" si="5"/>
        <v>14.63917525773196</v>
      </c>
      <c r="S46" s="2">
        <f>VLOOKUP(A46,[1]TDSheet!$A:$U,21,0)</f>
        <v>15.8</v>
      </c>
      <c r="T46" s="2">
        <f>VLOOKUP(A46,[1]TDSheet!$A:$V,22,0)</f>
        <v>18.399999999999999</v>
      </c>
      <c r="U46" s="2">
        <f>VLOOKUP(A46,[1]TDSheet!$A:$M,13,0)</f>
        <v>29.4</v>
      </c>
      <c r="W46" s="2">
        <f t="shared" si="6"/>
        <v>6</v>
      </c>
    </row>
    <row r="47" spans="1:23" ht="11.1" customHeight="1" outlineLevel="1" x14ac:dyDescent="0.2">
      <c r="A47" s="8" t="s">
        <v>51</v>
      </c>
      <c r="B47" s="8" t="s">
        <v>14</v>
      </c>
      <c r="C47" s="9">
        <v>52</v>
      </c>
      <c r="D47" s="9">
        <v>380</v>
      </c>
      <c r="E47" s="9">
        <v>203</v>
      </c>
      <c r="F47" s="9">
        <v>215</v>
      </c>
      <c r="G47" s="21">
        <f>VLOOKUP(A47,[1]TDSheet!$A:$G,7,0)</f>
        <v>0.45</v>
      </c>
      <c r="H47" s="2">
        <f>VLOOKUP(A47,[1]TDSheet!$A:$H,8,0)</f>
        <v>50</v>
      </c>
      <c r="I47" s="2">
        <f>VLOOKUP(A47,[2]TDSheet!$A:$F,4,0)</f>
        <v>227</v>
      </c>
      <c r="J47" s="2">
        <f t="shared" si="2"/>
        <v>-24</v>
      </c>
      <c r="L47" s="2">
        <f>VLOOKUP(A47,[1]TDSheet!$A:$O,15,0)</f>
        <v>195</v>
      </c>
      <c r="M47" s="2">
        <f t="shared" si="3"/>
        <v>40.6</v>
      </c>
      <c r="N47" s="23">
        <f t="shared" si="9"/>
        <v>199</v>
      </c>
      <c r="O47" s="23"/>
      <c r="Q47" s="2">
        <f t="shared" si="4"/>
        <v>15</v>
      </c>
      <c r="R47" s="2">
        <f t="shared" si="5"/>
        <v>10.098522167487685</v>
      </c>
      <c r="S47" s="2">
        <f>VLOOKUP(A47,[1]TDSheet!$A:$U,21,0)</f>
        <v>39</v>
      </c>
      <c r="T47" s="2">
        <f>VLOOKUP(A47,[1]TDSheet!$A:$V,22,0)</f>
        <v>44.2</v>
      </c>
      <c r="U47" s="2">
        <f>VLOOKUP(A47,[1]TDSheet!$A:$M,13,0)</f>
        <v>47.4</v>
      </c>
      <c r="W47" s="2">
        <f t="shared" si="6"/>
        <v>89.55</v>
      </c>
    </row>
    <row r="48" spans="1:23" ht="11.1" customHeight="1" outlineLevel="1" x14ac:dyDescent="0.2">
      <c r="A48" s="8" t="s">
        <v>52</v>
      </c>
      <c r="B48" s="8" t="s">
        <v>14</v>
      </c>
      <c r="C48" s="9">
        <v>99</v>
      </c>
      <c r="D48" s="9"/>
      <c r="E48" s="9">
        <v>97</v>
      </c>
      <c r="F48" s="9">
        <v>-4</v>
      </c>
      <c r="G48" s="21">
        <f>VLOOKUP(A48,[1]TDSheet!$A:$G,7,0)</f>
        <v>0.4</v>
      </c>
      <c r="H48" s="2">
        <f>VLOOKUP(A48,[1]TDSheet!$A:$H,8,0)</f>
        <v>45</v>
      </c>
      <c r="I48" s="2">
        <f>VLOOKUP(A48,[2]TDSheet!$A:$F,4,0)</f>
        <v>101</v>
      </c>
      <c r="J48" s="2">
        <f t="shared" si="2"/>
        <v>-4</v>
      </c>
      <c r="L48" s="2">
        <f>VLOOKUP(A48,[1]TDSheet!$A:$O,15,0)</f>
        <v>220</v>
      </c>
      <c r="M48" s="2">
        <f t="shared" si="3"/>
        <v>19.399999999999999</v>
      </c>
      <c r="N48" s="23">
        <f t="shared" si="9"/>
        <v>75</v>
      </c>
      <c r="O48" s="23"/>
      <c r="Q48" s="2">
        <f t="shared" si="4"/>
        <v>15.000000000000002</v>
      </c>
      <c r="R48" s="2">
        <f t="shared" si="5"/>
        <v>11.134020618556702</v>
      </c>
      <c r="S48" s="2">
        <f>VLOOKUP(A48,[1]TDSheet!$A:$U,21,0)</f>
        <v>27.8</v>
      </c>
      <c r="T48" s="2">
        <f>VLOOKUP(A48,[1]TDSheet!$A:$V,22,0)</f>
        <v>16.2</v>
      </c>
      <c r="U48" s="2">
        <f>VLOOKUP(A48,[1]TDSheet!$A:$M,13,0)</f>
        <v>26.4</v>
      </c>
      <c r="W48" s="2">
        <f t="shared" si="6"/>
        <v>30</v>
      </c>
    </row>
    <row r="49" spans="1:23" ht="11.1" customHeight="1" outlineLevel="1" x14ac:dyDescent="0.2">
      <c r="A49" s="8" t="s">
        <v>53</v>
      </c>
      <c r="B49" s="8" t="s">
        <v>14</v>
      </c>
      <c r="C49" s="9">
        <v>-14</v>
      </c>
      <c r="D49" s="9">
        <v>250</v>
      </c>
      <c r="E49" s="9">
        <v>131</v>
      </c>
      <c r="F49" s="9">
        <v>94</v>
      </c>
      <c r="G49" s="21">
        <f>VLOOKUP(A49,[1]TDSheet!$A:$G,7,0)</f>
        <v>0.4</v>
      </c>
      <c r="H49" s="2">
        <f>VLOOKUP(A49,[1]TDSheet!$A:$H,8,0)</f>
        <v>50</v>
      </c>
      <c r="I49" s="2">
        <f>VLOOKUP(A49,[2]TDSheet!$A:$F,4,0)</f>
        <v>146</v>
      </c>
      <c r="J49" s="2">
        <f t="shared" si="2"/>
        <v>-15</v>
      </c>
      <c r="L49" s="2">
        <f>VLOOKUP(A49,[1]TDSheet!$A:$O,15,0)</f>
        <v>250</v>
      </c>
      <c r="M49" s="2">
        <f t="shared" si="3"/>
        <v>26.2</v>
      </c>
      <c r="N49" s="23">
        <f t="shared" si="9"/>
        <v>49</v>
      </c>
      <c r="O49" s="23"/>
      <c r="Q49" s="2">
        <f t="shared" si="4"/>
        <v>15</v>
      </c>
      <c r="R49" s="2">
        <f t="shared" si="5"/>
        <v>13.129770992366412</v>
      </c>
      <c r="S49" s="2">
        <f>VLOOKUP(A49,[1]TDSheet!$A:$U,21,0)</f>
        <v>27.6</v>
      </c>
      <c r="T49" s="2">
        <f>VLOOKUP(A49,[1]TDSheet!$A:$V,22,0)</f>
        <v>32.799999999999997</v>
      </c>
      <c r="U49" s="2">
        <f>VLOOKUP(A49,[1]TDSheet!$A:$M,13,0)</f>
        <v>35.200000000000003</v>
      </c>
      <c r="W49" s="2">
        <f t="shared" si="6"/>
        <v>19.600000000000001</v>
      </c>
    </row>
    <row r="50" spans="1:23" ht="11.1" customHeight="1" outlineLevel="1" x14ac:dyDescent="0.2">
      <c r="A50" s="8" t="s">
        <v>54</v>
      </c>
      <c r="B50" s="8" t="s">
        <v>14</v>
      </c>
      <c r="C50" s="9">
        <v>-2</v>
      </c>
      <c r="D50" s="9">
        <v>18</v>
      </c>
      <c r="E50" s="9">
        <v>20</v>
      </c>
      <c r="F50" s="9">
        <v>-6</v>
      </c>
      <c r="G50" s="21">
        <f>VLOOKUP(A50,[1]TDSheet!$A:$G,7,0)</f>
        <v>0.4</v>
      </c>
      <c r="H50" s="2">
        <f>VLOOKUP(A50,[1]TDSheet!$A:$H,8,0)</f>
        <v>40</v>
      </c>
      <c r="I50" s="2">
        <f>VLOOKUP(A50,[2]TDSheet!$A:$F,4,0)</f>
        <v>29</v>
      </c>
      <c r="J50" s="2">
        <f t="shared" si="2"/>
        <v>-9</v>
      </c>
      <c r="L50" s="2">
        <f>VLOOKUP(A50,[1]TDSheet!$A:$O,15,0)</f>
        <v>45</v>
      </c>
      <c r="M50" s="2">
        <f t="shared" si="3"/>
        <v>4</v>
      </c>
      <c r="N50" s="23">
        <f t="shared" si="9"/>
        <v>21</v>
      </c>
      <c r="O50" s="23"/>
      <c r="Q50" s="2">
        <f t="shared" si="4"/>
        <v>15</v>
      </c>
      <c r="R50" s="2">
        <f t="shared" si="5"/>
        <v>9.75</v>
      </c>
      <c r="S50" s="2">
        <f>VLOOKUP(A50,[1]TDSheet!$A:$U,21,0)</f>
        <v>3.4</v>
      </c>
      <c r="T50" s="2">
        <f>VLOOKUP(A50,[1]TDSheet!$A:$V,22,0)</f>
        <v>-0.4</v>
      </c>
      <c r="U50" s="2">
        <f>VLOOKUP(A50,[1]TDSheet!$A:$M,13,0)</f>
        <v>3.8</v>
      </c>
      <c r="W50" s="2">
        <f t="shared" si="6"/>
        <v>8.4</v>
      </c>
    </row>
    <row r="51" spans="1:23" ht="11.1" customHeight="1" outlineLevel="1" x14ac:dyDescent="0.2">
      <c r="A51" s="8" t="s">
        <v>55</v>
      </c>
      <c r="B51" s="8" t="s">
        <v>14</v>
      </c>
      <c r="C51" s="9">
        <v>6</v>
      </c>
      <c r="D51" s="9">
        <v>10</v>
      </c>
      <c r="E51" s="9">
        <v>11</v>
      </c>
      <c r="F51" s="9">
        <v>5</v>
      </c>
      <c r="G51" s="21">
        <f>VLOOKUP(A51,[1]TDSheet!$A:$G,7,0)</f>
        <v>0.4</v>
      </c>
      <c r="H51" s="2">
        <f>VLOOKUP(A51,[1]TDSheet!$A:$H,8,0)</f>
        <v>60</v>
      </c>
      <c r="I51" s="2">
        <f>VLOOKUP(A51,[2]TDSheet!$A:$F,4,0)</f>
        <v>25</v>
      </c>
      <c r="J51" s="2">
        <f t="shared" si="2"/>
        <v>-14</v>
      </c>
      <c r="L51" s="2">
        <f>VLOOKUP(A51,[1]TDSheet!$A:$O,15,0)</f>
        <v>50</v>
      </c>
      <c r="M51" s="2">
        <f t="shared" si="3"/>
        <v>2.2000000000000002</v>
      </c>
      <c r="N51" s="23"/>
      <c r="O51" s="23"/>
      <c r="Q51" s="2">
        <f t="shared" si="4"/>
        <v>24.999999999999996</v>
      </c>
      <c r="R51" s="2">
        <f t="shared" si="5"/>
        <v>24.999999999999996</v>
      </c>
      <c r="S51" s="2">
        <f>VLOOKUP(A51,[1]TDSheet!$A:$U,21,0)</f>
        <v>3</v>
      </c>
      <c r="T51" s="2">
        <f>VLOOKUP(A51,[1]TDSheet!$A:$V,22,0)</f>
        <v>3.4</v>
      </c>
      <c r="U51" s="2">
        <f>VLOOKUP(A51,[1]TDSheet!$A:$M,13,0)</f>
        <v>7</v>
      </c>
      <c r="W51" s="2">
        <f t="shared" si="6"/>
        <v>0</v>
      </c>
    </row>
    <row r="52" spans="1:23" ht="21.95" customHeight="1" outlineLevel="1" x14ac:dyDescent="0.2">
      <c r="A52" s="8" t="s">
        <v>56</v>
      </c>
      <c r="B52" s="8" t="s">
        <v>14</v>
      </c>
      <c r="C52" s="10"/>
      <c r="D52" s="9">
        <v>102</v>
      </c>
      <c r="E52" s="9">
        <v>66</v>
      </c>
      <c r="F52" s="9">
        <v>28</v>
      </c>
      <c r="G52" s="21">
        <f>VLOOKUP(A52,[1]TDSheet!$A:$G,7,0)</f>
        <v>0.35</v>
      </c>
      <c r="H52" s="2">
        <f>VLOOKUP(A52,[1]TDSheet!$A:$H,8,0)</f>
        <v>40</v>
      </c>
      <c r="I52" s="2">
        <f>VLOOKUP(A52,[2]TDSheet!$A:$F,4,0)</f>
        <v>73</v>
      </c>
      <c r="J52" s="2">
        <f t="shared" si="2"/>
        <v>-7</v>
      </c>
      <c r="L52" s="2">
        <f>VLOOKUP(A52,[1]TDSheet!$A:$O,15,0)</f>
        <v>60</v>
      </c>
      <c r="M52" s="2">
        <f t="shared" si="3"/>
        <v>13.2</v>
      </c>
      <c r="N52" s="23">
        <f t="shared" si="9"/>
        <v>110</v>
      </c>
      <c r="O52" s="23"/>
      <c r="Q52" s="2">
        <f t="shared" si="4"/>
        <v>15</v>
      </c>
      <c r="R52" s="2">
        <f t="shared" si="5"/>
        <v>6.666666666666667</v>
      </c>
      <c r="S52" s="2">
        <f>VLOOKUP(A52,[1]TDSheet!$A:$U,21,0)</f>
        <v>3</v>
      </c>
      <c r="T52" s="2">
        <f>VLOOKUP(A52,[1]TDSheet!$A:$V,22,0)</f>
        <v>9.4</v>
      </c>
      <c r="U52" s="2">
        <f>VLOOKUP(A52,[1]TDSheet!$A:$M,13,0)</f>
        <v>4.2</v>
      </c>
      <c r="W52" s="2">
        <f t="shared" si="6"/>
        <v>38.5</v>
      </c>
    </row>
    <row r="53" spans="1:23" ht="11.1" customHeight="1" outlineLevel="1" x14ac:dyDescent="0.2">
      <c r="A53" s="8" t="s">
        <v>57</v>
      </c>
      <c r="B53" s="8" t="s">
        <v>14</v>
      </c>
      <c r="C53" s="9">
        <v>3</v>
      </c>
      <c r="D53" s="9"/>
      <c r="E53" s="9">
        <v>-1</v>
      </c>
      <c r="F53" s="9">
        <v>1</v>
      </c>
      <c r="G53" s="21">
        <f>VLOOKUP(A53,[1]TDSheet!$A:$G,7,0)</f>
        <v>0.4</v>
      </c>
      <c r="H53" s="2">
        <f>VLOOKUP(A53,[1]TDSheet!$A:$H,8,0)</f>
        <v>40</v>
      </c>
      <c r="I53" s="2">
        <f>VLOOKUP(A53,[2]TDSheet!$A:$F,4,0)</f>
        <v>65</v>
      </c>
      <c r="J53" s="2">
        <f t="shared" si="2"/>
        <v>-66</v>
      </c>
      <c r="L53" s="2">
        <f>VLOOKUP(A53,[1]TDSheet!$A:$O,15,0)</f>
        <v>230</v>
      </c>
      <c r="M53" s="2">
        <f t="shared" si="3"/>
        <v>-0.2</v>
      </c>
      <c r="N53" s="23"/>
      <c r="O53" s="23"/>
      <c r="Q53" s="2">
        <f t="shared" si="4"/>
        <v>-1155</v>
      </c>
      <c r="R53" s="2">
        <f t="shared" si="5"/>
        <v>-1155</v>
      </c>
      <c r="S53" s="2">
        <f>VLOOKUP(A53,[1]TDSheet!$A:$U,21,0)</f>
        <v>14.6</v>
      </c>
      <c r="T53" s="2">
        <f>VLOOKUP(A53,[1]TDSheet!$A:$V,22,0)</f>
        <v>5.2</v>
      </c>
      <c r="U53" s="2">
        <f>VLOOKUP(A53,[1]TDSheet!$A:$M,13,0)</f>
        <v>24.8</v>
      </c>
      <c r="W53" s="2">
        <f t="shared" si="6"/>
        <v>0</v>
      </c>
    </row>
    <row r="54" spans="1:23" ht="11.1" customHeight="1" outlineLevel="1" x14ac:dyDescent="0.2">
      <c r="A54" s="8" t="s">
        <v>58</v>
      </c>
      <c r="B54" s="8" t="s">
        <v>14</v>
      </c>
      <c r="C54" s="9">
        <v>6</v>
      </c>
      <c r="D54" s="9">
        <v>102</v>
      </c>
      <c r="E54" s="9">
        <v>60</v>
      </c>
      <c r="F54" s="9">
        <v>44</v>
      </c>
      <c r="G54" s="21">
        <f>VLOOKUP(A54,[1]TDSheet!$A:$G,7,0)</f>
        <v>0.4</v>
      </c>
      <c r="H54" s="2">
        <f>VLOOKUP(A54,[1]TDSheet!$A:$H,8,0)</f>
        <v>45</v>
      </c>
      <c r="I54" s="2">
        <f>VLOOKUP(A54,[2]TDSheet!$A:$F,4,0)</f>
        <v>84</v>
      </c>
      <c r="J54" s="2">
        <f t="shared" si="2"/>
        <v>-24</v>
      </c>
      <c r="L54" s="2">
        <f>VLOOKUP(A54,[1]TDSheet!$A:$O,15,0)</f>
        <v>230</v>
      </c>
      <c r="M54" s="2">
        <f t="shared" si="3"/>
        <v>12</v>
      </c>
      <c r="N54" s="23"/>
      <c r="O54" s="23"/>
      <c r="Q54" s="2">
        <f t="shared" si="4"/>
        <v>22.833333333333332</v>
      </c>
      <c r="R54" s="2">
        <f t="shared" si="5"/>
        <v>22.833333333333332</v>
      </c>
      <c r="S54" s="2">
        <f>VLOOKUP(A54,[1]TDSheet!$A:$U,21,0)</f>
        <v>18.399999999999999</v>
      </c>
      <c r="T54" s="2">
        <f>VLOOKUP(A54,[1]TDSheet!$A:$V,22,0)</f>
        <v>17.8</v>
      </c>
      <c r="U54" s="2">
        <f>VLOOKUP(A54,[1]TDSheet!$A:$M,13,0)</f>
        <v>31.6</v>
      </c>
      <c r="W54" s="2">
        <f t="shared" si="6"/>
        <v>0</v>
      </c>
    </row>
    <row r="55" spans="1:23" ht="11.1" customHeight="1" outlineLevel="1" x14ac:dyDescent="0.2">
      <c r="A55" s="8" t="s">
        <v>59</v>
      </c>
      <c r="B55" s="8" t="s">
        <v>14</v>
      </c>
      <c r="C55" s="9">
        <v>4</v>
      </c>
      <c r="D55" s="9">
        <v>60</v>
      </c>
      <c r="E55" s="9">
        <v>23</v>
      </c>
      <c r="F55" s="9">
        <v>41</v>
      </c>
      <c r="G55" s="21">
        <f>VLOOKUP(A55,[1]TDSheet!$A:$G,7,0)</f>
        <v>0.4</v>
      </c>
      <c r="H55" s="2">
        <f>VLOOKUP(A55,[1]TDSheet!$A:$H,8,0)</f>
        <v>40</v>
      </c>
      <c r="I55" s="2">
        <f>VLOOKUP(A55,[2]TDSheet!$A:$F,4,0)</f>
        <v>21</v>
      </c>
      <c r="J55" s="2">
        <f t="shared" si="2"/>
        <v>2</v>
      </c>
      <c r="L55" s="2">
        <f>VLOOKUP(A55,[1]TDSheet!$A:$O,15,0)</f>
        <v>0</v>
      </c>
      <c r="M55" s="2">
        <f t="shared" si="3"/>
        <v>4.5999999999999996</v>
      </c>
      <c r="N55" s="23">
        <f t="shared" si="9"/>
        <v>28</v>
      </c>
      <c r="O55" s="23"/>
      <c r="Q55" s="2">
        <f t="shared" si="4"/>
        <v>15.000000000000002</v>
      </c>
      <c r="R55" s="2">
        <f t="shared" si="5"/>
        <v>8.913043478260871</v>
      </c>
      <c r="S55" s="2">
        <f>VLOOKUP(A55,[1]TDSheet!$A:$U,21,0)</f>
        <v>2.8</v>
      </c>
      <c r="T55" s="2">
        <f>VLOOKUP(A55,[1]TDSheet!$A:$V,22,0)</f>
        <v>4.4000000000000004</v>
      </c>
      <c r="U55" s="2">
        <f>VLOOKUP(A55,[1]TDSheet!$A:$M,13,0)</f>
        <v>0.8</v>
      </c>
      <c r="W55" s="2">
        <f t="shared" si="6"/>
        <v>11.200000000000001</v>
      </c>
    </row>
    <row r="56" spans="1:23" ht="11.1" customHeight="1" outlineLevel="1" x14ac:dyDescent="0.2">
      <c r="A56" s="8" t="s">
        <v>60</v>
      </c>
      <c r="B56" s="8" t="s">
        <v>10</v>
      </c>
      <c r="C56" s="9">
        <v>74.344999999999999</v>
      </c>
      <c r="D56" s="9">
        <v>129.91</v>
      </c>
      <c r="E56" s="9">
        <v>56.031999999999996</v>
      </c>
      <c r="F56" s="9">
        <v>148.22300000000001</v>
      </c>
      <c r="G56" s="21">
        <f>VLOOKUP(A56,[1]TDSheet!$A:$G,7,0)</f>
        <v>1</v>
      </c>
      <c r="H56" s="2">
        <f>VLOOKUP(A56,[1]TDSheet!$A:$H,8,0)</f>
        <v>50</v>
      </c>
      <c r="I56" s="2">
        <f>VLOOKUP(A56,[2]TDSheet!$A:$F,4,0)</f>
        <v>55.392000000000003</v>
      </c>
      <c r="J56" s="2">
        <f t="shared" si="2"/>
        <v>0.63999999999999346</v>
      </c>
      <c r="L56" s="2">
        <f>VLOOKUP(A56,[1]TDSheet!$A:$O,15,0)</f>
        <v>0</v>
      </c>
      <c r="M56" s="2">
        <f t="shared" si="3"/>
        <v>11.206399999999999</v>
      </c>
      <c r="N56" s="23">
        <f t="shared" si="9"/>
        <v>19.872999999999962</v>
      </c>
      <c r="O56" s="23"/>
      <c r="Q56" s="2">
        <f t="shared" si="4"/>
        <v>15</v>
      </c>
      <c r="R56" s="2">
        <f t="shared" si="5"/>
        <v>13.226638349514566</v>
      </c>
      <c r="S56" s="2">
        <f>VLOOKUP(A56,[1]TDSheet!$A:$U,21,0)</f>
        <v>14.61</v>
      </c>
      <c r="T56" s="2">
        <f>VLOOKUP(A56,[1]TDSheet!$A:$V,22,0)</f>
        <v>35.1126</v>
      </c>
      <c r="U56" s="2">
        <f>VLOOKUP(A56,[1]TDSheet!$A:$M,13,0)</f>
        <v>1.8579999999999999</v>
      </c>
      <c r="W56" s="2">
        <f t="shared" si="6"/>
        <v>19.872999999999962</v>
      </c>
    </row>
    <row r="57" spans="1:23" ht="11.1" customHeight="1" outlineLevel="1" x14ac:dyDescent="0.2">
      <c r="A57" s="8" t="s">
        <v>61</v>
      </c>
      <c r="B57" s="8" t="s">
        <v>10</v>
      </c>
      <c r="C57" s="9">
        <v>21.875</v>
      </c>
      <c r="D57" s="9">
        <v>1.38</v>
      </c>
      <c r="E57" s="9">
        <v>19.22</v>
      </c>
      <c r="F57" s="9">
        <v>2.6549999999999998</v>
      </c>
      <c r="G57" s="21">
        <f>VLOOKUP(A57,[1]TDSheet!$A:$G,7,0)</f>
        <v>1</v>
      </c>
      <c r="H57" s="2">
        <f>VLOOKUP(A57,[1]TDSheet!$A:$H,8,0)</f>
        <v>50</v>
      </c>
      <c r="I57" s="2">
        <f>VLOOKUP(A57,[2]TDSheet!$A:$F,4,0)</f>
        <v>19.899999999999999</v>
      </c>
      <c r="J57" s="2">
        <f t="shared" si="2"/>
        <v>-0.67999999999999972</v>
      </c>
      <c r="L57" s="2">
        <f>VLOOKUP(A57,[1]TDSheet!$A:$O,15,0)</f>
        <v>20</v>
      </c>
      <c r="M57" s="2">
        <f t="shared" si="3"/>
        <v>3.8439999999999999</v>
      </c>
      <c r="N57" s="23">
        <f t="shared" si="9"/>
        <v>35.004999999999995</v>
      </c>
      <c r="O57" s="23"/>
      <c r="Q57" s="2">
        <f t="shared" si="4"/>
        <v>15</v>
      </c>
      <c r="R57" s="2">
        <f t="shared" si="5"/>
        <v>5.8936004162330908</v>
      </c>
      <c r="S57" s="2">
        <f>VLOOKUP(A57,[1]TDSheet!$A:$U,21,0)</f>
        <v>1.6120000000000001</v>
      </c>
      <c r="T57" s="2">
        <f>VLOOKUP(A57,[1]TDSheet!$A:$V,22,0)</f>
        <v>1.3481999999999998</v>
      </c>
      <c r="U57" s="2">
        <f>VLOOKUP(A57,[1]TDSheet!$A:$M,13,0)</f>
        <v>3.2640000000000002</v>
      </c>
      <c r="W57" s="2">
        <f t="shared" si="6"/>
        <v>35.004999999999995</v>
      </c>
    </row>
    <row r="58" spans="1:23" ht="11.1" customHeight="1" outlineLevel="1" x14ac:dyDescent="0.2">
      <c r="A58" s="8" t="s">
        <v>95</v>
      </c>
      <c r="B58" s="8" t="s">
        <v>10</v>
      </c>
      <c r="C58" s="9"/>
      <c r="D58" s="9"/>
      <c r="E58" s="9"/>
      <c r="F58" s="9"/>
      <c r="G58" s="21">
        <f>VLOOKUP(A58,[1]TDSheet!$A:$G,7,0)</f>
        <v>1</v>
      </c>
      <c r="H58" s="2">
        <f>VLOOKUP(A58,[1]TDSheet!$A:$H,8,0)</f>
        <v>40</v>
      </c>
      <c r="J58" s="2">
        <f t="shared" si="2"/>
        <v>0</v>
      </c>
      <c r="L58" s="2">
        <f>VLOOKUP(A58,[1]TDSheet!$A:$O,15,0)</f>
        <v>270</v>
      </c>
      <c r="M58" s="2">
        <f t="shared" si="3"/>
        <v>0</v>
      </c>
      <c r="N58" s="23"/>
      <c r="O58" s="23"/>
      <c r="Q58" s="2" t="e">
        <f t="shared" si="4"/>
        <v>#DIV/0!</v>
      </c>
      <c r="R58" s="2" t="e">
        <f t="shared" si="5"/>
        <v>#DIV/0!</v>
      </c>
      <c r="S58" s="2">
        <f>VLOOKUP(A58,[1]TDSheet!$A:$U,21,0)</f>
        <v>0</v>
      </c>
      <c r="T58" s="2">
        <f>VLOOKUP(A58,[1]TDSheet!$A:$V,22,0)</f>
        <v>19.440999999999999</v>
      </c>
      <c r="U58" s="2">
        <f>VLOOKUP(A58,[1]TDSheet!$A:$M,13,0)</f>
        <v>33.326799999999999</v>
      </c>
      <c r="W58" s="2">
        <f t="shared" si="6"/>
        <v>0</v>
      </c>
    </row>
    <row r="59" spans="1:23" ht="11.1" customHeight="1" outlineLevel="1" x14ac:dyDescent="0.2">
      <c r="A59" s="8" t="s">
        <v>62</v>
      </c>
      <c r="B59" s="8" t="s">
        <v>14</v>
      </c>
      <c r="C59" s="9">
        <v>292</v>
      </c>
      <c r="D59" s="9">
        <v>152</v>
      </c>
      <c r="E59" s="9">
        <v>403</v>
      </c>
      <c r="F59" s="9">
        <v>23.710999999999999</v>
      </c>
      <c r="G59" s="21">
        <f>VLOOKUP(A59,[1]TDSheet!$A:$G,7,0)</f>
        <v>0.45</v>
      </c>
      <c r="H59" s="2">
        <f>VLOOKUP(A59,[1]TDSheet!$A:$H,8,0)</f>
        <v>50</v>
      </c>
      <c r="I59" s="2">
        <f>VLOOKUP(A59,[2]TDSheet!$A:$F,4,0)</f>
        <v>419</v>
      </c>
      <c r="J59" s="2">
        <f t="shared" si="2"/>
        <v>-16</v>
      </c>
      <c r="L59" s="2">
        <f>VLOOKUP(A59,[1]TDSheet!$A:$O,15,0)</f>
        <v>690</v>
      </c>
      <c r="M59" s="2">
        <f t="shared" si="3"/>
        <v>80.599999999999994</v>
      </c>
      <c r="N59" s="23">
        <f t="shared" si="9"/>
        <v>495.28899999999999</v>
      </c>
      <c r="O59" s="23"/>
      <c r="Q59" s="2">
        <f t="shared" si="4"/>
        <v>15.000000000000002</v>
      </c>
      <c r="R59" s="2">
        <f t="shared" si="5"/>
        <v>8.8549751861042196</v>
      </c>
      <c r="S59" s="2">
        <f>VLOOKUP(A59,[1]TDSheet!$A:$U,21,0)</f>
        <v>78.400000000000006</v>
      </c>
      <c r="T59" s="2">
        <f>VLOOKUP(A59,[1]TDSheet!$A:$V,22,0)</f>
        <v>66.8</v>
      </c>
      <c r="U59" s="2">
        <f>VLOOKUP(A59,[1]TDSheet!$A:$M,13,0)</f>
        <v>86.4</v>
      </c>
      <c r="W59" s="2">
        <f t="shared" si="6"/>
        <v>222.88005000000001</v>
      </c>
    </row>
    <row r="60" spans="1:23" ht="11.1" customHeight="1" outlineLevel="1" x14ac:dyDescent="0.2">
      <c r="A60" s="8" t="s">
        <v>63</v>
      </c>
      <c r="B60" s="8" t="s">
        <v>14</v>
      </c>
      <c r="C60" s="9">
        <v>107</v>
      </c>
      <c r="D60" s="9">
        <v>342</v>
      </c>
      <c r="E60" s="9">
        <v>298</v>
      </c>
      <c r="F60" s="9">
        <v>134</v>
      </c>
      <c r="G60" s="21">
        <f>VLOOKUP(A60,[1]TDSheet!$A:$G,7,0)</f>
        <v>0.45</v>
      </c>
      <c r="H60" s="2">
        <f>VLOOKUP(A60,[1]TDSheet!$A:$H,8,0)</f>
        <v>50</v>
      </c>
      <c r="I60" s="2">
        <f>VLOOKUP(A60,[2]TDSheet!$A:$F,4,0)</f>
        <v>315</v>
      </c>
      <c r="J60" s="2">
        <f t="shared" si="2"/>
        <v>-17</v>
      </c>
      <c r="L60" s="2">
        <f>VLOOKUP(A60,[1]TDSheet!$A:$O,15,0)</f>
        <v>415</v>
      </c>
      <c r="M60" s="2">
        <f t="shared" si="3"/>
        <v>59.6</v>
      </c>
      <c r="N60" s="23">
        <f t="shared" si="9"/>
        <v>345</v>
      </c>
      <c r="O60" s="23"/>
      <c r="Q60" s="2">
        <f t="shared" si="4"/>
        <v>15</v>
      </c>
      <c r="R60" s="2">
        <f t="shared" si="5"/>
        <v>9.2114093959731544</v>
      </c>
      <c r="S60" s="2">
        <f>VLOOKUP(A60,[1]TDSheet!$A:$U,21,0)</f>
        <v>57.2</v>
      </c>
      <c r="T60" s="2">
        <f>VLOOKUP(A60,[1]TDSheet!$A:$V,22,0)</f>
        <v>60.6</v>
      </c>
      <c r="U60" s="2">
        <f>VLOOKUP(A60,[1]TDSheet!$A:$M,13,0)</f>
        <v>66.2</v>
      </c>
      <c r="W60" s="2">
        <f t="shared" si="6"/>
        <v>155.25</v>
      </c>
    </row>
    <row r="61" spans="1:23" ht="11.1" customHeight="1" outlineLevel="1" x14ac:dyDescent="0.2">
      <c r="A61" s="8" t="s">
        <v>64</v>
      </c>
      <c r="B61" s="8" t="s">
        <v>14</v>
      </c>
      <c r="C61" s="9">
        <v>250</v>
      </c>
      <c r="D61" s="9">
        <v>32</v>
      </c>
      <c r="E61" s="9">
        <v>260</v>
      </c>
      <c r="F61" s="9">
        <v>-5</v>
      </c>
      <c r="G61" s="21">
        <f>VLOOKUP(A61,[1]TDSheet!$A:$G,7,0)</f>
        <v>0.45</v>
      </c>
      <c r="H61" s="2">
        <f>VLOOKUP(A61,[1]TDSheet!$A:$H,8,0)</f>
        <v>50</v>
      </c>
      <c r="I61" s="2">
        <f>VLOOKUP(A61,[2]TDSheet!$A:$F,4,0)</f>
        <v>279</v>
      </c>
      <c r="J61" s="2">
        <f t="shared" si="2"/>
        <v>-19</v>
      </c>
      <c r="L61" s="2">
        <f>VLOOKUP(A61,[1]TDSheet!$A:$O,15,0)</f>
        <v>305</v>
      </c>
      <c r="M61" s="2">
        <f t="shared" si="3"/>
        <v>52</v>
      </c>
      <c r="N61" s="23">
        <f t="shared" si="9"/>
        <v>480</v>
      </c>
      <c r="O61" s="23"/>
      <c r="Q61" s="2">
        <f t="shared" si="4"/>
        <v>15</v>
      </c>
      <c r="R61" s="2">
        <f t="shared" si="5"/>
        <v>5.7692307692307692</v>
      </c>
      <c r="S61" s="2">
        <f>VLOOKUP(A61,[1]TDSheet!$A:$U,21,0)</f>
        <v>50</v>
      </c>
      <c r="T61" s="2">
        <f>VLOOKUP(A61,[1]TDSheet!$A:$V,22,0)</f>
        <v>39.200000000000003</v>
      </c>
      <c r="U61" s="2">
        <f>VLOOKUP(A61,[1]TDSheet!$A:$M,13,0)</f>
        <v>44.4</v>
      </c>
      <c r="W61" s="2">
        <f t="shared" si="6"/>
        <v>216</v>
      </c>
    </row>
    <row r="62" spans="1:23" ht="11.1" customHeight="1" outlineLevel="1" x14ac:dyDescent="0.2">
      <c r="A62" s="8" t="s">
        <v>65</v>
      </c>
      <c r="B62" s="8" t="s">
        <v>14</v>
      </c>
      <c r="C62" s="10"/>
      <c r="D62" s="9">
        <v>25</v>
      </c>
      <c r="E62" s="9">
        <v>24</v>
      </c>
      <c r="F62" s="9"/>
      <c r="G62" s="21">
        <f>VLOOKUP(A62,[1]TDSheet!$A:$G,7,0)</f>
        <v>0.4</v>
      </c>
      <c r="H62" s="2">
        <f>VLOOKUP(A62,[1]TDSheet!$A:$H,8,0)</f>
        <v>40</v>
      </c>
      <c r="I62" s="2">
        <f>VLOOKUP(A62,[2]TDSheet!$A:$F,4,0)</f>
        <v>29</v>
      </c>
      <c r="J62" s="2">
        <f t="shared" si="2"/>
        <v>-5</v>
      </c>
      <c r="L62" s="2">
        <f>VLOOKUP(A62,[1]TDSheet!$A:$O,15,0)</f>
        <v>20</v>
      </c>
      <c r="M62" s="2">
        <f t="shared" si="3"/>
        <v>4.8</v>
      </c>
      <c r="N62" s="23">
        <f t="shared" ref="N62:N63" si="10">14*M62-F62-L62</f>
        <v>47.2</v>
      </c>
      <c r="O62" s="23"/>
      <c r="Q62" s="2">
        <f t="shared" si="4"/>
        <v>14.000000000000002</v>
      </c>
      <c r="R62" s="2">
        <f t="shared" si="5"/>
        <v>4.166666666666667</v>
      </c>
      <c r="S62" s="2">
        <f>VLOOKUP(A62,[1]TDSheet!$A:$U,21,0)</f>
        <v>0</v>
      </c>
      <c r="T62" s="2">
        <f>VLOOKUP(A62,[1]TDSheet!$A:$V,22,0)</f>
        <v>2.2000000000000002</v>
      </c>
      <c r="U62" s="2">
        <f>VLOOKUP(A62,[1]TDSheet!$A:$M,13,0)</f>
        <v>0</v>
      </c>
      <c r="W62" s="2">
        <f t="shared" si="6"/>
        <v>18.880000000000003</v>
      </c>
    </row>
    <row r="63" spans="1:23" ht="11.1" customHeight="1" outlineLevel="1" x14ac:dyDescent="0.2">
      <c r="A63" s="8" t="s">
        <v>66</v>
      </c>
      <c r="B63" s="8" t="s">
        <v>14</v>
      </c>
      <c r="C63" s="9">
        <v>3</v>
      </c>
      <c r="D63" s="9">
        <v>25</v>
      </c>
      <c r="E63" s="9">
        <v>25</v>
      </c>
      <c r="F63" s="9">
        <v>2</v>
      </c>
      <c r="G63" s="21">
        <f>VLOOKUP(A63,[1]TDSheet!$A:$G,7,0)</f>
        <v>0.4</v>
      </c>
      <c r="H63" s="2">
        <f>VLOOKUP(A63,[1]TDSheet!$A:$H,8,0)</f>
        <v>40</v>
      </c>
      <c r="I63" s="2">
        <f>VLOOKUP(A63,[2]TDSheet!$A:$F,4,0)</f>
        <v>31</v>
      </c>
      <c r="J63" s="2">
        <f t="shared" si="2"/>
        <v>-6</v>
      </c>
      <c r="L63" s="2">
        <f>VLOOKUP(A63,[1]TDSheet!$A:$O,15,0)</f>
        <v>20</v>
      </c>
      <c r="M63" s="2">
        <f t="shared" si="3"/>
        <v>5</v>
      </c>
      <c r="N63" s="23">
        <f t="shared" si="10"/>
        <v>48</v>
      </c>
      <c r="O63" s="23"/>
      <c r="Q63" s="2">
        <f t="shared" si="4"/>
        <v>14</v>
      </c>
      <c r="R63" s="2">
        <f t="shared" si="5"/>
        <v>4.4000000000000004</v>
      </c>
      <c r="S63" s="2">
        <f>VLOOKUP(A63,[1]TDSheet!$A:$U,21,0)</f>
        <v>1</v>
      </c>
      <c r="T63" s="2">
        <f>VLOOKUP(A63,[1]TDSheet!$A:$V,22,0)</f>
        <v>1.8</v>
      </c>
      <c r="U63" s="2">
        <f>VLOOKUP(A63,[1]TDSheet!$A:$M,13,0)</f>
        <v>2</v>
      </c>
      <c r="W63" s="2">
        <f t="shared" si="6"/>
        <v>19.200000000000003</v>
      </c>
    </row>
    <row r="64" spans="1:23" ht="11.1" customHeight="1" outlineLevel="1" x14ac:dyDescent="0.2">
      <c r="A64" s="8" t="s">
        <v>67</v>
      </c>
      <c r="B64" s="8" t="s">
        <v>10</v>
      </c>
      <c r="C64" s="9">
        <v>70.040000000000006</v>
      </c>
      <c r="D64" s="9">
        <v>55.774999999999999</v>
      </c>
      <c r="E64" s="24">
        <f>36.318+E71</f>
        <v>53.897999999999996</v>
      </c>
      <c r="F64" s="24">
        <f>84.275+F71</f>
        <v>55.855000000000004</v>
      </c>
      <c r="G64" s="21">
        <f>VLOOKUP(A64,[1]TDSheet!$A:$G,7,0)</f>
        <v>1</v>
      </c>
      <c r="H64" s="2">
        <f>VLOOKUP(A64,[1]TDSheet!$A:$H,8,0)</f>
        <v>55</v>
      </c>
      <c r="I64" s="2">
        <f>VLOOKUP(A64,[2]TDSheet!$A:$F,4,0)</f>
        <v>39.549999999999997</v>
      </c>
      <c r="J64" s="2">
        <f t="shared" si="2"/>
        <v>14.347999999999999</v>
      </c>
      <c r="L64" s="2">
        <f>VLOOKUP(A64,[1]TDSheet!$A:$O,15,0)</f>
        <v>25</v>
      </c>
      <c r="M64" s="2">
        <f t="shared" si="3"/>
        <v>10.779599999999999</v>
      </c>
      <c r="N64" s="23">
        <f t="shared" si="9"/>
        <v>80.838999999999984</v>
      </c>
      <c r="O64" s="23"/>
      <c r="Q64" s="2">
        <f t="shared" si="4"/>
        <v>15.000000000000002</v>
      </c>
      <c r="R64" s="2">
        <f t="shared" si="5"/>
        <v>7.5007421425655885</v>
      </c>
      <c r="S64" s="2">
        <f>VLOOKUP(A64,[1]TDSheet!$A:$U,21,0)</f>
        <v>6.6</v>
      </c>
      <c r="T64" s="2">
        <f>VLOOKUP(A64,[1]TDSheet!$A:$V,22,0)</f>
        <v>10.321999999999999</v>
      </c>
      <c r="U64" s="2">
        <f>VLOOKUP(A64,[1]TDSheet!$A:$M,13,0)</f>
        <v>8.0719999999999992</v>
      </c>
      <c r="W64" s="2">
        <f t="shared" si="6"/>
        <v>80.838999999999984</v>
      </c>
    </row>
    <row r="65" spans="1:23" ht="11.1" customHeight="1" outlineLevel="1" x14ac:dyDescent="0.2">
      <c r="A65" s="8" t="s">
        <v>68</v>
      </c>
      <c r="B65" s="8" t="s">
        <v>14</v>
      </c>
      <c r="C65" s="9">
        <v>5</v>
      </c>
      <c r="D65" s="9">
        <v>70</v>
      </c>
      <c r="E65" s="9">
        <v>67</v>
      </c>
      <c r="F65" s="9">
        <v>8</v>
      </c>
      <c r="G65" s="21">
        <f>VLOOKUP(A65,[1]TDSheet!$A:$G,7,0)</f>
        <v>0.1</v>
      </c>
      <c r="H65" s="2">
        <f>VLOOKUP(A65,[1]TDSheet!$A:$H,8,0)</f>
        <v>730</v>
      </c>
      <c r="I65" s="2">
        <f>VLOOKUP(A65,[2]TDSheet!$A:$F,4,0)</f>
        <v>67</v>
      </c>
      <c r="J65" s="2">
        <f t="shared" si="2"/>
        <v>0</v>
      </c>
      <c r="L65" s="2">
        <f>VLOOKUP(A65,[1]TDSheet!$A:$O,15,0)</f>
        <v>185</v>
      </c>
      <c r="M65" s="2">
        <f t="shared" si="3"/>
        <v>13.4</v>
      </c>
      <c r="N65" s="23">
        <v>10</v>
      </c>
      <c r="O65" s="23"/>
      <c r="Q65" s="2">
        <f t="shared" si="4"/>
        <v>15.149253731343283</v>
      </c>
      <c r="R65" s="2">
        <f t="shared" si="5"/>
        <v>14.402985074626866</v>
      </c>
      <c r="S65" s="2">
        <f>VLOOKUP(A65,[1]TDSheet!$A:$U,21,0)</f>
        <v>8.4</v>
      </c>
      <c r="T65" s="2">
        <f>VLOOKUP(A65,[1]TDSheet!$A:$V,22,0)</f>
        <v>8</v>
      </c>
      <c r="U65" s="2">
        <f>VLOOKUP(A65,[1]TDSheet!$A:$M,13,0)</f>
        <v>26.6</v>
      </c>
      <c r="W65" s="2">
        <f t="shared" si="6"/>
        <v>1</v>
      </c>
    </row>
    <row r="66" spans="1:23" ht="11.1" customHeight="1" outlineLevel="1" x14ac:dyDescent="0.2">
      <c r="A66" s="8" t="s">
        <v>69</v>
      </c>
      <c r="B66" s="8" t="s">
        <v>14</v>
      </c>
      <c r="C66" s="10"/>
      <c r="D66" s="9"/>
      <c r="E66" s="9">
        <v>0</v>
      </c>
      <c r="F66" s="9">
        <v>-2</v>
      </c>
      <c r="G66" s="21">
        <v>0</v>
      </c>
      <c r="H66" s="2" t="e">
        <f>VLOOKUP(A66,[1]TDSheet!$A:$H,8,0)</f>
        <v>#N/A</v>
      </c>
      <c r="I66" s="2">
        <f>VLOOKUP(A66,[2]TDSheet!$A:$F,4,0)</f>
        <v>2</v>
      </c>
      <c r="J66" s="2">
        <f t="shared" si="2"/>
        <v>-2</v>
      </c>
      <c r="M66" s="2">
        <f t="shared" si="3"/>
        <v>0</v>
      </c>
      <c r="N66" s="23"/>
      <c r="O66" s="23"/>
      <c r="Q66" s="2" t="e">
        <f t="shared" si="4"/>
        <v>#DIV/0!</v>
      </c>
      <c r="R66" s="2" t="e">
        <f t="shared" si="5"/>
        <v>#DIV/0!</v>
      </c>
      <c r="S66" s="2">
        <v>0</v>
      </c>
      <c r="T66" s="2">
        <v>0</v>
      </c>
      <c r="U66" s="2">
        <v>0</v>
      </c>
      <c r="W66" s="2">
        <f t="shared" si="6"/>
        <v>0</v>
      </c>
    </row>
    <row r="67" spans="1:23" ht="11.1" customHeight="1" outlineLevel="1" x14ac:dyDescent="0.2">
      <c r="A67" s="8" t="s">
        <v>70</v>
      </c>
      <c r="B67" s="8" t="s">
        <v>14</v>
      </c>
      <c r="C67" s="9">
        <v>5</v>
      </c>
      <c r="D67" s="9">
        <v>25</v>
      </c>
      <c r="E67" s="9">
        <v>25</v>
      </c>
      <c r="F67" s="9">
        <v>3</v>
      </c>
      <c r="G67" s="21">
        <f>VLOOKUP(A67,[1]TDSheet!$A:$G,7,0)</f>
        <v>0.6</v>
      </c>
      <c r="H67" s="2">
        <f>VLOOKUP(A67,[1]TDSheet!$A:$H,8,0)</f>
        <v>60</v>
      </c>
      <c r="I67" s="2">
        <f>VLOOKUP(A67,[2]TDSheet!$A:$F,4,0)</f>
        <v>27</v>
      </c>
      <c r="J67" s="2">
        <f t="shared" si="2"/>
        <v>-2</v>
      </c>
      <c r="L67" s="2">
        <f>VLOOKUP(A67,[1]TDSheet!$A:$O,15,0)</f>
        <v>15</v>
      </c>
      <c r="M67" s="2">
        <f t="shared" si="3"/>
        <v>5</v>
      </c>
      <c r="N67" s="23">
        <f>14*M67-F67-L67</f>
        <v>52</v>
      </c>
      <c r="O67" s="23"/>
      <c r="Q67" s="2">
        <f t="shared" si="4"/>
        <v>14</v>
      </c>
      <c r="R67" s="2">
        <f t="shared" si="5"/>
        <v>3.6</v>
      </c>
      <c r="S67" s="2">
        <f>VLOOKUP(A67,[1]TDSheet!$A:$U,21,0)</f>
        <v>0.6</v>
      </c>
      <c r="T67" s="2">
        <f>VLOOKUP(A67,[1]TDSheet!$A:$V,22,0)</f>
        <v>1.4</v>
      </c>
      <c r="U67" s="2">
        <f>VLOOKUP(A67,[1]TDSheet!$A:$M,13,0)</f>
        <v>0</v>
      </c>
      <c r="W67" s="2">
        <f t="shared" si="6"/>
        <v>31.2</v>
      </c>
    </row>
    <row r="68" spans="1:23" ht="11.1" customHeight="1" outlineLevel="1" x14ac:dyDescent="0.2">
      <c r="A68" s="8" t="s">
        <v>71</v>
      </c>
      <c r="B68" s="8" t="s">
        <v>14</v>
      </c>
      <c r="C68" s="10"/>
      <c r="D68" s="9">
        <v>25</v>
      </c>
      <c r="E68" s="9">
        <v>24</v>
      </c>
      <c r="F68" s="9"/>
      <c r="G68" s="21">
        <f>VLOOKUP(A68,[1]TDSheet!$A:$G,7,0)</f>
        <v>0.6</v>
      </c>
      <c r="H68" s="2">
        <f>VLOOKUP(A68,[1]TDSheet!$A:$H,8,0)</f>
        <v>60</v>
      </c>
      <c r="I68" s="2">
        <f>VLOOKUP(A68,[2]TDSheet!$A:$F,4,0)</f>
        <v>25</v>
      </c>
      <c r="J68" s="2">
        <f t="shared" si="2"/>
        <v>-1</v>
      </c>
      <c r="L68" s="2">
        <f>VLOOKUP(A68,[1]TDSheet!$A:$O,15,0)</f>
        <v>15</v>
      </c>
      <c r="M68" s="2">
        <f t="shared" si="3"/>
        <v>4.8</v>
      </c>
      <c r="N68" s="23">
        <f>13*M68-F68-L68</f>
        <v>47.4</v>
      </c>
      <c r="O68" s="23"/>
      <c r="Q68" s="2">
        <f t="shared" si="4"/>
        <v>13</v>
      </c>
      <c r="R68" s="2">
        <f t="shared" si="5"/>
        <v>3.125</v>
      </c>
      <c r="S68" s="2">
        <f>VLOOKUP(A68,[1]TDSheet!$A:$U,21,0)</f>
        <v>0.4</v>
      </c>
      <c r="T68" s="2">
        <f>VLOOKUP(A68,[1]TDSheet!$A:$V,22,0)</f>
        <v>1.8</v>
      </c>
      <c r="U68" s="2">
        <f>VLOOKUP(A68,[1]TDSheet!$A:$M,13,0)</f>
        <v>1.4</v>
      </c>
      <c r="W68" s="2">
        <f t="shared" si="6"/>
        <v>28.439999999999998</v>
      </c>
    </row>
    <row r="69" spans="1:23" ht="11.1" customHeight="1" outlineLevel="1" x14ac:dyDescent="0.2">
      <c r="A69" s="8" t="s">
        <v>72</v>
      </c>
      <c r="B69" s="8" t="s">
        <v>14</v>
      </c>
      <c r="C69" s="9">
        <v>-5</v>
      </c>
      <c r="D69" s="9">
        <v>12</v>
      </c>
      <c r="E69" s="9">
        <v>9</v>
      </c>
      <c r="F69" s="9">
        <v>-2</v>
      </c>
      <c r="G69" s="21">
        <f>VLOOKUP(A69,[1]TDSheet!$A:$G,7,0)</f>
        <v>0.6</v>
      </c>
      <c r="H69" s="2">
        <f>VLOOKUP(A69,[1]TDSheet!$A:$H,8,0)</f>
        <v>60</v>
      </c>
      <c r="I69" s="2">
        <f>VLOOKUP(A69,[2]TDSheet!$A:$F,4,0)</f>
        <v>9</v>
      </c>
      <c r="J69" s="2">
        <f t="shared" si="2"/>
        <v>0</v>
      </c>
      <c r="L69" s="2">
        <f>VLOOKUP(A69,[1]TDSheet!$A:$O,15,0)</f>
        <v>20</v>
      </c>
      <c r="M69" s="2">
        <f t="shared" si="3"/>
        <v>1.8</v>
      </c>
      <c r="N69" s="23">
        <v>10</v>
      </c>
      <c r="O69" s="23"/>
      <c r="Q69" s="2">
        <f t="shared" si="4"/>
        <v>15.555555555555555</v>
      </c>
      <c r="R69" s="2">
        <f t="shared" si="5"/>
        <v>10</v>
      </c>
      <c r="S69" s="2">
        <f>VLOOKUP(A69,[1]TDSheet!$A:$U,21,0)</f>
        <v>1.6</v>
      </c>
      <c r="T69" s="2">
        <f>VLOOKUP(A69,[1]TDSheet!$A:$V,22,0)</f>
        <v>0.8</v>
      </c>
      <c r="U69" s="2">
        <f>VLOOKUP(A69,[1]TDSheet!$A:$M,13,0)</f>
        <v>2.2000000000000002</v>
      </c>
      <c r="W69" s="2">
        <f t="shared" si="6"/>
        <v>6</v>
      </c>
    </row>
    <row r="70" spans="1:23" ht="11.1" customHeight="1" outlineLevel="1" x14ac:dyDescent="0.2">
      <c r="A70" s="8" t="s">
        <v>73</v>
      </c>
      <c r="B70" s="8" t="s">
        <v>14</v>
      </c>
      <c r="C70" s="9">
        <v>-6</v>
      </c>
      <c r="D70" s="9"/>
      <c r="E70" s="9">
        <v>-1</v>
      </c>
      <c r="F70" s="9">
        <v>-6</v>
      </c>
      <c r="G70" s="21">
        <f>VLOOKUP(A70,[1]TDSheet!$A:$G,7,0)</f>
        <v>0.28000000000000003</v>
      </c>
      <c r="H70" s="2">
        <f>VLOOKUP(A70,[1]TDSheet!$A:$H,8,0)</f>
        <v>35</v>
      </c>
      <c r="I70" s="2">
        <f>VLOOKUP(A70,[2]TDSheet!$A:$F,4,0)</f>
        <v>6</v>
      </c>
      <c r="J70" s="2">
        <f t="shared" si="2"/>
        <v>-7</v>
      </c>
      <c r="L70" s="2">
        <f>VLOOKUP(A70,[1]TDSheet!$A:$O,15,0)</f>
        <v>90</v>
      </c>
      <c r="M70" s="2">
        <f t="shared" si="3"/>
        <v>-0.2</v>
      </c>
      <c r="N70" s="23"/>
      <c r="O70" s="23"/>
      <c r="Q70" s="2">
        <f t="shared" si="4"/>
        <v>-420</v>
      </c>
      <c r="R70" s="2">
        <f t="shared" si="5"/>
        <v>-420</v>
      </c>
      <c r="S70" s="2">
        <f>VLOOKUP(A70,[1]TDSheet!$A:$U,21,0)</f>
        <v>1.2</v>
      </c>
      <c r="T70" s="2">
        <f>VLOOKUP(A70,[1]TDSheet!$A:$V,22,0)</f>
        <v>2.2000000000000002</v>
      </c>
      <c r="U70" s="2">
        <f>VLOOKUP(A70,[1]TDSheet!$A:$M,13,0)</f>
        <v>7</v>
      </c>
      <c r="W70" s="2">
        <f t="shared" si="6"/>
        <v>0</v>
      </c>
    </row>
    <row r="71" spans="1:23" ht="11.1" customHeight="1" outlineLevel="1" x14ac:dyDescent="0.2">
      <c r="A71" s="25" t="s">
        <v>74</v>
      </c>
      <c r="B71" s="8" t="s">
        <v>10</v>
      </c>
      <c r="C71" s="9">
        <v>-10.84</v>
      </c>
      <c r="D71" s="9"/>
      <c r="E71" s="24">
        <v>17.579999999999998</v>
      </c>
      <c r="F71" s="24">
        <v>-28.42</v>
      </c>
      <c r="G71" s="21">
        <f>VLOOKUP(A71,[1]TDSheet!$A:$G,7,0)</f>
        <v>0</v>
      </c>
      <c r="H71" s="2">
        <f>VLOOKUP(A71,[1]TDSheet!$A:$H,8,0)</f>
        <v>0</v>
      </c>
      <c r="I71" s="2">
        <f>VLOOKUP(A71,[2]TDSheet!$A:$F,4,0)</f>
        <v>17.05</v>
      </c>
      <c r="J71" s="2">
        <f t="shared" ref="J71:J74" si="11">E71-I71</f>
        <v>0.52999999999999758</v>
      </c>
      <c r="L71" s="2">
        <f>VLOOKUP(A71,[1]TDSheet!$A:$O,15,0)</f>
        <v>0</v>
      </c>
      <c r="M71" s="2">
        <f t="shared" ref="M71:M74" si="12">E71/5</f>
        <v>3.5159999999999996</v>
      </c>
      <c r="N71" s="23"/>
      <c r="O71" s="23"/>
      <c r="Q71" s="2">
        <f t="shared" ref="Q71:Q74" si="13">(F71+L71+N71)/M71</f>
        <v>-8.0830489192263943</v>
      </c>
      <c r="R71" s="2">
        <f t="shared" ref="R71:R74" si="14">(L71+F71)/M71</f>
        <v>-8.0830489192263943</v>
      </c>
      <c r="S71" s="2">
        <f>VLOOKUP(A71,[1]TDSheet!$A:$U,21,0)</f>
        <v>0.81199999999999994</v>
      </c>
      <c r="T71" s="2">
        <f>VLOOKUP(A71,[1]TDSheet!$A:$V,22,0)</f>
        <v>1.9039999999999999</v>
      </c>
      <c r="U71" s="2">
        <f>VLOOKUP(A71,[1]TDSheet!$A:$M,13,0)</f>
        <v>1.8960000000000001</v>
      </c>
      <c r="W71" s="2">
        <f t="shared" ref="W71:W74" si="15">N71*G71</f>
        <v>0</v>
      </c>
    </row>
    <row r="72" spans="1:23" ht="11.1" customHeight="1" outlineLevel="1" x14ac:dyDescent="0.2">
      <c r="A72" s="25" t="s">
        <v>75</v>
      </c>
      <c r="B72" s="8" t="s">
        <v>14</v>
      </c>
      <c r="C72" s="9">
        <v>-168</v>
      </c>
      <c r="D72" s="9"/>
      <c r="E72" s="24">
        <v>139</v>
      </c>
      <c r="F72" s="24">
        <v>-307</v>
      </c>
      <c r="G72" s="21">
        <f>VLOOKUP(A72,[1]TDSheet!$A:$G,7,0)</f>
        <v>0</v>
      </c>
      <c r="H72" s="2">
        <f>VLOOKUP(A72,[1]TDSheet!$A:$H,8,0)</f>
        <v>0</v>
      </c>
      <c r="I72" s="2">
        <f>VLOOKUP(A72,[2]TDSheet!$A:$F,4,0)</f>
        <v>152</v>
      </c>
      <c r="J72" s="2">
        <f t="shared" si="11"/>
        <v>-13</v>
      </c>
      <c r="L72" s="2">
        <f>VLOOKUP(A72,[1]TDSheet!$A:$O,15,0)</f>
        <v>0</v>
      </c>
      <c r="M72" s="2">
        <f t="shared" si="12"/>
        <v>27.8</v>
      </c>
      <c r="N72" s="23"/>
      <c r="O72" s="23"/>
      <c r="Q72" s="2">
        <f t="shared" si="13"/>
        <v>-11.043165467625899</v>
      </c>
      <c r="R72" s="2">
        <f t="shared" si="14"/>
        <v>-11.043165467625899</v>
      </c>
      <c r="S72" s="2">
        <f>VLOOKUP(A72,[1]TDSheet!$A:$U,21,0)</f>
        <v>13.6</v>
      </c>
      <c r="T72" s="2">
        <f>VLOOKUP(A72,[1]TDSheet!$A:$V,22,0)</f>
        <v>22.2</v>
      </c>
      <c r="U72" s="2">
        <f>VLOOKUP(A72,[1]TDSheet!$A:$M,13,0)</f>
        <v>32</v>
      </c>
      <c r="W72" s="2">
        <f t="shared" si="15"/>
        <v>0</v>
      </c>
    </row>
    <row r="73" spans="1:23" ht="11.1" customHeight="1" outlineLevel="1" x14ac:dyDescent="0.2">
      <c r="A73" s="25" t="s">
        <v>76</v>
      </c>
      <c r="B73" s="8" t="s">
        <v>14</v>
      </c>
      <c r="C73" s="9">
        <v>-18</v>
      </c>
      <c r="D73" s="9"/>
      <c r="E73" s="24">
        <v>20</v>
      </c>
      <c r="F73" s="24">
        <v>-38</v>
      </c>
      <c r="G73" s="21">
        <f>VLOOKUP(A73,[1]TDSheet!$A:$G,7,0)</f>
        <v>0</v>
      </c>
      <c r="H73" s="2">
        <f>VLOOKUP(A73,[1]TDSheet!$A:$H,8,0)</f>
        <v>0</v>
      </c>
      <c r="I73" s="2">
        <f>VLOOKUP(A73,[2]TDSheet!$A:$F,4,0)</f>
        <v>20</v>
      </c>
      <c r="J73" s="2">
        <f t="shared" si="11"/>
        <v>0</v>
      </c>
      <c r="L73" s="2">
        <f>VLOOKUP(A73,[1]TDSheet!$A:$O,15,0)</f>
        <v>0</v>
      </c>
      <c r="M73" s="2">
        <f t="shared" si="12"/>
        <v>4</v>
      </c>
      <c r="N73" s="23"/>
      <c r="O73" s="23"/>
      <c r="Q73" s="2">
        <f t="shared" si="13"/>
        <v>-9.5</v>
      </c>
      <c r="R73" s="2">
        <f t="shared" si="14"/>
        <v>-9.5</v>
      </c>
      <c r="S73" s="2">
        <f>VLOOKUP(A73,[1]TDSheet!$A:$U,21,0)</f>
        <v>1.4</v>
      </c>
      <c r="T73" s="2">
        <f>VLOOKUP(A73,[1]TDSheet!$A:$V,22,0)</f>
        <v>3.2</v>
      </c>
      <c r="U73" s="2">
        <f>VLOOKUP(A73,[1]TDSheet!$A:$M,13,0)</f>
        <v>3.4</v>
      </c>
      <c r="W73" s="2">
        <f t="shared" si="15"/>
        <v>0</v>
      </c>
    </row>
    <row r="74" spans="1:23" ht="11.1" customHeight="1" outlineLevel="1" x14ac:dyDescent="0.2">
      <c r="A74" s="25" t="s">
        <v>77</v>
      </c>
      <c r="B74" s="8" t="s">
        <v>14</v>
      </c>
      <c r="C74" s="9">
        <v>-57</v>
      </c>
      <c r="D74" s="9"/>
      <c r="E74" s="24">
        <v>43</v>
      </c>
      <c r="F74" s="24">
        <v>-100</v>
      </c>
      <c r="G74" s="21">
        <f>VLOOKUP(A74,[1]TDSheet!$A:$G,7,0)</f>
        <v>0</v>
      </c>
      <c r="H74" s="2">
        <f>VLOOKUP(A74,[1]TDSheet!$A:$H,8,0)</f>
        <v>0</v>
      </c>
      <c r="I74" s="2">
        <f>VLOOKUP(A74,[2]TDSheet!$A:$F,4,0)</f>
        <v>43</v>
      </c>
      <c r="J74" s="2">
        <f t="shared" si="11"/>
        <v>0</v>
      </c>
      <c r="L74" s="2">
        <f>VLOOKUP(A74,[1]TDSheet!$A:$O,15,0)</f>
        <v>0</v>
      </c>
      <c r="M74" s="2">
        <f t="shared" si="12"/>
        <v>8.6</v>
      </c>
      <c r="N74" s="23"/>
      <c r="O74" s="23"/>
      <c r="Q74" s="2">
        <f t="shared" si="13"/>
        <v>-11.627906976744187</v>
      </c>
      <c r="R74" s="2">
        <f t="shared" si="14"/>
        <v>-11.627906976744187</v>
      </c>
      <c r="S74" s="2">
        <f>VLOOKUP(A74,[1]TDSheet!$A:$U,21,0)</f>
        <v>4.5999999999999996</v>
      </c>
      <c r="T74" s="2">
        <f>VLOOKUP(A74,[1]TDSheet!$A:$V,22,0)</f>
        <v>8.4</v>
      </c>
      <c r="U74" s="2">
        <f>VLOOKUP(A74,[1]TDSheet!$A:$M,13,0)</f>
        <v>11.2</v>
      </c>
      <c r="W74" s="2">
        <f t="shared" si="15"/>
        <v>0</v>
      </c>
    </row>
  </sheetData>
  <autoFilter ref="A3:W74" xr:uid="{A9E62A79-4372-4940-ADE6-1EDAE8F14DC8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2023-11-27T08:14:03Z</dcterms:modified>
</cp:coreProperties>
</file>