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70EFC3-793A-493B-B2AC-A63408C4D7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7" i="1"/>
  <c r="V436" i="1"/>
  <c r="W435" i="1"/>
  <c r="X435" i="1" s="1"/>
  <c r="N435" i="1"/>
  <c r="X434" i="1"/>
  <c r="X436" i="1" s="1"/>
  <c r="W434" i="1"/>
  <c r="N434" i="1"/>
  <c r="V432" i="1"/>
  <c r="W431" i="1"/>
  <c r="V431" i="1"/>
  <c r="X430" i="1"/>
  <c r="W430" i="1"/>
  <c r="X429" i="1"/>
  <c r="W429" i="1"/>
  <c r="X428" i="1"/>
  <c r="W428" i="1"/>
  <c r="X427" i="1"/>
  <c r="W427" i="1"/>
  <c r="N427" i="1"/>
  <c r="W426" i="1"/>
  <c r="X426" i="1" s="1"/>
  <c r="N426" i="1"/>
  <c r="X425" i="1"/>
  <c r="W425" i="1"/>
  <c r="W432" i="1" s="1"/>
  <c r="N425" i="1"/>
  <c r="V423" i="1"/>
  <c r="V422" i="1"/>
  <c r="X421" i="1"/>
  <c r="W421" i="1"/>
  <c r="N421" i="1"/>
  <c r="W420" i="1"/>
  <c r="N420" i="1"/>
  <c r="V418" i="1"/>
  <c r="V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X397" i="1"/>
  <c r="W397" i="1"/>
  <c r="N397" i="1"/>
  <c r="W396" i="1"/>
  <c r="X396" i="1" s="1"/>
  <c r="N396" i="1"/>
  <c r="X395" i="1"/>
  <c r="W395" i="1"/>
  <c r="X394" i="1"/>
  <c r="W394" i="1"/>
  <c r="N394" i="1"/>
  <c r="W393" i="1"/>
  <c r="X393" i="1" s="1"/>
  <c r="N393" i="1"/>
  <c r="X392" i="1"/>
  <c r="X399" i="1" s="1"/>
  <c r="W392" i="1"/>
  <c r="N392" i="1"/>
  <c r="V390" i="1"/>
  <c r="W389" i="1"/>
  <c r="V389" i="1"/>
  <c r="X388" i="1"/>
  <c r="W388" i="1"/>
  <c r="N388" i="1"/>
  <c r="W387" i="1"/>
  <c r="N387" i="1"/>
  <c r="V384" i="1"/>
  <c r="V383" i="1"/>
  <c r="W382" i="1"/>
  <c r="X382" i="1" s="1"/>
  <c r="W381" i="1"/>
  <c r="V379" i="1"/>
  <c r="W378" i="1"/>
  <c r="V378" i="1"/>
  <c r="X377" i="1"/>
  <c r="W377" i="1"/>
  <c r="X376" i="1"/>
  <c r="W376" i="1"/>
  <c r="X375" i="1"/>
  <c r="W375" i="1"/>
  <c r="X374" i="1"/>
  <c r="X378" i="1" s="1"/>
  <c r="W374" i="1"/>
  <c r="W379" i="1" s="1"/>
  <c r="V372" i="1"/>
  <c r="V371" i="1"/>
  <c r="W370" i="1"/>
  <c r="N370" i="1"/>
  <c r="V368" i="1"/>
  <c r="V367" i="1"/>
  <c r="W366" i="1"/>
  <c r="X366" i="1" s="1"/>
  <c r="N366" i="1"/>
  <c r="X365" i="1"/>
  <c r="X367" i="1" s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X342" i="1"/>
  <c r="X344" i="1" s="1"/>
  <c r="W342" i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X324" i="1"/>
  <c r="X326" i="1" s="1"/>
  <c r="W324" i="1"/>
  <c r="W326" i="1" s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X303" i="1"/>
  <c r="W303" i="1"/>
  <c r="X302" i="1"/>
  <c r="X305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V278" i="1"/>
  <c r="X277" i="1"/>
  <c r="W277" i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X266" i="1"/>
  <c r="X268" i="1" s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W251" i="1"/>
  <c r="X251" i="1" s="1"/>
  <c r="N251" i="1"/>
  <c r="X250" i="1"/>
  <c r="W250" i="1"/>
  <c r="N250" i="1"/>
  <c r="W249" i="1"/>
  <c r="N249" i="1"/>
  <c r="V247" i="1"/>
  <c r="V246" i="1"/>
  <c r="W245" i="1"/>
  <c r="X245" i="1" s="1"/>
  <c r="N245" i="1"/>
  <c r="X244" i="1"/>
  <c r="W244" i="1"/>
  <c r="X243" i="1"/>
  <c r="X246" i="1" s="1"/>
  <c r="W243" i="1"/>
  <c r="W246" i="1" s="1"/>
  <c r="V241" i="1"/>
  <c r="V240" i="1"/>
  <c r="W239" i="1"/>
  <c r="X239" i="1" s="1"/>
  <c r="N239" i="1"/>
  <c r="X238" i="1"/>
  <c r="W238" i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W228" i="1"/>
  <c r="X228" i="1" s="1"/>
  <c r="W227" i="1"/>
  <c r="X227" i="1" s="1"/>
  <c r="N227" i="1"/>
  <c r="X226" i="1"/>
  <c r="W226" i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X222" i="1" s="1"/>
  <c r="W218" i="1"/>
  <c r="N218" i="1"/>
  <c r="V216" i="1"/>
  <c r="W215" i="1"/>
  <c r="V215" i="1"/>
  <c r="X214" i="1"/>
  <c r="X215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W196" i="1"/>
  <c r="W212" i="1" s="1"/>
  <c r="N196" i="1"/>
  <c r="V193" i="1"/>
  <c r="V192" i="1"/>
  <c r="W191" i="1"/>
  <c r="X191" i="1" s="1"/>
  <c r="N191" i="1"/>
  <c r="X190" i="1"/>
  <c r="X192" i="1" s="1"/>
  <c r="W190" i="1"/>
  <c r="W192" i="1" s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X170" i="1"/>
  <c r="X187" i="1" s="1"/>
  <c r="W170" i="1"/>
  <c r="W188" i="1" s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H475" i="1" s="1"/>
  <c r="N141" i="1"/>
  <c r="V138" i="1"/>
  <c r="V137" i="1"/>
  <c r="W136" i="1"/>
  <c r="X136" i="1" s="1"/>
  <c r="N136" i="1"/>
  <c r="X135" i="1"/>
  <c r="W135" i="1"/>
  <c r="N135" i="1"/>
  <c r="W134" i="1"/>
  <c r="G475" i="1" s="1"/>
  <c r="N134" i="1"/>
  <c r="V130" i="1"/>
  <c r="V129" i="1"/>
  <c r="W128" i="1"/>
  <c r="X128" i="1" s="1"/>
  <c r="N128" i="1"/>
  <c r="X127" i="1"/>
  <c r="W127" i="1"/>
  <c r="N127" i="1"/>
  <c r="W126" i="1"/>
  <c r="W129" i="1" s="1"/>
  <c r="V123" i="1"/>
  <c r="V122" i="1"/>
  <c r="X121" i="1"/>
  <c r="W121" i="1"/>
  <c r="X120" i="1"/>
  <c r="W120" i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X106" i="1"/>
  <c r="W106" i="1"/>
  <c r="X105" i="1"/>
  <c r="X114" i="1" s="1"/>
  <c r="W105" i="1"/>
  <c r="W115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V468" i="1" l="1"/>
  <c r="X32" i="1"/>
  <c r="X59" i="1"/>
  <c r="X102" i="1"/>
  <c r="X122" i="1"/>
  <c r="W37" i="1"/>
  <c r="W51" i="1"/>
  <c r="W79" i="1"/>
  <c r="W89" i="1"/>
  <c r="W103" i="1"/>
  <c r="W122" i="1"/>
  <c r="W130" i="1"/>
  <c r="W138" i="1"/>
  <c r="W149" i="1"/>
  <c r="W167" i="1"/>
  <c r="W211" i="1"/>
  <c r="L475" i="1"/>
  <c r="W264" i="1"/>
  <c r="X256" i="1"/>
  <c r="X263" i="1" s="1"/>
  <c r="W263" i="1"/>
  <c r="M475" i="1"/>
  <c r="W273" i="1"/>
  <c r="X272" i="1"/>
  <c r="X273" i="1" s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3" i="1"/>
  <c r="W41" i="1"/>
  <c r="W45" i="1"/>
  <c r="W60" i="1"/>
  <c r="W114" i="1"/>
  <c r="W156" i="1"/>
  <c r="W161" i="1"/>
  <c r="W187" i="1"/>
  <c r="W193" i="1"/>
  <c r="W235" i="1"/>
  <c r="W240" i="1"/>
  <c r="X237" i="1"/>
  <c r="X240" i="1" s="1"/>
  <c r="W253" i="1"/>
  <c r="W269" i="1"/>
  <c r="W274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W469" i="1" s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X470" i="1" l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<sst xmlns="http://schemas.openxmlformats.org/spreadsheetml/2006/main" count="1968" uniqueCount="671">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</sst>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topLeftCell="A455" zoomScaleNormal="100" zoomScaleSheetLayoutView="100" workbookViewId="0">
      <selection activeCell="Z293" sqref="Z293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46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9" t="s">
        <v>8</v>
      </c>
      <c r="B5" s="351"/>
      <c r="C5" s="352"/>
      <c r="D5" s="342"/>
      <c r="E5" s="344"/>
      <c r="F5" s="603" t="s">
        <v>9</v>
      </c>
      <c r="G5" s="352"/>
      <c r="H5" s="342"/>
      <c r="I5" s="343"/>
      <c r="J5" s="343"/>
      <c r="K5" s="343"/>
      <c r="L5" s="344"/>
      <c r="N5" s="24" t="s">
        <v>10</v>
      </c>
      <c r="O5" s="544">
        <v>45255</v>
      </c>
      <c r="P5" s="406"/>
      <c r="R5" s="632" t="s">
        <v>11</v>
      </c>
      <c r="S5" s="372"/>
      <c r="T5" s="485" t="s">
        <v>12</v>
      </c>
      <c r="U5" s="406"/>
      <c r="Z5" s="51"/>
      <c r="AA5" s="51"/>
      <c r="AB5" s="51"/>
    </row>
    <row r="6" spans="1:29" s="308" customFormat="1" ht="24" customHeight="1" x14ac:dyDescent="0.2">
      <c r="A6" s="449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6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1" t="s">
        <v>16</v>
      </c>
      <c r="S6" s="372"/>
      <c r="T6" s="489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2"/>
      <c r="T7" s="490"/>
      <c r="U7" s="491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10"/>
      <c r="E8" s="411"/>
      <c r="F8" s="411"/>
      <c r="G8" s="411"/>
      <c r="H8" s="411"/>
      <c r="I8" s="411"/>
      <c r="J8" s="411"/>
      <c r="K8" s="411"/>
      <c r="L8" s="412"/>
      <c r="N8" s="24" t="s">
        <v>19</v>
      </c>
      <c r="O8" s="405">
        <v>0.33333333333333331</v>
      </c>
      <c r="P8" s="406"/>
      <c r="R8" s="320"/>
      <c r="S8" s="372"/>
      <c r="T8" s="490"/>
      <c r="U8" s="491"/>
      <c r="Z8" s="51"/>
      <c r="AA8" s="51"/>
      <c r="AB8" s="51"/>
    </row>
    <row r="9" spans="1:29" s="308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7"/>
      <c r="E9" s="327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6"/>
      <c r="R9" s="320"/>
      <c r="S9" s="372"/>
      <c r="T9" s="492"/>
      <c r="U9" s="49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7"/>
      <c r="E10" s="327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8"/>
      <c r="U12" s="320"/>
      <c r="Z12" s="51"/>
      <c r="AA12" s="51"/>
      <c r="AB12" s="51"/>
    </row>
    <row r="13" spans="1:29" s="308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1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6"/>
      <c r="P17" s="426"/>
      <c r="Q17" s="426"/>
      <c r="R17" s="427"/>
      <c r="S17" s="638" t="s">
        <v>48</v>
      </c>
      <c r="T17" s="352"/>
      <c r="U17" s="353" t="s">
        <v>49</v>
      </c>
      <c r="V17" s="353" t="s">
        <v>50</v>
      </c>
      <c r="W17" s="364" t="s">
        <v>51</v>
      </c>
      <c r="X17" s="353" t="s">
        <v>52</v>
      </c>
      <c r="Y17" s="384" t="s">
        <v>53</v>
      </c>
      <c r="Z17" s="384" t="s">
        <v>54</v>
      </c>
      <c r="AA17" s="384" t="s">
        <v>55</v>
      </c>
      <c r="AB17" s="385"/>
      <c r="AC17" s="386"/>
      <c r="AD17" s="451"/>
      <c r="BA17" s="375" t="s">
        <v>56</v>
      </c>
    </row>
    <row r="18" spans="1:53" ht="14.25" customHeight="1" x14ac:dyDescent="0.2">
      <c r="A18" s="354"/>
      <c r="B18" s="354"/>
      <c r="C18" s="354"/>
      <c r="D18" s="428"/>
      <c r="E18" s="430"/>
      <c r="F18" s="354"/>
      <c r="G18" s="354"/>
      <c r="H18" s="354"/>
      <c r="I18" s="354"/>
      <c r="J18" s="354"/>
      <c r="K18" s="354"/>
      <c r="L18" s="354"/>
      <c r="M18" s="354"/>
      <c r="N18" s="428"/>
      <c r="O18" s="429"/>
      <c r="P18" s="429"/>
      <c r="Q18" s="429"/>
      <c r="R18" s="430"/>
      <c r="S18" s="307" t="s">
        <v>57</v>
      </c>
      <c r="T18" s="307" t="s">
        <v>58</v>
      </c>
      <c r="U18" s="354"/>
      <c r="V18" s="354"/>
      <c r="W18" s="365"/>
      <c r="X18" s="354"/>
      <c r="Y18" s="546"/>
      <c r="Z18" s="546"/>
      <c r="AA18" s="387"/>
      <c r="AB18" s="388"/>
      <c r="AC18" s="389"/>
      <c r="AD18" s="452"/>
      <c r="BA18" s="320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10.8</v>
      </c>
      <c r="W50" s="311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4</v>
      </c>
      <c r="W51" s="312">
        <f>IFERROR(W49/H49,"0")+IFERROR(W50/H50,"0")</f>
        <v>4</v>
      </c>
      <c r="X51" s="312">
        <f>IFERROR(IF(X49="",0,X49),"0")+IFERROR(IF(X50="",0,X50),"0")</f>
        <v>3.0120000000000001E-2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10.8</v>
      </c>
      <c r="W52" s="312">
        <f>IFERROR(SUM(W49:W50),"0")</f>
        <v>10.8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54</v>
      </c>
      <c r="W55" s="311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36</v>
      </c>
      <c r="W57" s="311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9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13</v>
      </c>
      <c r="W59" s="312">
        <f>IFERROR(W55/H55,"0")+IFERROR(W56/H56,"0")+IFERROR(W57/H57,"0")+IFERROR(W58/H58,"0")</f>
        <v>13</v>
      </c>
      <c r="X59" s="312">
        <f>IFERROR(IF(X55="",0,X55),"0")+IFERROR(IF(X56="",0,X56),"0")+IFERROR(IF(X57="",0,X57),"0")+IFERROR(IF(X58="",0,X58),"0")</f>
        <v>0.18370999999999998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90</v>
      </c>
      <c r="W60" s="312">
        <f>IFERROR(SUM(W55:W58),"0")</f>
        <v>90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4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4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10.8</v>
      </c>
      <c r="W64" s="311">
        <f t="shared" si="2"/>
        <v>11.2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4</v>
      </c>
      <c r="W68" s="311">
        <f t="shared" si="2"/>
        <v>4</v>
      </c>
      <c r="X68" s="36">
        <f t="shared" ref="X68:X74" si="3">IFERROR(IF(W68=0,"",ROUNDUP(W68/H68,0)*0.00937),"")</f>
        <v>9.3699999999999999E-3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80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1.9642857142857144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3.1119999999999998E-2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14.8</v>
      </c>
      <c r="W80" s="312">
        <f>IFERROR(SUM(W63:W78),"0")</f>
        <v>15.2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9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8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7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5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6" t="s">
        <v>236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2.1</v>
      </c>
      <c r="W144" s="311">
        <f t="shared" si="7"/>
        <v>2.1</v>
      </c>
      <c r="X144" s="36">
        <f>IFERROR(IF(W144=0,"",ROUNDUP(W144/H144,0)*0.00502),"")</f>
        <v>5.0200000000000002E-3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2.1</v>
      </c>
      <c r="W147" s="311">
        <f t="shared" si="7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2</v>
      </c>
      <c r="W149" s="312">
        <f>IFERROR(W141/H141,"0")+IFERROR(W142/H142,"0")+IFERROR(W143/H143,"0")+IFERROR(W144/H144,"0")+IFERROR(W145/H145,"0")+IFERROR(W146/H146,"0")+IFERROR(W147/H147,"0")+IFERROR(W148/H148,"0")</f>
        <v>2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1.004E-2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4.2</v>
      </c>
      <c r="W150" s="312">
        <f>IFERROR(SUM(W141:W148),"0")</f>
        <v>4.2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21.6</v>
      </c>
      <c r="W198" s="311">
        <f t="shared" si="10"/>
        <v>21.6</v>
      </c>
      <c r="X198" s="36">
        <f>IFERROR(IF(W198=0,"",ROUNDUP(W198/H198,0)*0.02175),"")</f>
        <v>4.3499999999999997E-2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10.8</v>
      </c>
      <c r="W202" s="311">
        <f t="shared" si="10"/>
        <v>10.8</v>
      </c>
      <c r="X202" s="36">
        <f>IFERROR(IF(W202=0,"",ROUNDUP(W202/H202,0)*0.02175),"")</f>
        <v>2.1749999999999999E-2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20</v>
      </c>
      <c r="W204" s="311">
        <f t="shared" si="10"/>
        <v>20</v>
      </c>
      <c r="X204" s="36">
        <f t="shared" ref="X204:X210" si="11">IFERROR(IF(W204=0,"",ROUNDUP(W204/H204,0)*0.00937),"")</f>
        <v>3.7479999999999999E-2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5</v>
      </c>
      <c r="W206" s="311">
        <f t="shared" si="10"/>
        <v>5</v>
      </c>
      <c r="X206" s="36">
        <f t="shared" si="11"/>
        <v>9.3699999999999999E-3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8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0.11210000000000001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57.400000000000006</v>
      </c>
      <c r="W212" s="312">
        <f>IFERROR(SUM(W196:W210),"0")</f>
        <v>57.400000000000006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16.8</v>
      </c>
      <c r="W218" s="311">
        <f>IFERROR(IF(V218="",0,CEILING((V218/$H218),1)*$H218),"")</f>
        <v>16.8</v>
      </c>
      <c r="X218" s="36">
        <f>IFERROR(IF(W218=0,"",ROUNDUP(W218/H218,0)*0.00753),"")</f>
        <v>3.0120000000000001E-2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2</v>
      </c>
      <c r="W219" s="311">
        <f>IFERROR(IF(V219="",0,CEILING((V219/$H219),1)*$H219),"")</f>
        <v>4.2</v>
      </c>
      <c r="X219" s="36">
        <f>IFERROR(IF(W219=0,"",ROUNDUP(W219/H219,0)*0.00753),"")</f>
        <v>7.5300000000000002E-3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4.1999999999999993</v>
      </c>
      <c r="W220" s="311">
        <f>IFERROR(IF(V220="",0,CEILING((V220/$H220),1)*$H220),"")</f>
        <v>4.2</v>
      </c>
      <c r="X220" s="36">
        <f>IFERROR(IF(W220=0,"",ROUNDUP(W220/H220,0)*0.00502),"")</f>
        <v>1.004E-2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6.4761904761904763</v>
      </c>
      <c r="W222" s="312">
        <f>IFERROR(W218/H218,"0")+IFERROR(W219/H219,"0")+IFERROR(W220/H220,"0")+IFERROR(W221/H221,"0")</f>
        <v>7</v>
      </c>
      <c r="X222" s="312">
        <f>IFERROR(IF(X218="",0,X218),"0")+IFERROR(IF(X219="",0,X219),"0")+IFERROR(IF(X220="",0,X220),"0")+IFERROR(IF(X221="",0,X221),"0")</f>
        <v>4.7690000000000003E-2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23</v>
      </c>
      <c r="W223" s="312">
        <f>IFERROR(SUM(W218:W221),"0")</f>
        <v>25.2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550</v>
      </c>
      <c r="W225" s="311">
        <f t="shared" ref="W225:W233" si="12">IFERROR(IF(V225="",0,CEILING((V225/$H225),1)*$H225),"")</f>
        <v>550.79999999999995</v>
      </c>
      <c r="X225" s="36">
        <f>IFERROR(IF(W225=0,"",ROUNDUP(W225/H225,0)*0.02175),"")</f>
        <v>1.4789999999999999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5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12.6</v>
      </c>
      <c r="W229" s="311">
        <f t="shared" si="12"/>
        <v>12.600000000000001</v>
      </c>
      <c r="X229" s="36">
        <f>IFERROR(IF(W229=0,"",ROUNDUP(W229/H229,0)*0.00753),"")</f>
        <v>4.5179999999999998E-2</v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10.8</v>
      </c>
      <c r="W230" s="311">
        <f t="shared" si="12"/>
        <v>10.8</v>
      </c>
      <c r="X230" s="36">
        <f>IFERROR(IF(W230=0,"",ROUNDUP(W230/H230,0)*0.00937),"")</f>
        <v>2.811E-2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76.901234567901241</v>
      </c>
      <c r="W234" s="312">
        <f>IFERROR(W225/H225,"0")+IFERROR(W226/H226,"0")+IFERROR(W227/H227,"0")+IFERROR(W228/H228,"0")+IFERROR(W229/H229,"0")+IFERROR(W230/H230,"0")+IFERROR(W231/H231,"0")+IFERROR(W232/H232,"0")+IFERROR(W233/H233,"0")</f>
        <v>77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1.5522899999999999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573.4</v>
      </c>
      <c r="W235" s="312">
        <f>IFERROR(SUM(W225:W233),"0")</f>
        <v>574.19999999999993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6</v>
      </c>
      <c r="W238" s="311">
        <f>IFERROR(IF(V238="",0,CEILING((V238/$H238),1)*$H238),"")</f>
        <v>7.8</v>
      </c>
      <c r="X238" s="36">
        <f>IFERROR(IF(W238=0,"",ROUNDUP(W238/H238,0)*0.02175),"")</f>
        <v>2.1749999999999999E-2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0.76923076923076927</v>
      </c>
      <c r="W240" s="312">
        <f>IFERROR(W237/H237,"0")+IFERROR(W238/H238,"0")+IFERROR(W239/H239,"0")</f>
        <v>1</v>
      </c>
      <c r="X240" s="312">
        <f>IFERROR(IF(X237="",0,X237),"0")+IFERROR(IF(X238="",0,X238),"0")+IFERROR(IF(X239="",0,X239),"0")</f>
        <v>2.1749999999999999E-2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6</v>
      </c>
      <c r="W241" s="312">
        <f>IFERROR(SUM(W237:W239),"0")</f>
        <v>7.8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2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10.8</v>
      </c>
      <c r="W256" s="311">
        <f t="shared" ref="W256:W262" si="13">IFERROR(IF(V256="",0,CEILING((V256/$H256),1)*$H256),"")</f>
        <v>10.8</v>
      </c>
      <c r="X256" s="36">
        <f>IFERROR(IF(W256=0,"",ROUNDUP(W256/H256,0)*0.02175),"")</f>
        <v>2.1749999999999999E-2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6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1</v>
      </c>
      <c r="W263" s="312">
        <f>IFERROR(W256/H256,"0")+IFERROR(W257/H257,"0")+IFERROR(W258/H258,"0")+IFERROR(W259/H259,"0")+IFERROR(W260/H260,"0")+IFERROR(W261/H261,"0")+IFERROR(W262/H262,"0")</f>
        <v>1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2.1749999999999999E-2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10.8</v>
      </c>
      <c r="W264" s="312">
        <f>IFERROR(SUM(W256:W262),"0")</f>
        <v>10.8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12.6</v>
      </c>
      <c r="W277" s="311">
        <f>IFERROR(IF(V277="",0,CEILING((V277/$H277),1)*$H277),"")</f>
        <v>12.6</v>
      </c>
      <c r="X277" s="36">
        <f>IFERROR(IF(W277=0,"",ROUNDUP(W277/H277,0)*0.00753),"")</f>
        <v>3.7650000000000003E-2</v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5</v>
      </c>
      <c r="W278" s="312">
        <f>IFERROR(W276/H276,"0")+IFERROR(W277/H277,"0")</f>
        <v>5</v>
      </c>
      <c r="X278" s="312">
        <f>IFERROR(IF(X276="",0,X276),"0")+IFERROR(IF(X277="",0,X277),"0")</f>
        <v>3.7650000000000003E-2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12.6</v>
      </c>
      <c r="W279" s="312">
        <f>IFERROR(SUM(W276:W277),"0")</f>
        <v>12.6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6" t="s">
        <v>432</v>
      </c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75</v>
      </c>
      <c r="W291" s="311">
        <f t="shared" ref="W291:W298" si="14">IFERROR(IF(V291="",0,CEILING((V291/$H291),1)*$H291),"")</f>
        <v>75</v>
      </c>
      <c r="X291" s="36">
        <f>IFERROR(IF(W291=0,"",ROUNDUP(W291/H291,0)*0.02175),"")</f>
        <v>0.10874999999999999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15</v>
      </c>
      <c r="W293" s="311">
        <f t="shared" si="14"/>
        <v>15</v>
      </c>
      <c r="X293" s="36">
        <f>IFERROR(IF(W293=0,"",ROUNDUP(W293/H293,0)*0.02175),"")</f>
        <v>2.1749999999999999E-2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75</v>
      </c>
      <c r="W295" s="311">
        <f t="shared" si="14"/>
        <v>75</v>
      </c>
      <c r="X295" s="36">
        <f>IFERROR(IF(W295=0,"",ROUNDUP(W295/H295,0)*0.02175),"")</f>
        <v>0.10874999999999999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5</v>
      </c>
      <c r="W297" s="311">
        <f t="shared" si="14"/>
        <v>5</v>
      </c>
      <c r="X297" s="36">
        <f>IFERROR(IF(W297=0,"",ROUNDUP(W297/H297,0)*0.00937),"")</f>
        <v>9.3699999999999999E-3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12</v>
      </c>
      <c r="W299" s="312">
        <f>IFERROR(W291/H291,"0")+IFERROR(W292/H292,"0")+IFERROR(W293/H293,"0")+IFERROR(W294/H294,"0")+IFERROR(W295/H295,"0")+IFERROR(W296/H296,"0")+IFERROR(W297/H297,"0")+IFERROR(W298/H298,"0")</f>
        <v>12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0.24861999999999995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170</v>
      </c>
      <c r="W300" s="312">
        <f>IFERROR(SUM(W291:W298),"0")</f>
        <v>170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0</v>
      </c>
      <c r="W302" s="311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0</v>
      </c>
      <c r="W305" s="312">
        <f>IFERROR(W302/H302,"0")+IFERROR(W303/H303,"0")+IFERROR(W304/H304,"0")</f>
        <v>0</v>
      </c>
      <c r="X305" s="312">
        <f>IFERROR(IF(X302="",0,X302),"0")+IFERROR(IF(X303="",0,X303),"0")+IFERROR(IF(X304="",0,X304),"0")</f>
        <v>0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0</v>
      </c>
      <c r="W306" s="312">
        <f>IFERROR(SUM(W302:W304),"0")</f>
        <v>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3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6" t="s">
        <v>482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3.36</v>
      </c>
      <c r="W350" s="311">
        <f t="shared" si="15"/>
        <v>3.36</v>
      </c>
      <c r="X350" s="36">
        <f>IFERROR(IF(W350=0,"",ROUNDUP(W350/H350,0)*0.00753),"")</f>
        <v>1.506E-2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2.1</v>
      </c>
      <c r="W354" s="311">
        <f t="shared" si="15"/>
        <v>2.1</v>
      </c>
      <c r="X354" s="36">
        <f t="shared" si="16"/>
        <v>5.0200000000000002E-3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2.1</v>
      </c>
      <c r="W358" s="311">
        <f t="shared" si="15"/>
        <v>2.1</v>
      </c>
      <c r="X358" s="36">
        <f t="shared" si="16"/>
        <v>5.0200000000000002E-3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70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4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2.5100000000000001E-2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7.5600000000000005</v>
      </c>
      <c r="W361" s="312">
        <f>IFERROR(SUM(W347:W359),"0")</f>
        <v>7.5600000000000005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7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2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7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2.1</v>
      </c>
      <c r="W397" s="311">
        <f t="shared" si="17"/>
        <v>2.1</v>
      </c>
      <c r="X397" s="36">
        <f>IFERROR(IF(W397=0,"",ROUNDUP(W397/H397,0)*0.00502),"")</f>
        <v>5.0200000000000002E-3</v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1</v>
      </c>
      <c r="W399" s="312">
        <f>IFERROR(W392/H392,"0")+IFERROR(W393/H393,"0")+IFERROR(W394/H394,"0")+IFERROR(W395/H395,"0")+IFERROR(W396/H396,"0")+IFERROR(W397/H397,"0")+IFERROR(W398/H398,"0")</f>
        <v>1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5.0200000000000002E-3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2.1</v>
      </c>
      <c r="W400" s="312">
        <f>IFERROR(SUM(W392:W398),"0")</f>
        <v>2.1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6" t="s">
        <v>569</v>
      </c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5.0999999999999996</v>
      </c>
      <c r="W408" s="311">
        <f t="shared" ref="W408:W416" si="18">IFERROR(IF(V408="",0,CEILING((V408/$H408),1)*$H408),"")</f>
        <v>5.28</v>
      </c>
      <c r="X408" s="36">
        <f>IFERROR(IF(W408=0,"",ROUNDUP(W408/H408,0)*0.01196),"")</f>
        <v>1.196E-2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5.0999999999999996</v>
      </c>
      <c r="W410" s="311">
        <f t="shared" si="18"/>
        <v>5.28</v>
      </c>
      <c r="X410" s="36">
        <f>IFERROR(IF(W410=0,"",ROUNDUP(W410/H410,0)*0.01196),"")</f>
        <v>1.196E-2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1.9318181818181817</v>
      </c>
      <c r="W417" s="312">
        <f>IFERROR(W408/H408,"0")+IFERROR(W409/H409,"0")+IFERROR(W410/H410,"0")+IFERROR(W411/H411,"0")+IFERROR(W412/H412,"0")+IFERROR(W413/H413,"0")+IFERROR(W414/H414,"0")+IFERROR(W415/H415,"0")+IFERROR(W416/H416,"0")</f>
        <v>2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2.392E-2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10.199999999999999</v>
      </c>
      <c r="W418" s="312">
        <f>IFERROR(SUM(W408:W416),"0")</f>
        <v>10.56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4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2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6" t="s">
        <v>611</v>
      </c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1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8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16.8</v>
      </c>
      <c r="W451" s="311">
        <f>IFERROR(IF(V451="",0,CEILING((V451/$H451),1)*$H451),"")</f>
        <v>16.8</v>
      </c>
      <c r="X451" s="36">
        <f>IFERROR(IF(W451=0,"",ROUNDUP(W451/H451,0)*0.00753),"")</f>
        <v>3.0120000000000001E-2</v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4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10</v>
      </c>
      <c r="W452" s="311">
        <f>IFERROR(IF(V452="",0,CEILING((V452/$H452),1)*$H452),"")</f>
        <v>12.600000000000001</v>
      </c>
      <c r="X452" s="36">
        <f>IFERROR(IF(W452=0,"",ROUNDUP(W452/H452,0)*0.00753),"")</f>
        <v>2.2589999999999999E-2</v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6.3809523809523814</v>
      </c>
      <c r="W453" s="312">
        <f>IFERROR(W451/H451,"0")+IFERROR(W452/H452,"0")</f>
        <v>7</v>
      </c>
      <c r="X453" s="312">
        <f>IFERROR(IF(X451="",0,X451),"0")+IFERROR(IF(X452="",0,X452),"0")</f>
        <v>5.271E-2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26.8</v>
      </c>
      <c r="W454" s="312">
        <f>IFERROR(SUM(W451:W452),"0")</f>
        <v>29.400000000000002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7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2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1019.6599999999999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1027.82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2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1082.281903873904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1090.9660000000003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2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3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3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2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1157.281903873904</v>
      </c>
      <c r="W468" s="312">
        <f>GrossWeightTotalR+PalletQtyTotalR*25</f>
        <v>1165.9660000000003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2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144.42371209037876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146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2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2.4035899999999999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1"/>
      <c r="E472" s="631"/>
      <c r="F472" s="403"/>
      <c r="G472" s="347" t="s">
        <v>236</v>
      </c>
      <c r="H472" s="631"/>
      <c r="I472" s="631"/>
      <c r="J472" s="631"/>
      <c r="K472" s="631"/>
      <c r="L472" s="631"/>
      <c r="M472" s="403"/>
      <c r="N472" s="347" t="s">
        <v>432</v>
      </c>
      <c r="O472" s="403"/>
      <c r="P472" s="347" t="s">
        <v>482</v>
      </c>
      <c r="Q472" s="403"/>
      <c r="R472" s="303" t="s">
        <v>569</v>
      </c>
      <c r="S472" s="347" t="s">
        <v>611</v>
      </c>
      <c r="T472" s="403"/>
      <c r="U472" s="304"/>
      <c r="Z472" s="52"/>
      <c r="AC472" s="304"/>
    </row>
    <row r="473" spans="1:29" ht="14.25" customHeight="1" thickTop="1" x14ac:dyDescent="0.2">
      <c r="A473" s="382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3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10.8</v>
      </c>
      <c r="D475" s="46">
        <f>IFERROR(W55*1,"0")+IFERROR(W56*1,"0")+IFERROR(W57*1,"0")+IFERROR(W58*1,"0")</f>
        <v>90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15.2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4.2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664.59999999999991</v>
      </c>
      <c r="K475" s="304"/>
      <c r="L475" s="46">
        <f>IFERROR(W256*1,"0")+IFERROR(W257*1,"0")+IFERROR(W258*1,"0")+IFERROR(W259*1,"0")+IFERROR(W260*1,"0")+IFERROR(W261*1,"0")+IFERROR(W262*1,"0")+IFERROR(W266*1,"0")+IFERROR(W267*1,"0")</f>
        <v>10.8</v>
      </c>
      <c r="M475" s="46">
        <f>IFERROR(W272*1,"0")+IFERROR(W276*1,"0")+IFERROR(W277*1,"0")+IFERROR(W281*1,"0")+IFERROR(W285*1,"0")</f>
        <v>12.6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170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7.5600000000000005</v>
      </c>
      <c r="Q475" s="46">
        <f>IFERROR(W387*1,"0")+IFERROR(W388*1,"0")+IFERROR(W392*1,"0")+IFERROR(W393*1,"0")+IFERROR(W394*1,"0")+IFERROR(W395*1,"0")+IFERROR(W396*1,"0")+IFERROR(W397*1,"0")+IFERROR(W398*1,"0")+IFERROR(W402*1,"0")</f>
        <v>2.1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10.56</v>
      </c>
      <c r="S475" s="46">
        <f>IFERROR(W441*1,"0")+IFERROR(W442*1,"0")+IFERROR(W446*1,"0")+IFERROR(W447*1,"0")+IFERROR(W451*1,"0")+IFERROR(W452*1,"0")+IFERROR(W456*1,"0")+IFERROR(W457*1,"0")</f>
        <v>29.400000000000002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2023-11-28T07:47:29Z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