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11,23 ДНР Мариуполь\"/>
    </mc:Choice>
  </mc:AlternateContent>
  <xr:revisionPtr revIDLastSave="0" documentId="13_ncr:1_{6166E8C0-9C76-495D-9C66-26A98B097F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N466" i="1"/>
  <c r="V463" i="1"/>
  <c r="V462" i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X438" i="1" s="1"/>
  <c r="X440" i="1" s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N412" i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W398" i="1"/>
  <c r="X398" i="1" s="1"/>
  <c r="N398" i="1"/>
  <c r="W397" i="1"/>
  <c r="X397" i="1" s="1"/>
  <c r="N397" i="1"/>
  <c r="W396" i="1"/>
  <c r="X396" i="1" s="1"/>
  <c r="N396" i="1"/>
  <c r="V394" i="1"/>
  <c r="V393" i="1"/>
  <c r="W392" i="1"/>
  <c r="X392" i="1" s="1"/>
  <c r="N392" i="1"/>
  <c r="W391" i="1"/>
  <c r="W393" i="1" s="1"/>
  <c r="N391" i="1"/>
  <c r="V388" i="1"/>
  <c r="V387" i="1"/>
  <c r="W386" i="1"/>
  <c r="X386" i="1" s="1"/>
  <c r="W385" i="1"/>
  <c r="V383" i="1"/>
  <c r="V382" i="1"/>
  <c r="W381" i="1"/>
  <c r="X381" i="1" s="1"/>
  <c r="W380" i="1"/>
  <c r="X380" i="1" s="1"/>
  <c r="W379" i="1"/>
  <c r="X379" i="1" s="1"/>
  <c r="W378" i="1"/>
  <c r="V376" i="1"/>
  <c r="V375" i="1"/>
  <c r="W374" i="1"/>
  <c r="N374" i="1"/>
  <c r="V372" i="1"/>
  <c r="V371" i="1"/>
  <c r="W370" i="1"/>
  <c r="X370" i="1" s="1"/>
  <c r="N370" i="1"/>
  <c r="W369" i="1"/>
  <c r="X369" i="1" s="1"/>
  <c r="N369" i="1"/>
  <c r="W368" i="1"/>
  <c r="X368" i="1" s="1"/>
  <c r="N368" i="1"/>
  <c r="W367" i="1"/>
  <c r="N367" i="1"/>
  <c r="V365" i="1"/>
  <c r="V364" i="1"/>
  <c r="W363" i="1"/>
  <c r="X363" i="1" s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N351" i="1"/>
  <c r="V349" i="1"/>
  <c r="V348" i="1"/>
  <c r="W347" i="1"/>
  <c r="X347" i="1" s="1"/>
  <c r="N347" i="1"/>
  <c r="W346" i="1"/>
  <c r="X346" i="1" s="1"/>
  <c r="X348" i="1" s="1"/>
  <c r="N346" i="1"/>
  <c r="V342" i="1"/>
  <c r="V341" i="1"/>
  <c r="W340" i="1"/>
  <c r="W342" i="1" s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31" i="1"/>
  <c r="V330" i="1"/>
  <c r="W329" i="1"/>
  <c r="X329" i="1" s="1"/>
  <c r="N329" i="1"/>
  <c r="W328" i="1"/>
  <c r="W330" i="1" s="1"/>
  <c r="N328" i="1"/>
  <c r="V326" i="1"/>
  <c r="V325" i="1"/>
  <c r="W324" i="1"/>
  <c r="X324" i="1" s="1"/>
  <c r="N324" i="1"/>
  <c r="W323" i="1"/>
  <c r="X323" i="1" s="1"/>
  <c r="N323" i="1"/>
  <c r="W322" i="1"/>
  <c r="X322" i="1" s="1"/>
  <c r="N322" i="1"/>
  <c r="W321" i="1"/>
  <c r="N321" i="1"/>
  <c r="V318" i="1"/>
  <c r="V317" i="1"/>
  <c r="W316" i="1"/>
  <c r="N316" i="1"/>
  <c r="V314" i="1"/>
  <c r="V313" i="1"/>
  <c r="W312" i="1"/>
  <c r="N312" i="1"/>
  <c r="V310" i="1"/>
  <c r="V309" i="1"/>
  <c r="W308" i="1"/>
  <c r="X308" i="1" s="1"/>
  <c r="N308" i="1"/>
  <c r="W307" i="1"/>
  <c r="X307" i="1" s="1"/>
  <c r="W306" i="1"/>
  <c r="X306" i="1" s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V291" i="1"/>
  <c r="V290" i="1"/>
  <c r="W289" i="1"/>
  <c r="W291" i="1" s="1"/>
  <c r="N289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M479" i="1" s="1"/>
  <c r="N277" i="1"/>
  <c r="V274" i="1"/>
  <c r="V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W263" i="1"/>
  <c r="X263" i="1" s="1"/>
  <c r="N263" i="1"/>
  <c r="W262" i="1"/>
  <c r="X262" i="1" s="1"/>
  <c r="N262" i="1"/>
  <c r="W261" i="1"/>
  <c r="X261" i="1" s="1"/>
  <c r="N261" i="1"/>
  <c r="V258" i="1"/>
  <c r="V257" i="1"/>
  <c r="W256" i="1"/>
  <c r="X256" i="1" s="1"/>
  <c r="N256" i="1"/>
  <c r="W255" i="1"/>
  <c r="X255" i="1" s="1"/>
  <c r="N255" i="1"/>
  <c r="W254" i="1"/>
  <c r="W258" i="1" s="1"/>
  <c r="N254" i="1"/>
  <c r="V252" i="1"/>
  <c r="V251" i="1"/>
  <c r="W250" i="1"/>
  <c r="X250" i="1" s="1"/>
  <c r="N250" i="1"/>
  <c r="W249" i="1"/>
  <c r="X249" i="1" s="1"/>
  <c r="W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X230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1" i="1"/>
  <c r="V220" i="1"/>
  <c r="W219" i="1"/>
  <c r="N219" i="1"/>
  <c r="V217" i="1"/>
  <c r="V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N201" i="1"/>
  <c r="V198" i="1"/>
  <c r="V197" i="1"/>
  <c r="W196" i="1"/>
  <c r="X196" i="1" s="1"/>
  <c r="N196" i="1"/>
  <c r="X195" i="1"/>
  <c r="X197" i="1" s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160" i="1" l="1"/>
  <c r="W383" i="1"/>
  <c r="W92" i="1"/>
  <c r="W104" i="1"/>
  <c r="X378" i="1"/>
  <c r="X382" i="1" s="1"/>
  <c r="W382" i="1"/>
  <c r="W133" i="1"/>
  <c r="V469" i="1"/>
  <c r="W127" i="1"/>
  <c r="X340" i="1"/>
  <c r="X341" i="1" s="1"/>
  <c r="W341" i="1"/>
  <c r="X309" i="1"/>
  <c r="X277" i="1"/>
  <c r="X278" i="1" s="1"/>
  <c r="W278" i="1"/>
  <c r="X281" i="1"/>
  <c r="X282" i="1" s="1"/>
  <c r="W282" i="1"/>
  <c r="X285" i="1"/>
  <c r="X286" i="1" s="1"/>
  <c r="W286" i="1"/>
  <c r="X289" i="1"/>
  <c r="X290" i="1" s="1"/>
  <c r="W290" i="1"/>
  <c r="W371" i="1"/>
  <c r="W448" i="1"/>
  <c r="X59" i="1"/>
  <c r="X245" i="1"/>
  <c r="W257" i="1"/>
  <c r="X268" i="1"/>
  <c r="X403" i="1"/>
  <c r="X22" i="1"/>
  <c r="X23" i="1" s="1"/>
  <c r="X26" i="1"/>
  <c r="X32" i="1" s="1"/>
  <c r="X94" i="1"/>
  <c r="X104" i="1" s="1"/>
  <c r="W119" i="1"/>
  <c r="X121" i="1"/>
  <c r="X126" i="1" s="1"/>
  <c r="G479" i="1"/>
  <c r="X163" i="1"/>
  <c r="X165" i="1" s="1"/>
  <c r="W173" i="1"/>
  <c r="W193" i="1"/>
  <c r="W197" i="1"/>
  <c r="W240" i="1"/>
  <c r="X254" i="1"/>
  <c r="X257" i="1" s="1"/>
  <c r="X328" i="1"/>
  <c r="X330" i="1" s="1"/>
  <c r="X367" i="1"/>
  <c r="X371" i="1" s="1"/>
  <c r="W436" i="1"/>
  <c r="W435" i="1"/>
  <c r="X445" i="1"/>
  <c r="X447" i="1" s="1"/>
  <c r="W447" i="1"/>
  <c r="X81" i="1"/>
  <c r="X118" i="1"/>
  <c r="X154" i="1"/>
  <c r="X192" i="1"/>
  <c r="W33" i="1"/>
  <c r="W37" i="1"/>
  <c r="W41" i="1"/>
  <c r="W45" i="1"/>
  <c r="W51" i="1"/>
  <c r="W60" i="1"/>
  <c r="W81" i="1"/>
  <c r="W91" i="1"/>
  <c r="W105" i="1"/>
  <c r="W118" i="1"/>
  <c r="W126" i="1"/>
  <c r="W134" i="1"/>
  <c r="W142" i="1"/>
  <c r="W154" i="1"/>
  <c r="W161" i="1"/>
  <c r="W166" i="1"/>
  <c r="W172" i="1"/>
  <c r="W192" i="1"/>
  <c r="W198" i="1"/>
  <c r="W216" i="1"/>
  <c r="X201" i="1"/>
  <c r="X216" i="1" s="1"/>
  <c r="W239" i="1"/>
  <c r="W269" i="1"/>
  <c r="W274" i="1"/>
  <c r="X271" i="1"/>
  <c r="X273" i="1" s="1"/>
  <c r="W303" i="1"/>
  <c r="W372" i="1"/>
  <c r="W375" i="1"/>
  <c r="X374" i="1"/>
  <c r="X375" i="1" s="1"/>
  <c r="W376" i="1"/>
  <c r="W387" i="1"/>
  <c r="X385" i="1"/>
  <c r="X387" i="1" s="1"/>
  <c r="W388" i="1"/>
  <c r="W404" i="1"/>
  <c r="W407" i="1"/>
  <c r="X406" i="1"/>
  <c r="X407" i="1" s="1"/>
  <c r="W408" i="1"/>
  <c r="R479" i="1"/>
  <c r="W421" i="1"/>
  <c r="X412" i="1"/>
  <c r="X421" i="1" s="1"/>
  <c r="W422" i="1"/>
  <c r="W427" i="1"/>
  <c r="X424" i="1"/>
  <c r="X426" i="1" s="1"/>
  <c r="W426" i="1"/>
  <c r="F479" i="1"/>
  <c r="O479" i="1"/>
  <c r="H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E479" i="1"/>
  <c r="W82" i="1"/>
  <c r="X84" i="1"/>
  <c r="X91" i="1" s="1"/>
  <c r="X130" i="1"/>
  <c r="X133" i="1" s="1"/>
  <c r="X138" i="1"/>
  <c r="X141" i="1" s="1"/>
  <c r="W141" i="1"/>
  <c r="H479" i="1"/>
  <c r="W155" i="1"/>
  <c r="I479" i="1"/>
  <c r="W160" i="1"/>
  <c r="X168" i="1"/>
  <c r="X172" i="1" s="1"/>
  <c r="W217" i="1"/>
  <c r="W220" i="1"/>
  <c r="X219" i="1"/>
  <c r="X220" i="1" s="1"/>
  <c r="W221" i="1"/>
  <c r="W228" i="1"/>
  <c r="X223" i="1"/>
  <c r="X227" i="1" s="1"/>
  <c r="W227" i="1"/>
  <c r="X239" i="1"/>
  <c r="W246" i="1"/>
  <c r="W245" i="1"/>
  <c r="W252" i="1"/>
  <c r="X248" i="1"/>
  <c r="X251" i="1" s="1"/>
  <c r="W251" i="1"/>
  <c r="W273" i="1"/>
  <c r="X303" i="1"/>
  <c r="P479" i="1"/>
  <c r="W441" i="1"/>
  <c r="W452" i="1"/>
  <c r="X450" i="1"/>
  <c r="X452" i="1" s="1"/>
  <c r="W453" i="1"/>
  <c r="W463" i="1"/>
  <c r="T479" i="1"/>
  <c r="W467" i="1"/>
  <c r="X466" i="1"/>
  <c r="X467" i="1" s="1"/>
  <c r="W468" i="1"/>
  <c r="B479" i="1"/>
  <c r="J479" i="1"/>
  <c r="S479" i="1"/>
  <c r="L479" i="1"/>
  <c r="W268" i="1"/>
  <c r="W279" i="1"/>
  <c r="N479" i="1"/>
  <c r="W304" i="1"/>
  <c r="W309" i="1"/>
  <c r="W310" i="1"/>
  <c r="W313" i="1"/>
  <c r="X312" i="1"/>
  <c r="X313" i="1" s="1"/>
  <c r="W314" i="1"/>
  <c r="W317" i="1"/>
  <c r="X316" i="1"/>
  <c r="X317" i="1" s="1"/>
  <c r="W318" i="1"/>
  <c r="W326" i="1"/>
  <c r="X321" i="1"/>
  <c r="X325" i="1" s="1"/>
  <c r="W325" i="1"/>
  <c r="W331" i="1"/>
  <c r="W338" i="1"/>
  <c r="X333" i="1"/>
  <c r="X337" i="1" s="1"/>
  <c r="W337" i="1"/>
  <c r="W349" i="1"/>
  <c r="W365" i="1"/>
  <c r="X351" i="1"/>
  <c r="X364" i="1" s="1"/>
  <c r="W364" i="1"/>
  <c r="W394" i="1"/>
  <c r="X391" i="1"/>
  <c r="X393" i="1" s="1"/>
  <c r="W403" i="1"/>
  <c r="X435" i="1"/>
  <c r="W440" i="1"/>
  <c r="W462" i="1"/>
  <c r="X460" i="1"/>
  <c r="X462" i="1" s="1"/>
  <c r="Q479" i="1"/>
  <c r="W348" i="1"/>
  <c r="W473" i="1" l="1"/>
  <c r="X474" i="1"/>
  <c r="W469" i="1"/>
  <c r="W472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<sst xmlns="http://schemas.openxmlformats.org/spreadsheetml/2006/main" count="2015" uniqueCount="697">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</sst>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12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313" customWidth="1"/>
    <col min="19" max="19" width="10.42578125" style="313" customWidth="1"/>
    <col min="20" max="20" width="9.42578125" style="313" customWidth="1"/>
    <col min="21" max="21" width="8.42578125" style="313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2" customWidth="1"/>
    <col min="31" max="33" width="9.140625" style="312" customWidth="1"/>
    <col min="34" max="16384" width="9.140625" style="312"/>
  </cols>
  <sheetData>
    <row r="1" spans="1:29" s="316" customFormat="1" ht="45" customHeight="1" x14ac:dyDescent="0.2">
      <c r="A1" s="40"/>
      <c r="B1" s="40"/>
      <c r="C1" s="40"/>
      <c r="D1" s="418" t="s">
        <v>0</v>
      </c>
      <c r="E1" s="419"/>
      <c r="F1" s="419"/>
      <c r="G1" s="11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5"/>
      <c r="W2" s="15"/>
      <c r="X2" s="15"/>
      <c r="Y2" s="15"/>
      <c r="Z2" s="50"/>
      <c r="AA2" s="50"/>
      <c r="AB2" s="50"/>
    </row>
    <row r="3" spans="1:29" s="31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0"/>
      <c r="O3" s="330"/>
      <c r="P3" s="330"/>
      <c r="Q3" s="330"/>
      <c r="R3" s="330"/>
      <c r="S3" s="330"/>
      <c r="T3" s="330"/>
      <c r="U3" s="330"/>
      <c r="V3" s="15"/>
      <c r="W3" s="15"/>
      <c r="X3" s="15"/>
      <c r="Y3" s="15"/>
      <c r="Z3" s="50"/>
      <c r="AA3" s="50"/>
      <c r="AB3" s="50"/>
    </row>
    <row r="4" spans="1:29" s="31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6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/>
      <c r="I5" s="353"/>
      <c r="J5" s="353"/>
      <c r="K5" s="353"/>
      <c r="L5" s="354"/>
      <c r="N5" s="23" t="s">
        <v>10</v>
      </c>
      <c r="O5" s="549">
        <v>45263</v>
      </c>
      <c r="P5" s="403"/>
      <c r="R5" s="640" t="s">
        <v>11</v>
      </c>
      <c r="S5" s="377"/>
      <c r="T5" s="490" t="s">
        <v>12</v>
      </c>
      <c r="U5" s="403"/>
      <c r="Z5" s="50"/>
      <c r="AA5" s="50"/>
      <c r="AB5" s="50"/>
    </row>
    <row r="6" spans="1:29" s="316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3" t="s">
        <v>15</v>
      </c>
      <c r="O6" s="43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76" t="s">
        <v>16</v>
      </c>
      <c r="S6" s="377"/>
      <c r="T6" s="496" t="s">
        <v>17</v>
      </c>
      <c r="U6" s="364"/>
      <c r="Z6" s="50"/>
      <c r="AA6" s="50"/>
      <c r="AB6" s="50"/>
    </row>
    <row r="7" spans="1:29" s="316" customFormat="1" ht="21.75" hidden="1" customHeight="1" x14ac:dyDescent="0.2">
      <c r="A7" s="54"/>
      <c r="B7" s="54"/>
      <c r="C7" s="54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3"/>
      <c r="O7" s="41"/>
      <c r="P7" s="41"/>
      <c r="R7" s="330"/>
      <c r="S7" s="377"/>
      <c r="T7" s="497"/>
      <c r="U7" s="498"/>
      <c r="Z7" s="50"/>
      <c r="AA7" s="50"/>
      <c r="AB7" s="50"/>
    </row>
    <row r="8" spans="1:29" s="316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3" t="s">
        <v>19</v>
      </c>
      <c r="O8" s="402">
        <v>0.41666666666666669</v>
      </c>
      <c r="P8" s="403"/>
      <c r="R8" s="330"/>
      <c r="S8" s="377"/>
      <c r="T8" s="497"/>
      <c r="U8" s="498"/>
      <c r="Z8" s="50"/>
      <c r="AA8" s="50"/>
      <c r="AB8" s="50"/>
    </row>
    <row r="9" spans="1:29" s="316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5" t="s">
        <v>20</v>
      </c>
      <c r="O9" s="549"/>
      <c r="P9" s="403"/>
      <c r="R9" s="330"/>
      <c r="S9" s="377"/>
      <c r="T9" s="499"/>
      <c r="U9" s="500"/>
      <c r="V9" s="42"/>
      <c r="W9" s="42"/>
      <c r="X9" s="42"/>
      <c r="Y9" s="42"/>
      <c r="Z9" s="50"/>
      <c r="AA9" s="50"/>
      <c r="AB9" s="50"/>
    </row>
    <row r="10" spans="1:29" s="316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5" t="s">
        <v>21</v>
      </c>
      <c r="O10" s="402"/>
      <c r="P10" s="403"/>
      <c r="S10" s="23" t="s">
        <v>22</v>
      </c>
      <c r="T10" s="363" t="s">
        <v>23</v>
      </c>
      <c r="U10" s="364"/>
      <c r="V10" s="43"/>
      <c r="W10" s="43"/>
      <c r="X10" s="43"/>
      <c r="Y10" s="43"/>
      <c r="Z10" s="50"/>
      <c r="AA10" s="50"/>
      <c r="AB10" s="50"/>
    </row>
    <row r="11" spans="1:29" s="31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2"/>
      <c r="P11" s="403"/>
      <c r="S11" s="23" t="s">
        <v>26</v>
      </c>
      <c r="T11" s="580" t="s">
        <v>27</v>
      </c>
      <c r="U11" s="581"/>
      <c r="V11" s="44"/>
      <c r="W11" s="44"/>
      <c r="X11" s="44"/>
      <c r="Y11" s="44"/>
      <c r="Z11" s="50"/>
      <c r="AA11" s="50"/>
      <c r="AB11" s="50"/>
    </row>
    <row r="12" spans="1:29" s="316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3" t="s">
        <v>29</v>
      </c>
      <c r="O12" s="573"/>
      <c r="P12" s="522"/>
      <c r="Q12" s="22"/>
      <c r="S12" s="23"/>
      <c r="T12" s="419"/>
      <c r="U12" s="330"/>
      <c r="Z12" s="50"/>
      <c r="AA12" s="50"/>
      <c r="AB12" s="50"/>
    </row>
    <row r="13" spans="1:29" s="316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5"/>
      <c r="N13" s="25" t="s">
        <v>31</v>
      </c>
      <c r="O13" s="580"/>
      <c r="P13" s="581"/>
      <c r="Q13" s="22"/>
      <c r="V13" s="48"/>
      <c r="W13" s="48"/>
      <c r="X13" s="48"/>
      <c r="Y13" s="48"/>
      <c r="Z13" s="50"/>
      <c r="AA13" s="50"/>
      <c r="AB13" s="50"/>
    </row>
    <row r="14" spans="1:29" s="316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49"/>
      <c r="W14" s="49"/>
      <c r="X14" s="49"/>
      <c r="Y14" s="49"/>
      <c r="Z14" s="50"/>
      <c r="AA14" s="50"/>
      <c r="AB14" s="50"/>
    </row>
    <row r="15" spans="1:29" s="316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6"/>
      <c r="O16" s="476"/>
      <c r="P16" s="476"/>
      <c r="Q16" s="476"/>
      <c r="R16" s="47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17" t="s">
        <v>57</v>
      </c>
      <c r="T18" s="317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7"/>
      <c r="Z19" s="47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15"/>
      <c r="Z20" s="315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4"/>
      <c r="Z21" s="314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2">
        <v>4607091389258</v>
      </c>
      <c r="E22" s="323"/>
      <c r="F22" s="306">
        <v>0.3</v>
      </c>
      <c r="G22" s="31">
        <v>6</v>
      </c>
      <c r="H22" s="306">
        <v>1.8</v>
      </c>
      <c r="I22" s="306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3"/>
      <c r="T22" s="33"/>
      <c r="U22" s="34" t="s">
        <v>65</v>
      </c>
      <c r="V22" s="307">
        <v>0</v>
      </c>
      <c r="W22" s="308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6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6" t="s">
        <v>65</v>
      </c>
      <c r="V24" s="309">
        <f>IFERROR(SUM(V22:V22),"0")</f>
        <v>0</v>
      </c>
      <c r="W24" s="309">
        <f>IFERROR(SUM(W22:W22),"0")</f>
        <v>0</v>
      </c>
      <c r="X24" s="36"/>
      <c r="Y24" s="310"/>
      <c r="Z24" s="310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4"/>
      <c r="Z25" s="314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2">
        <v>4607091383881</v>
      </c>
      <c r="E26" s="323"/>
      <c r="F26" s="306">
        <v>0.33</v>
      </c>
      <c r="G26" s="31">
        <v>6</v>
      </c>
      <c r="H26" s="306">
        <v>1.98</v>
      </c>
      <c r="I26" s="306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3"/>
      <c r="T26" s="33"/>
      <c r="U26" s="34" t="s">
        <v>65</v>
      </c>
      <c r="V26" s="307">
        <v>0</v>
      </c>
      <c r="W26" s="308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2">
        <v>4607091388237</v>
      </c>
      <c r="E27" s="323"/>
      <c r="F27" s="306">
        <v>0.42</v>
      </c>
      <c r="G27" s="31">
        <v>6</v>
      </c>
      <c r="H27" s="306">
        <v>2.52</v>
      </c>
      <c r="I27" s="306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3"/>
      <c r="T27" s="33"/>
      <c r="U27" s="34" t="s">
        <v>65</v>
      </c>
      <c r="V27" s="307">
        <v>0</v>
      </c>
      <c r="W27" s="308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2">
        <v>4607091383935</v>
      </c>
      <c r="E28" s="323"/>
      <c r="F28" s="306">
        <v>0.33</v>
      </c>
      <c r="G28" s="31">
        <v>6</v>
      </c>
      <c r="H28" s="306">
        <v>1.98</v>
      </c>
      <c r="I28" s="306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3"/>
      <c r="T28" s="33"/>
      <c r="U28" s="34" t="s">
        <v>65</v>
      </c>
      <c r="V28" s="307">
        <v>0</v>
      </c>
      <c r="W28" s="308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2">
        <v>4680115881853</v>
      </c>
      <c r="E29" s="323"/>
      <c r="F29" s="306">
        <v>0.33</v>
      </c>
      <c r="G29" s="31">
        <v>6</v>
      </c>
      <c r="H29" s="306">
        <v>1.98</v>
      </c>
      <c r="I29" s="306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3"/>
      <c r="T29" s="33"/>
      <c r="U29" s="34" t="s">
        <v>65</v>
      </c>
      <c r="V29" s="307">
        <v>0</v>
      </c>
      <c r="W29" s="308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2">
        <v>4607091383911</v>
      </c>
      <c r="E30" s="323"/>
      <c r="F30" s="306">
        <v>0.33</v>
      </c>
      <c r="G30" s="31">
        <v>6</v>
      </c>
      <c r="H30" s="306">
        <v>1.98</v>
      </c>
      <c r="I30" s="306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3"/>
      <c r="T30" s="33"/>
      <c r="U30" s="34" t="s">
        <v>65</v>
      </c>
      <c r="V30" s="307">
        <v>0</v>
      </c>
      <c r="W30" s="308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2">
        <v>4607091388244</v>
      </c>
      <c r="E31" s="323"/>
      <c r="F31" s="306">
        <v>0.42</v>
      </c>
      <c r="G31" s="31">
        <v>6</v>
      </c>
      <c r="H31" s="306">
        <v>2.52</v>
      </c>
      <c r="I31" s="306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3"/>
      <c r="T31" s="33"/>
      <c r="U31" s="34" t="s">
        <v>65</v>
      </c>
      <c r="V31" s="307">
        <v>0</v>
      </c>
      <c r="W31" s="308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6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6" t="s">
        <v>65</v>
      </c>
      <c r="V33" s="309">
        <f>IFERROR(SUM(V26:V31),"0")</f>
        <v>0</v>
      </c>
      <c r="W33" s="309">
        <f>IFERROR(SUM(W26:W31),"0")</f>
        <v>0</v>
      </c>
      <c r="X33" s="36"/>
      <c r="Y33" s="310"/>
      <c r="Z33" s="310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4"/>
      <c r="Z34" s="314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2">
        <v>4607091388503</v>
      </c>
      <c r="E35" s="323"/>
      <c r="F35" s="306">
        <v>0.05</v>
      </c>
      <c r="G35" s="31">
        <v>12</v>
      </c>
      <c r="H35" s="306">
        <v>0.6</v>
      </c>
      <c r="I35" s="306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3"/>
      <c r="T35" s="33"/>
      <c r="U35" s="34" t="s">
        <v>65</v>
      </c>
      <c r="V35" s="307">
        <v>0</v>
      </c>
      <c r="W35" s="308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6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6" t="s">
        <v>65</v>
      </c>
      <c r="V37" s="309">
        <f>IFERROR(SUM(V35:V35),"0")</f>
        <v>0</v>
      </c>
      <c r="W37" s="309">
        <f>IFERROR(SUM(W35:W35),"0")</f>
        <v>0</v>
      </c>
      <c r="X37" s="36"/>
      <c r="Y37" s="310"/>
      <c r="Z37" s="310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4"/>
      <c r="Z38" s="314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2">
        <v>4607091388282</v>
      </c>
      <c r="E39" s="323"/>
      <c r="F39" s="306">
        <v>0.3</v>
      </c>
      <c r="G39" s="31">
        <v>6</v>
      </c>
      <c r="H39" s="306">
        <v>1.8</v>
      </c>
      <c r="I39" s="306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3"/>
      <c r="T39" s="33"/>
      <c r="U39" s="34" t="s">
        <v>65</v>
      </c>
      <c r="V39" s="307">
        <v>0</v>
      </c>
      <c r="W39" s="308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6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6" t="s">
        <v>65</v>
      </c>
      <c r="V41" s="309">
        <f>IFERROR(SUM(V39:V39),"0")</f>
        <v>0</v>
      </c>
      <c r="W41" s="309">
        <f>IFERROR(SUM(W39:W39),"0")</f>
        <v>0</v>
      </c>
      <c r="X41" s="36"/>
      <c r="Y41" s="310"/>
      <c r="Z41" s="310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4"/>
      <c r="Z42" s="314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2">
        <v>4607091389111</v>
      </c>
      <c r="E43" s="323"/>
      <c r="F43" s="306">
        <v>2.5000000000000001E-2</v>
      </c>
      <c r="G43" s="31">
        <v>10</v>
      </c>
      <c r="H43" s="306">
        <v>0.25</v>
      </c>
      <c r="I43" s="306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3"/>
      <c r="T43" s="33"/>
      <c r="U43" s="34" t="s">
        <v>65</v>
      </c>
      <c r="V43" s="307">
        <v>0</v>
      </c>
      <c r="W43" s="308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6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6" t="s">
        <v>65</v>
      </c>
      <c r="V45" s="309">
        <f>IFERROR(SUM(V43:V43),"0")</f>
        <v>0</v>
      </c>
      <c r="W45" s="309">
        <f>IFERROR(SUM(W43:W43),"0")</f>
        <v>0</v>
      </c>
      <c r="X45" s="36"/>
      <c r="Y45" s="310"/>
      <c r="Z45" s="310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7"/>
      <c r="Z46" s="47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15"/>
      <c r="Z47" s="315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4"/>
      <c r="Z48" s="314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2">
        <v>4680115881440</v>
      </c>
      <c r="E49" s="323"/>
      <c r="F49" s="306">
        <v>1.35</v>
      </c>
      <c r="G49" s="31">
        <v>8</v>
      </c>
      <c r="H49" s="306">
        <v>10.8</v>
      </c>
      <c r="I49" s="306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3"/>
      <c r="T49" s="33"/>
      <c r="U49" s="34" t="s">
        <v>65</v>
      </c>
      <c r="V49" s="307">
        <v>0</v>
      </c>
      <c r="W49" s="308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2">
        <v>4680115881433</v>
      </c>
      <c r="E50" s="323"/>
      <c r="F50" s="306">
        <v>0.45</v>
      </c>
      <c r="G50" s="31">
        <v>6</v>
      </c>
      <c r="H50" s="306">
        <v>2.7</v>
      </c>
      <c r="I50" s="306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3"/>
      <c r="T50" s="33"/>
      <c r="U50" s="34" t="s">
        <v>65</v>
      </c>
      <c r="V50" s="307">
        <v>0</v>
      </c>
      <c r="W50" s="308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6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6" t="s">
        <v>65</v>
      </c>
      <c r="V52" s="309">
        <f>IFERROR(SUM(V49:V50),"0")</f>
        <v>0</v>
      </c>
      <c r="W52" s="309">
        <f>IFERROR(SUM(W49:W50),"0")</f>
        <v>0</v>
      </c>
      <c r="X52" s="36"/>
      <c r="Y52" s="310"/>
      <c r="Z52" s="310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15"/>
      <c r="Z53" s="315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4"/>
      <c r="Z54" s="314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2">
        <v>4680115881426</v>
      </c>
      <c r="E55" s="323"/>
      <c r="F55" s="306">
        <v>1.35</v>
      </c>
      <c r="G55" s="31">
        <v>8</v>
      </c>
      <c r="H55" s="306">
        <v>10.8</v>
      </c>
      <c r="I55" s="306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3"/>
      <c r="T55" s="33"/>
      <c r="U55" s="34" t="s">
        <v>65</v>
      </c>
      <c r="V55" s="307">
        <v>0</v>
      </c>
      <c r="W55" s="308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2">
        <v>4680115881426</v>
      </c>
      <c r="E56" s="323"/>
      <c r="F56" s="306">
        <v>1.35</v>
      </c>
      <c r="G56" s="31">
        <v>8</v>
      </c>
      <c r="H56" s="306">
        <v>10.8</v>
      </c>
      <c r="I56" s="306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62" t="s">
        <v>108</v>
      </c>
      <c r="O56" s="325"/>
      <c r="P56" s="325"/>
      <c r="Q56" s="325"/>
      <c r="R56" s="323"/>
      <c r="S56" s="33"/>
      <c r="T56" s="33"/>
      <c r="U56" s="34" t="s">
        <v>65</v>
      </c>
      <c r="V56" s="307">
        <v>0</v>
      </c>
      <c r="W56" s="308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2">
        <v>4680115881419</v>
      </c>
      <c r="E57" s="323"/>
      <c r="F57" s="306">
        <v>0.45</v>
      </c>
      <c r="G57" s="31">
        <v>10</v>
      </c>
      <c r="H57" s="306">
        <v>4.5</v>
      </c>
      <c r="I57" s="306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3"/>
      <c r="T57" s="33"/>
      <c r="U57" s="34" t="s">
        <v>65</v>
      </c>
      <c r="V57" s="307">
        <v>0</v>
      </c>
      <c r="W57" s="308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2">
        <v>4680115881525</v>
      </c>
      <c r="E58" s="323"/>
      <c r="F58" s="306">
        <v>0.4</v>
      </c>
      <c r="G58" s="31">
        <v>10</v>
      </c>
      <c r="H58" s="306">
        <v>4</v>
      </c>
      <c r="I58" s="306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7" t="s">
        <v>113</v>
      </c>
      <c r="O58" s="325"/>
      <c r="P58" s="325"/>
      <c r="Q58" s="325"/>
      <c r="R58" s="323"/>
      <c r="S58" s="33"/>
      <c r="T58" s="33"/>
      <c r="U58" s="34" t="s">
        <v>65</v>
      </c>
      <c r="V58" s="307">
        <v>0</v>
      </c>
      <c r="W58" s="308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6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6" t="s">
        <v>65</v>
      </c>
      <c r="V60" s="309">
        <f>IFERROR(SUM(V55:V58),"0")</f>
        <v>0</v>
      </c>
      <c r="W60" s="309">
        <f>IFERROR(SUM(W55:W58),"0")</f>
        <v>0</v>
      </c>
      <c r="X60" s="36"/>
      <c r="Y60" s="310"/>
      <c r="Z60" s="310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15"/>
      <c r="Z61" s="315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4"/>
      <c r="Z62" s="314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2">
        <v>4607091382945</v>
      </c>
      <c r="E63" s="323"/>
      <c r="F63" s="306">
        <v>1.4</v>
      </c>
      <c r="G63" s="31">
        <v>8</v>
      </c>
      <c r="H63" s="306">
        <v>11.2</v>
      </c>
      <c r="I63" s="306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32" t="s">
        <v>116</v>
      </c>
      <c r="O63" s="325"/>
      <c r="P63" s="325"/>
      <c r="Q63" s="325"/>
      <c r="R63" s="323"/>
      <c r="S63" s="33"/>
      <c r="T63" s="33"/>
      <c r="U63" s="34" t="s">
        <v>65</v>
      </c>
      <c r="V63" s="307">
        <v>50</v>
      </c>
      <c r="W63" s="308">
        <f t="shared" ref="W63:W80" si="2">IFERROR(IF(V63="",0,CEILING((V63/$H63),1)*$H63),"")</f>
        <v>56</v>
      </c>
      <c r="X63" s="35">
        <f>IFERROR(IF(W63=0,"",ROUNDUP(W63/H63,0)*0.02175),"")</f>
        <v>0.10874999999999999</v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2">
        <v>4607091385670</v>
      </c>
      <c r="E64" s="323"/>
      <c r="F64" s="306">
        <v>1.4</v>
      </c>
      <c r="G64" s="31">
        <v>8</v>
      </c>
      <c r="H64" s="306">
        <v>11.2</v>
      </c>
      <c r="I64" s="306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7" t="s">
        <v>120</v>
      </c>
      <c r="O64" s="325"/>
      <c r="P64" s="325"/>
      <c r="Q64" s="325"/>
      <c r="R64" s="323"/>
      <c r="S64" s="33"/>
      <c r="T64" s="33"/>
      <c r="U64" s="34" t="s">
        <v>65</v>
      </c>
      <c r="V64" s="307">
        <v>0</v>
      </c>
      <c r="W64" s="308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2">
        <v>4680115881327</v>
      </c>
      <c r="E65" s="323"/>
      <c r="F65" s="306">
        <v>1.35</v>
      </c>
      <c r="G65" s="31">
        <v>8</v>
      </c>
      <c r="H65" s="306">
        <v>10.8</v>
      </c>
      <c r="I65" s="306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3"/>
      <c r="T65" s="33"/>
      <c r="U65" s="34" t="s">
        <v>65</v>
      </c>
      <c r="V65" s="307">
        <v>0</v>
      </c>
      <c r="W65" s="308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2">
        <v>4680115882133</v>
      </c>
      <c r="E66" s="323"/>
      <c r="F66" s="306">
        <v>1.4</v>
      </c>
      <c r="G66" s="31">
        <v>8</v>
      </c>
      <c r="H66" s="306">
        <v>11.2</v>
      </c>
      <c r="I66" s="306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63" t="s">
        <v>126</v>
      </c>
      <c r="O66" s="325"/>
      <c r="P66" s="325"/>
      <c r="Q66" s="325"/>
      <c r="R66" s="323"/>
      <c r="S66" s="33"/>
      <c r="T66" s="33"/>
      <c r="U66" s="34" t="s">
        <v>65</v>
      </c>
      <c r="V66" s="307">
        <v>0</v>
      </c>
      <c r="W66" s="308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2">
        <v>4607091382952</v>
      </c>
      <c r="E67" s="323"/>
      <c r="F67" s="306">
        <v>0.5</v>
      </c>
      <c r="G67" s="31">
        <v>6</v>
      </c>
      <c r="H67" s="306">
        <v>3</v>
      </c>
      <c r="I67" s="306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3"/>
      <c r="T67" s="33"/>
      <c r="U67" s="34" t="s">
        <v>65</v>
      </c>
      <c r="V67" s="307">
        <v>0</v>
      </c>
      <c r="W67" s="308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2">
        <v>4607091385687</v>
      </c>
      <c r="E68" s="323"/>
      <c r="F68" s="306">
        <v>0.4</v>
      </c>
      <c r="G68" s="31">
        <v>10</v>
      </c>
      <c r="H68" s="306">
        <v>4</v>
      </c>
      <c r="I68" s="306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3"/>
      <c r="T68" s="33"/>
      <c r="U68" s="34" t="s">
        <v>65</v>
      </c>
      <c r="V68" s="307">
        <v>0</v>
      </c>
      <c r="W68" s="308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2">
        <v>4680115882539</v>
      </c>
      <c r="E69" s="323"/>
      <c r="F69" s="306">
        <v>0.37</v>
      </c>
      <c r="G69" s="31">
        <v>10</v>
      </c>
      <c r="H69" s="306">
        <v>3.7</v>
      </c>
      <c r="I69" s="306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3"/>
      <c r="T69" s="33"/>
      <c r="U69" s="34" t="s">
        <v>65</v>
      </c>
      <c r="V69" s="307">
        <v>0</v>
      </c>
      <c r="W69" s="308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2">
        <v>4607091384604</v>
      </c>
      <c r="E70" s="323"/>
      <c r="F70" s="306">
        <v>0.4</v>
      </c>
      <c r="G70" s="31">
        <v>10</v>
      </c>
      <c r="H70" s="306">
        <v>4</v>
      </c>
      <c r="I70" s="306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3"/>
      <c r="T70" s="33"/>
      <c r="U70" s="34" t="s">
        <v>65</v>
      </c>
      <c r="V70" s="307">
        <v>0</v>
      </c>
      <c r="W70" s="308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2">
        <v>4680115880283</v>
      </c>
      <c r="E71" s="323"/>
      <c r="F71" s="306">
        <v>0.6</v>
      </c>
      <c r="G71" s="31">
        <v>8</v>
      </c>
      <c r="H71" s="306">
        <v>4.8</v>
      </c>
      <c r="I71" s="306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3"/>
      <c r="T71" s="33"/>
      <c r="U71" s="34" t="s">
        <v>65</v>
      </c>
      <c r="V71" s="307">
        <v>0</v>
      </c>
      <c r="W71" s="308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2">
        <v>4680115881518</v>
      </c>
      <c r="E72" s="323"/>
      <c r="F72" s="306">
        <v>0.4</v>
      </c>
      <c r="G72" s="31">
        <v>10</v>
      </c>
      <c r="H72" s="306">
        <v>4</v>
      </c>
      <c r="I72" s="306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3"/>
      <c r="T72" s="33"/>
      <c r="U72" s="34" t="s">
        <v>65</v>
      </c>
      <c r="V72" s="307">
        <v>0</v>
      </c>
      <c r="W72" s="308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2">
        <v>4680115881303</v>
      </c>
      <c r="E73" s="323"/>
      <c r="F73" s="306">
        <v>0.45</v>
      </c>
      <c r="G73" s="31">
        <v>10</v>
      </c>
      <c r="H73" s="306">
        <v>4.5</v>
      </c>
      <c r="I73" s="306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3"/>
      <c r="T73" s="33"/>
      <c r="U73" s="34" t="s">
        <v>65</v>
      </c>
      <c r="V73" s="307">
        <v>0</v>
      </c>
      <c r="W73" s="308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22">
        <v>4680115882577</v>
      </c>
      <c r="E74" s="323"/>
      <c r="F74" s="306">
        <v>0.4</v>
      </c>
      <c r="G74" s="31">
        <v>8</v>
      </c>
      <c r="H74" s="306">
        <v>3.2</v>
      </c>
      <c r="I74" s="306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483" t="s">
        <v>143</v>
      </c>
      <c r="O74" s="325"/>
      <c r="P74" s="325"/>
      <c r="Q74" s="325"/>
      <c r="R74" s="323"/>
      <c r="S74" s="33"/>
      <c r="T74" s="33"/>
      <c r="U74" s="34" t="s">
        <v>65</v>
      </c>
      <c r="V74" s="307">
        <v>0</v>
      </c>
      <c r="W74" s="308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141</v>
      </c>
      <c r="B75" s="53" t="s">
        <v>144</v>
      </c>
      <c r="C75" s="30">
        <v>4301011564</v>
      </c>
      <c r="D75" s="322">
        <v>4680115882577</v>
      </c>
      <c r="E75" s="323"/>
      <c r="F75" s="306">
        <v>0.4</v>
      </c>
      <c r="G75" s="31">
        <v>8</v>
      </c>
      <c r="H75" s="306">
        <v>3.2</v>
      </c>
      <c r="I75" s="306">
        <v>3.4</v>
      </c>
      <c r="J75" s="31">
        <v>156</v>
      </c>
      <c r="K75" s="31" t="s">
        <v>63</v>
      </c>
      <c r="L75" s="32" t="s">
        <v>84</v>
      </c>
      <c r="M75" s="31">
        <v>90</v>
      </c>
      <c r="N75" s="404" t="s">
        <v>145</v>
      </c>
      <c r="O75" s="325"/>
      <c r="P75" s="325"/>
      <c r="Q75" s="325"/>
      <c r="R75" s="323"/>
      <c r="S75" s="33"/>
      <c r="T75" s="33"/>
      <c r="U75" s="34" t="s">
        <v>65</v>
      </c>
      <c r="V75" s="307">
        <v>0</v>
      </c>
      <c r="W75" s="308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4301011432</v>
      </c>
      <c r="D76" s="322">
        <v>4680115882720</v>
      </c>
      <c r="E76" s="323"/>
      <c r="F76" s="306">
        <v>0.45</v>
      </c>
      <c r="G76" s="31">
        <v>10</v>
      </c>
      <c r="H76" s="306">
        <v>4.5</v>
      </c>
      <c r="I76" s="306">
        <v>4.74</v>
      </c>
      <c r="J76" s="31">
        <v>120</v>
      </c>
      <c r="K76" s="31" t="s">
        <v>63</v>
      </c>
      <c r="L76" s="32" t="s">
        <v>99</v>
      </c>
      <c r="M76" s="31">
        <v>90</v>
      </c>
      <c r="N76" s="489" t="s">
        <v>148</v>
      </c>
      <c r="O76" s="325"/>
      <c r="P76" s="325"/>
      <c r="Q76" s="325"/>
      <c r="R76" s="323"/>
      <c r="S76" s="33"/>
      <c r="T76" s="33"/>
      <c r="U76" s="34" t="s">
        <v>65</v>
      </c>
      <c r="V76" s="307">
        <v>0</v>
      </c>
      <c r="W76" s="308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4301011352</v>
      </c>
      <c r="D77" s="322">
        <v>4607091388466</v>
      </c>
      <c r="E77" s="323"/>
      <c r="F77" s="306">
        <v>0.45</v>
      </c>
      <c r="G77" s="31">
        <v>6</v>
      </c>
      <c r="H77" s="306">
        <v>2.7</v>
      </c>
      <c r="I77" s="306">
        <v>2.9</v>
      </c>
      <c r="J77" s="31">
        <v>156</v>
      </c>
      <c r="K77" s="31" t="s">
        <v>63</v>
      </c>
      <c r="L77" s="32" t="s">
        <v>119</v>
      </c>
      <c r="M77" s="31">
        <v>45</v>
      </c>
      <c r="N77" s="5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3"/>
      <c r="T77" s="33"/>
      <c r="U77" s="34" t="s">
        <v>65</v>
      </c>
      <c r="V77" s="307">
        <v>0</v>
      </c>
      <c r="W77" s="308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151</v>
      </c>
      <c r="B78" s="53" t="s">
        <v>152</v>
      </c>
      <c r="C78" s="30">
        <v>4301011417</v>
      </c>
      <c r="D78" s="322">
        <v>4680115880269</v>
      </c>
      <c r="E78" s="323"/>
      <c r="F78" s="306">
        <v>0.375</v>
      </c>
      <c r="G78" s="31">
        <v>10</v>
      </c>
      <c r="H78" s="306">
        <v>3.75</v>
      </c>
      <c r="I78" s="306">
        <v>3.99</v>
      </c>
      <c r="J78" s="31">
        <v>120</v>
      </c>
      <c r="K78" s="31" t="s">
        <v>63</v>
      </c>
      <c r="L78" s="32" t="s">
        <v>119</v>
      </c>
      <c r="M78" s="31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3"/>
      <c r="T78" s="33"/>
      <c r="U78" s="34" t="s">
        <v>65</v>
      </c>
      <c r="V78" s="307">
        <v>0</v>
      </c>
      <c r="W78" s="308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4301011415</v>
      </c>
      <c r="D79" s="322">
        <v>4680115880429</v>
      </c>
      <c r="E79" s="323"/>
      <c r="F79" s="306">
        <v>0.45</v>
      </c>
      <c r="G79" s="31">
        <v>10</v>
      </c>
      <c r="H79" s="306">
        <v>4.5</v>
      </c>
      <c r="I79" s="306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3"/>
      <c r="T79" s="33"/>
      <c r="U79" s="34" t="s">
        <v>65</v>
      </c>
      <c r="V79" s="307">
        <v>0</v>
      </c>
      <c r="W79" s="308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155</v>
      </c>
      <c r="B80" s="53" t="s">
        <v>156</v>
      </c>
      <c r="C80" s="30">
        <v>4301011462</v>
      </c>
      <c r="D80" s="322">
        <v>4680115881457</v>
      </c>
      <c r="E80" s="323"/>
      <c r="F80" s="306">
        <v>0.75</v>
      </c>
      <c r="G80" s="31">
        <v>6</v>
      </c>
      <c r="H80" s="306">
        <v>4.5</v>
      </c>
      <c r="I80" s="306">
        <v>4.74</v>
      </c>
      <c r="J80" s="31">
        <v>120</v>
      </c>
      <c r="K80" s="31" t="s">
        <v>63</v>
      </c>
      <c r="L80" s="32" t="s">
        <v>119</v>
      </c>
      <c r="M80" s="31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3"/>
      <c r="T80" s="33"/>
      <c r="U80" s="34" t="s">
        <v>65</v>
      </c>
      <c r="V80" s="307">
        <v>0</v>
      </c>
      <c r="W80" s="308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6" t="s">
        <v>67</v>
      </c>
      <c r="V81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4.4642857142857144</v>
      </c>
      <c r="W81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</v>
      </c>
      <c r="X81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0.10874999999999999</v>
      </c>
      <c r="Y81" s="310"/>
      <c r="Z81" s="310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6" t="s">
        <v>65</v>
      </c>
      <c r="V82" s="309">
        <f>IFERROR(SUM(V63:V80),"0")</f>
        <v>50</v>
      </c>
      <c r="W82" s="309">
        <f>IFERROR(SUM(W63:W80),"0")</f>
        <v>56</v>
      </c>
      <c r="X82" s="36"/>
      <c r="Y82" s="310"/>
      <c r="Z82" s="310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4"/>
      <c r="Z83" s="314"/>
    </row>
    <row r="84" spans="1:53" ht="27" customHeight="1" x14ac:dyDescent="0.25">
      <c r="A84" s="53" t="s">
        <v>157</v>
      </c>
      <c r="B84" s="53" t="s">
        <v>158</v>
      </c>
      <c r="C84" s="30">
        <v>4301020189</v>
      </c>
      <c r="D84" s="322">
        <v>4607091384789</v>
      </c>
      <c r="E84" s="323"/>
      <c r="F84" s="306">
        <v>1</v>
      </c>
      <c r="G84" s="31">
        <v>6</v>
      </c>
      <c r="H84" s="306">
        <v>6</v>
      </c>
      <c r="I84" s="306">
        <v>6.36</v>
      </c>
      <c r="J84" s="31">
        <v>104</v>
      </c>
      <c r="K84" s="31" t="s">
        <v>98</v>
      </c>
      <c r="L84" s="32" t="s">
        <v>99</v>
      </c>
      <c r="M84" s="31">
        <v>45</v>
      </c>
      <c r="N84" s="650" t="s">
        <v>159</v>
      </c>
      <c r="O84" s="325"/>
      <c r="P84" s="325"/>
      <c r="Q84" s="325"/>
      <c r="R84" s="323"/>
      <c r="S84" s="33"/>
      <c r="T84" s="33"/>
      <c r="U84" s="34" t="s">
        <v>65</v>
      </c>
      <c r="V84" s="307">
        <v>0</v>
      </c>
      <c r="W84" s="308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160</v>
      </c>
      <c r="B85" s="53" t="s">
        <v>161</v>
      </c>
      <c r="C85" s="30">
        <v>4301020235</v>
      </c>
      <c r="D85" s="322">
        <v>4680115881488</v>
      </c>
      <c r="E85" s="323"/>
      <c r="F85" s="306">
        <v>1.35</v>
      </c>
      <c r="G85" s="31">
        <v>8</v>
      </c>
      <c r="H85" s="306">
        <v>10.8</v>
      </c>
      <c r="I85" s="306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3"/>
      <c r="T85" s="33"/>
      <c r="U85" s="34" t="s">
        <v>65</v>
      </c>
      <c r="V85" s="307">
        <v>0</v>
      </c>
      <c r="W85" s="308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4301020183</v>
      </c>
      <c r="D86" s="322">
        <v>4607091384765</v>
      </c>
      <c r="E86" s="323"/>
      <c r="F86" s="306">
        <v>0.42</v>
      </c>
      <c r="G86" s="31">
        <v>6</v>
      </c>
      <c r="H86" s="306">
        <v>2.52</v>
      </c>
      <c r="I86" s="306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468" t="s">
        <v>164</v>
      </c>
      <c r="O86" s="325"/>
      <c r="P86" s="325"/>
      <c r="Q86" s="325"/>
      <c r="R86" s="323"/>
      <c r="S86" s="33"/>
      <c r="T86" s="33"/>
      <c r="U86" s="34" t="s">
        <v>65</v>
      </c>
      <c r="V86" s="307">
        <v>0</v>
      </c>
      <c r="W86" s="308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4301020228</v>
      </c>
      <c r="D87" s="322">
        <v>4680115882751</v>
      </c>
      <c r="E87" s="323"/>
      <c r="F87" s="306">
        <v>0.45</v>
      </c>
      <c r="G87" s="31">
        <v>10</v>
      </c>
      <c r="H87" s="306">
        <v>4.5</v>
      </c>
      <c r="I87" s="306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8" t="s">
        <v>167</v>
      </c>
      <c r="O87" s="325"/>
      <c r="P87" s="325"/>
      <c r="Q87" s="325"/>
      <c r="R87" s="323"/>
      <c r="S87" s="33"/>
      <c r="T87" s="33"/>
      <c r="U87" s="34" t="s">
        <v>65</v>
      </c>
      <c r="V87" s="307">
        <v>0</v>
      </c>
      <c r="W87" s="308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4301020258</v>
      </c>
      <c r="D88" s="322">
        <v>4680115882775</v>
      </c>
      <c r="E88" s="323"/>
      <c r="F88" s="306">
        <v>0.3</v>
      </c>
      <c r="G88" s="31">
        <v>8</v>
      </c>
      <c r="H88" s="306">
        <v>2.4</v>
      </c>
      <c r="I88" s="306">
        <v>2.5</v>
      </c>
      <c r="J88" s="31">
        <v>234</v>
      </c>
      <c r="K88" s="31" t="s">
        <v>170</v>
      </c>
      <c r="L88" s="32" t="s">
        <v>119</v>
      </c>
      <c r="M88" s="31">
        <v>50</v>
      </c>
      <c r="N88" s="635" t="s">
        <v>171</v>
      </c>
      <c r="O88" s="325"/>
      <c r="P88" s="325"/>
      <c r="Q88" s="325"/>
      <c r="R88" s="323"/>
      <c r="S88" s="33"/>
      <c r="T88" s="33"/>
      <c r="U88" s="34" t="s">
        <v>65</v>
      </c>
      <c r="V88" s="307">
        <v>0</v>
      </c>
      <c r="W88" s="308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4301020217</v>
      </c>
      <c r="D89" s="322">
        <v>4680115880658</v>
      </c>
      <c r="E89" s="323"/>
      <c r="F89" s="306">
        <v>0.4</v>
      </c>
      <c r="G89" s="31">
        <v>6</v>
      </c>
      <c r="H89" s="306">
        <v>2.4</v>
      </c>
      <c r="I89" s="306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3"/>
      <c r="T89" s="33"/>
      <c r="U89" s="34" t="s">
        <v>65</v>
      </c>
      <c r="V89" s="307">
        <v>0</v>
      </c>
      <c r="W89" s="308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174</v>
      </c>
      <c r="B90" s="53" t="s">
        <v>175</v>
      </c>
      <c r="C90" s="30">
        <v>4301020223</v>
      </c>
      <c r="D90" s="322">
        <v>4607091381962</v>
      </c>
      <c r="E90" s="323"/>
      <c r="F90" s="306">
        <v>0.5</v>
      </c>
      <c r="G90" s="31">
        <v>6</v>
      </c>
      <c r="H90" s="306">
        <v>3</v>
      </c>
      <c r="I90" s="306">
        <v>3.2</v>
      </c>
      <c r="J90" s="31">
        <v>156</v>
      </c>
      <c r="K90" s="31" t="s">
        <v>63</v>
      </c>
      <c r="L90" s="32" t="s">
        <v>99</v>
      </c>
      <c r="M90" s="31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3"/>
      <c r="T90" s="33"/>
      <c r="U90" s="34" t="s">
        <v>65</v>
      </c>
      <c r="V90" s="307">
        <v>0</v>
      </c>
      <c r="W90" s="308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6" t="s">
        <v>67</v>
      </c>
      <c r="V91" s="309">
        <f>IFERROR(V84/H84,"0")+IFERROR(V85/H85,"0")+IFERROR(V86/H86,"0")+IFERROR(V87/H87,"0")+IFERROR(V88/H88,"0")+IFERROR(V89/H89,"0")+IFERROR(V90/H90,"0")</f>
        <v>0</v>
      </c>
      <c r="W91" s="309">
        <f>IFERROR(W84/H84,"0")+IFERROR(W85/H85,"0")+IFERROR(W86/H86,"0")+IFERROR(W87/H87,"0")+IFERROR(W88/H88,"0")+IFERROR(W89/H89,"0")+IFERROR(W90/H90,"0")</f>
        <v>0</v>
      </c>
      <c r="X91" s="309">
        <f>IFERROR(IF(X84="",0,X84),"0")+IFERROR(IF(X85="",0,X85),"0")+IFERROR(IF(X86="",0,X86),"0")+IFERROR(IF(X87="",0,X87),"0")+IFERROR(IF(X88="",0,X88),"0")+IFERROR(IF(X89="",0,X89),"0")+IFERROR(IF(X90="",0,X90),"0")</f>
        <v>0</v>
      </c>
      <c r="Y91" s="310"/>
      <c r="Z91" s="310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6" t="s">
        <v>65</v>
      </c>
      <c r="V92" s="309">
        <f>IFERROR(SUM(V84:V90),"0")</f>
        <v>0</v>
      </c>
      <c r="W92" s="309">
        <f>IFERROR(SUM(W84:W90),"0")</f>
        <v>0</v>
      </c>
      <c r="X92" s="36"/>
      <c r="Y92" s="310"/>
      <c r="Z92" s="310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4"/>
      <c r="Z93" s="314"/>
    </row>
    <row r="94" spans="1:53" ht="16.5" customHeight="1" x14ac:dyDescent="0.25">
      <c r="A94" s="53" t="s">
        <v>176</v>
      </c>
      <c r="B94" s="53" t="s">
        <v>177</v>
      </c>
      <c r="C94" s="30">
        <v>4301030895</v>
      </c>
      <c r="D94" s="322">
        <v>4607091387667</v>
      </c>
      <c r="E94" s="323"/>
      <c r="F94" s="306">
        <v>0.9</v>
      </c>
      <c r="G94" s="31">
        <v>10</v>
      </c>
      <c r="H94" s="306">
        <v>9</v>
      </c>
      <c r="I94" s="306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3"/>
      <c r="T94" s="33"/>
      <c r="U94" s="34" t="s">
        <v>65</v>
      </c>
      <c r="V94" s="307">
        <v>0</v>
      </c>
      <c r="W94" s="308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4301030961</v>
      </c>
      <c r="D95" s="322">
        <v>4607091387636</v>
      </c>
      <c r="E95" s="323"/>
      <c r="F95" s="306">
        <v>0.7</v>
      </c>
      <c r="G95" s="31">
        <v>6</v>
      </c>
      <c r="H95" s="306">
        <v>4.2</v>
      </c>
      <c r="I95" s="306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3"/>
      <c r="T95" s="33"/>
      <c r="U95" s="34" t="s">
        <v>65</v>
      </c>
      <c r="V95" s="307">
        <v>0</v>
      </c>
      <c r="W95" s="308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4301031078</v>
      </c>
      <c r="D96" s="322">
        <v>4607091384727</v>
      </c>
      <c r="E96" s="323"/>
      <c r="F96" s="306">
        <v>0.8</v>
      </c>
      <c r="G96" s="31">
        <v>6</v>
      </c>
      <c r="H96" s="306">
        <v>4.8</v>
      </c>
      <c r="I96" s="306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3"/>
      <c r="T96" s="33"/>
      <c r="U96" s="34" t="s">
        <v>65</v>
      </c>
      <c r="V96" s="307">
        <v>0</v>
      </c>
      <c r="W96" s="308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182</v>
      </c>
      <c r="B97" s="53" t="s">
        <v>183</v>
      </c>
      <c r="C97" s="30">
        <v>4301031080</v>
      </c>
      <c r="D97" s="322">
        <v>4607091386745</v>
      </c>
      <c r="E97" s="323"/>
      <c r="F97" s="306">
        <v>0.8</v>
      </c>
      <c r="G97" s="31">
        <v>6</v>
      </c>
      <c r="H97" s="306">
        <v>4.8</v>
      </c>
      <c r="I97" s="306">
        <v>5.16</v>
      </c>
      <c r="J97" s="31">
        <v>104</v>
      </c>
      <c r="K97" s="31" t="s">
        <v>98</v>
      </c>
      <c r="L97" s="32" t="s">
        <v>64</v>
      </c>
      <c r="M97" s="31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3"/>
      <c r="T97" s="33"/>
      <c r="U97" s="34" t="s">
        <v>65</v>
      </c>
      <c r="V97" s="307">
        <v>0</v>
      </c>
      <c r="W97" s="308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184</v>
      </c>
      <c r="B98" s="53" t="s">
        <v>185</v>
      </c>
      <c r="C98" s="30">
        <v>4301030963</v>
      </c>
      <c r="D98" s="322">
        <v>4607091382426</v>
      </c>
      <c r="E98" s="323"/>
      <c r="F98" s="306">
        <v>0.9</v>
      </c>
      <c r="G98" s="31">
        <v>10</v>
      </c>
      <c r="H98" s="306">
        <v>9</v>
      </c>
      <c r="I98" s="306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3"/>
      <c r="T98" s="33"/>
      <c r="U98" s="34" t="s">
        <v>65</v>
      </c>
      <c r="V98" s="307">
        <v>0</v>
      </c>
      <c r="W98" s="308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4301030962</v>
      </c>
      <c r="D99" s="322">
        <v>4607091386547</v>
      </c>
      <c r="E99" s="323"/>
      <c r="F99" s="306">
        <v>0.35</v>
      </c>
      <c r="G99" s="31">
        <v>8</v>
      </c>
      <c r="H99" s="306">
        <v>2.8</v>
      </c>
      <c r="I99" s="306">
        <v>2.94</v>
      </c>
      <c r="J99" s="31">
        <v>234</v>
      </c>
      <c r="K99" s="31" t="s">
        <v>170</v>
      </c>
      <c r="L99" s="32" t="s">
        <v>64</v>
      </c>
      <c r="M99" s="31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3"/>
      <c r="T99" s="33"/>
      <c r="U99" s="34" t="s">
        <v>65</v>
      </c>
      <c r="V99" s="307">
        <v>0</v>
      </c>
      <c r="W99" s="308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4301031079</v>
      </c>
      <c r="D100" s="322">
        <v>4607091384734</v>
      </c>
      <c r="E100" s="323"/>
      <c r="F100" s="306">
        <v>0.35</v>
      </c>
      <c r="G100" s="31">
        <v>6</v>
      </c>
      <c r="H100" s="306">
        <v>2.1</v>
      </c>
      <c r="I100" s="306">
        <v>2.2000000000000002</v>
      </c>
      <c r="J100" s="31">
        <v>234</v>
      </c>
      <c r="K100" s="31" t="s">
        <v>170</v>
      </c>
      <c r="L100" s="32" t="s">
        <v>64</v>
      </c>
      <c r="M100" s="31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3"/>
      <c r="T100" s="33"/>
      <c r="U100" s="34" t="s">
        <v>65</v>
      </c>
      <c r="V100" s="307">
        <v>0</v>
      </c>
      <c r="W100" s="308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4301030964</v>
      </c>
      <c r="D101" s="322">
        <v>4607091382464</v>
      </c>
      <c r="E101" s="323"/>
      <c r="F101" s="306">
        <v>0.35</v>
      </c>
      <c r="G101" s="31">
        <v>8</v>
      </c>
      <c r="H101" s="306">
        <v>2.8</v>
      </c>
      <c r="I101" s="306">
        <v>2.964</v>
      </c>
      <c r="J101" s="31">
        <v>234</v>
      </c>
      <c r="K101" s="31" t="s">
        <v>170</v>
      </c>
      <c r="L101" s="32" t="s">
        <v>64</v>
      </c>
      <c r="M101" s="31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3"/>
      <c r="T101" s="33"/>
      <c r="U101" s="34" t="s">
        <v>65</v>
      </c>
      <c r="V101" s="307">
        <v>0</v>
      </c>
      <c r="W101" s="308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192</v>
      </c>
      <c r="B102" s="53" t="s">
        <v>193</v>
      </c>
      <c r="C102" s="30">
        <v>4301031235</v>
      </c>
      <c r="D102" s="322">
        <v>4680115883444</v>
      </c>
      <c r="E102" s="323"/>
      <c r="F102" s="306">
        <v>0.35</v>
      </c>
      <c r="G102" s="31">
        <v>8</v>
      </c>
      <c r="H102" s="306">
        <v>2.8</v>
      </c>
      <c r="I102" s="306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406" t="s">
        <v>194</v>
      </c>
      <c r="O102" s="325"/>
      <c r="P102" s="325"/>
      <c r="Q102" s="325"/>
      <c r="R102" s="323"/>
      <c r="S102" s="33"/>
      <c r="T102" s="33"/>
      <c r="U102" s="34" t="s">
        <v>65</v>
      </c>
      <c r="V102" s="307">
        <v>0</v>
      </c>
      <c r="W102" s="308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192</v>
      </c>
      <c r="B103" s="53" t="s">
        <v>195</v>
      </c>
      <c r="C103" s="30">
        <v>4301031234</v>
      </c>
      <c r="D103" s="322">
        <v>4680115883444</v>
      </c>
      <c r="E103" s="323"/>
      <c r="F103" s="306">
        <v>0.35</v>
      </c>
      <c r="G103" s="31">
        <v>8</v>
      </c>
      <c r="H103" s="306">
        <v>2.8</v>
      </c>
      <c r="I103" s="306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416" t="s">
        <v>194</v>
      </c>
      <c r="O103" s="325"/>
      <c r="P103" s="325"/>
      <c r="Q103" s="325"/>
      <c r="R103" s="323"/>
      <c r="S103" s="33"/>
      <c r="T103" s="33"/>
      <c r="U103" s="34" t="s">
        <v>65</v>
      </c>
      <c r="V103" s="307">
        <v>0</v>
      </c>
      <c r="W103" s="308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6" t="s">
        <v>67</v>
      </c>
      <c r="V104" s="30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0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0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0"/>
      <c r="Z104" s="310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6" t="s">
        <v>65</v>
      </c>
      <c r="V105" s="309">
        <f>IFERROR(SUM(V94:V103),"0")</f>
        <v>0</v>
      </c>
      <c r="W105" s="309">
        <f>IFERROR(SUM(W94:W103),"0")</f>
        <v>0</v>
      </c>
      <c r="X105" s="36"/>
      <c r="Y105" s="310"/>
      <c r="Z105" s="310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4"/>
      <c r="Z106" s="314"/>
    </row>
    <row r="107" spans="1:53" ht="27" customHeight="1" x14ac:dyDescent="0.25">
      <c r="A107" s="53" t="s">
        <v>196</v>
      </c>
      <c r="B107" s="53" t="s">
        <v>197</v>
      </c>
      <c r="C107" s="30">
        <v>4301051437</v>
      </c>
      <c r="D107" s="322">
        <v>4607091386967</v>
      </c>
      <c r="E107" s="323"/>
      <c r="F107" s="306">
        <v>1.35</v>
      </c>
      <c r="G107" s="31">
        <v>6</v>
      </c>
      <c r="H107" s="306">
        <v>8.1</v>
      </c>
      <c r="I107" s="306">
        <v>8.6639999999999997</v>
      </c>
      <c r="J107" s="31">
        <v>56</v>
      </c>
      <c r="K107" s="31" t="s">
        <v>98</v>
      </c>
      <c r="L107" s="32" t="s">
        <v>119</v>
      </c>
      <c r="M107" s="31">
        <v>45</v>
      </c>
      <c r="N107" s="595" t="s">
        <v>198</v>
      </c>
      <c r="O107" s="325"/>
      <c r="P107" s="325"/>
      <c r="Q107" s="325"/>
      <c r="R107" s="323"/>
      <c r="S107" s="33"/>
      <c r="T107" s="33"/>
      <c r="U107" s="34" t="s">
        <v>65</v>
      </c>
      <c r="V107" s="307">
        <v>0</v>
      </c>
      <c r="W107" s="308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196</v>
      </c>
      <c r="B108" s="53" t="s">
        <v>199</v>
      </c>
      <c r="C108" s="30">
        <v>4301051543</v>
      </c>
      <c r="D108" s="322">
        <v>4607091386967</v>
      </c>
      <c r="E108" s="323"/>
      <c r="F108" s="306">
        <v>1.4</v>
      </c>
      <c r="G108" s="31">
        <v>6</v>
      </c>
      <c r="H108" s="306">
        <v>8.4</v>
      </c>
      <c r="I108" s="306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532" t="s">
        <v>200</v>
      </c>
      <c r="O108" s="325"/>
      <c r="P108" s="325"/>
      <c r="Q108" s="325"/>
      <c r="R108" s="323"/>
      <c r="S108" s="33"/>
      <c r="T108" s="33"/>
      <c r="U108" s="34" t="s">
        <v>65</v>
      </c>
      <c r="V108" s="307">
        <v>500</v>
      </c>
      <c r="W108" s="308">
        <f t="shared" si="6"/>
        <v>504</v>
      </c>
      <c r="X108" s="35">
        <f>IFERROR(IF(W108=0,"",ROUNDUP(W108/H108,0)*0.02175),"")</f>
        <v>1.3049999999999999</v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201</v>
      </c>
      <c r="B109" s="53" t="s">
        <v>202</v>
      </c>
      <c r="C109" s="30">
        <v>4301051611</v>
      </c>
      <c r="D109" s="322">
        <v>4607091385304</v>
      </c>
      <c r="E109" s="323"/>
      <c r="F109" s="306">
        <v>1.4</v>
      </c>
      <c r="G109" s="31">
        <v>6</v>
      </c>
      <c r="H109" s="306">
        <v>8.4</v>
      </c>
      <c r="I109" s="306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547" t="s">
        <v>203</v>
      </c>
      <c r="O109" s="325"/>
      <c r="P109" s="325"/>
      <c r="Q109" s="325"/>
      <c r="R109" s="323"/>
      <c r="S109" s="33"/>
      <c r="T109" s="33"/>
      <c r="U109" s="34" t="s">
        <v>65</v>
      </c>
      <c r="V109" s="307">
        <v>0</v>
      </c>
      <c r="W109" s="308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4301051306</v>
      </c>
      <c r="D110" s="322">
        <v>4607091386264</v>
      </c>
      <c r="E110" s="323"/>
      <c r="F110" s="306">
        <v>0.5</v>
      </c>
      <c r="G110" s="31">
        <v>6</v>
      </c>
      <c r="H110" s="306">
        <v>3</v>
      </c>
      <c r="I110" s="306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6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3"/>
      <c r="T110" s="33"/>
      <c r="U110" s="34" t="s">
        <v>65</v>
      </c>
      <c r="V110" s="307">
        <v>0</v>
      </c>
      <c r="W110" s="308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206</v>
      </c>
      <c r="B111" s="53" t="s">
        <v>207</v>
      </c>
      <c r="C111" s="30">
        <v>4301051477</v>
      </c>
      <c r="D111" s="322">
        <v>4680115882584</v>
      </c>
      <c r="E111" s="323"/>
      <c r="F111" s="306">
        <v>0.33</v>
      </c>
      <c r="G111" s="31">
        <v>8</v>
      </c>
      <c r="H111" s="306">
        <v>2.64</v>
      </c>
      <c r="I111" s="306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552" t="s">
        <v>208</v>
      </c>
      <c r="O111" s="325"/>
      <c r="P111" s="325"/>
      <c r="Q111" s="325"/>
      <c r="R111" s="323"/>
      <c r="S111" s="33"/>
      <c r="T111" s="33"/>
      <c r="U111" s="34" t="s">
        <v>65</v>
      </c>
      <c r="V111" s="307">
        <v>0</v>
      </c>
      <c r="W111" s="308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206</v>
      </c>
      <c r="B112" s="53" t="s">
        <v>209</v>
      </c>
      <c r="C112" s="30">
        <v>4301051476</v>
      </c>
      <c r="D112" s="322">
        <v>4680115882584</v>
      </c>
      <c r="E112" s="323"/>
      <c r="F112" s="306">
        <v>0.33</v>
      </c>
      <c r="G112" s="31">
        <v>8</v>
      </c>
      <c r="H112" s="306">
        <v>2.64</v>
      </c>
      <c r="I112" s="306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360" t="s">
        <v>210</v>
      </c>
      <c r="O112" s="325"/>
      <c r="P112" s="325"/>
      <c r="Q112" s="325"/>
      <c r="R112" s="323"/>
      <c r="S112" s="33"/>
      <c r="T112" s="33"/>
      <c r="U112" s="34" t="s">
        <v>65</v>
      </c>
      <c r="V112" s="307">
        <v>0</v>
      </c>
      <c r="W112" s="308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211</v>
      </c>
      <c r="B113" s="53" t="s">
        <v>212</v>
      </c>
      <c r="C113" s="30">
        <v>4301051436</v>
      </c>
      <c r="D113" s="322">
        <v>4607091385731</v>
      </c>
      <c r="E113" s="323"/>
      <c r="F113" s="306">
        <v>0.45</v>
      </c>
      <c r="G113" s="31">
        <v>6</v>
      </c>
      <c r="H113" s="306">
        <v>2.7</v>
      </c>
      <c r="I113" s="306">
        <v>2.972</v>
      </c>
      <c r="J113" s="31">
        <v>156</v>
      </c>
      <c r="K113" s="31" t="s">
        <v>63</v>
      </c>
      <c r="L113" s="32" t="s">
        <v>119</v>
      </c>
      <c r="M113" s="31">
        <v>45</v>
      </c>
      <c r="N113" s="382" t="s">
        <v>213</v>
      </c>
      <c r="O113" s="325"/>
      <c r="P113" s="325"/>
      <c r="Q113" s="325"/>
      <c r="R113" s="323"/>
      <c r="S113" s="33"/>
      <c r="T113" s="33"/>
      <c r="U113" s="34" t="s">
        <v>65</v>
      </c>
      <c r="V113" s="307">
        <v>226.8</v>
      </c>
      <c r="W113" s="308">
        <f t="shared" si="6"/>
        <v>226.8</v>
      </c>
      <c r="X113" s="35">
        <f>IFERROR(IF(W113=0,"",ROUNDUP(W113/H113,0)*0.00753),"")</f>
        <v>0.63251999999999997</v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214</v>
      </c>
      <c r="B114" s="53" t="s">
        <v>215</v>
      </c>
      <c r="C114" s="30">
        <v>4301051439</v>
      </c>
      <c r="D114" s="322">
        <v>4680115880214</v>
      </c>
      <c r="E114" s="323"/>
      <c r="F114" s="306">
        <v>0.45</v>
      </c>
      <c r="G114" s="31">
        <v>6</v>
      </c>
      <c r="H114" s="306">
        <v>2.7</v>
      </c>
      <c r="I114" s="306">
        <v>2.988</v>
      </c>
      <c r="J114" s="31">
        <v>120</v>
      </c>
      <c r="K114" s="31" t="s">
        <v>63</v>
      </c>
      <c r="L114" s="32" t="s">
        <v>119</v>
      </c>
      <c r="M114" s="31">
        <v>45</v>
      </c>
      <c r="N114" s="557" t="s">
        <v>216</v>
      </c>
      <c r="O114" s="325"/>
      <c r="P114" s="325"/>
      <c r="Q114" s="325"/>
      <c r="R114" s="323"/>
      <c r="S114" s="33"/>
      <c r="T114" s="33"/>
      <c r="U114" s="34" t="s">
        <v>65</v>
      </c>
      <c r="V114" s="307">
        <v>0</v>
      </c>
      <c r="W114" s="308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217</v>
      </c>
      <c r="B115" s="53" t="s">
        <v>218</v>
      </c>
      <c r="C115" s="30">
        <v>4301051438</v>
      </c>
      <c r="D115" s="322">
        <v>4680115880894</v>
      </c>
      <c r="E115" s="323"/>
      <c r="F115" s="306">
        <v>0.33</v>
      </c>
      <c r="G115" s="31">
        <v>6</v>
      </c>
      <c r="H115" s="306">
        <v>1.98</v>
      </c>
      <c r="I115" s="306">
        <v>2.258</v>
      </c>
      <c r="J115" s="31">
        <v>156</v>
      </c>
      <c r="K115" s="31" t="s">
        <v>63</v>
      </c>
      <c r="L115" s="32" t="s">
        <v>119</v>
      </c>
      <c r="M115" s="31">
        <v>45</v>
      </c>
      <c r="N115" s="525" t="s">
        <v>219</v>
      </c>
      <c r="O115" s="325"/>
      <c r="P115" s="325"/>
      <c r="Q115" s="325"/>
      <c r="R115" s="323"/>
      <c r="S115" s="33"/>
      <c r="T115" s="33"/>
      <c r="U115" s="34" t="s">
        <v>65</v>
      </c>
      <c r="V115" s="307">
        <v>0</v>
      </c>
      <c r="W115" s="308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4301051313</v>
      </c>
      <c r="D116" s="322">
        <v>4607091385427</v>
      </c>
      <c r="E116" s="323"/>
      <c r="F116" s="306">
        <v>0.5</v>
      </c>
      <c r="G116" s="31">
        <v>6</v>
      </c>
      <c r="H116" s="306">
        <v>3</v>
      </c>
      <c r="I116" s="306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3"/>
      <c r="T116" s="33"/>
      <c r="U116" s="34" t="s">
        <v>65</v>
      </c>
      <c r="V116" s="307">
        <v>0</v>
      </c>
      <c r="W116" s="308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222</v>
      </c>
      <c r="B117" s="53" t="s">
        <v>223</v>
      </c>
      <c r="C117" s="30">
        <v>4301051480</v>
      </c>
      <c r="D117" s="322">
        <v>4680115882645</v>
      </c>
      <c r="E117" s="323"/>
      <c r="F117" s="306">
        <v>0.3</v>
      </c>
      <c r="G117" s="31">
        <v>6</v>
      </c>
      <c r="H117" s="306">
        <v>1.8</v>
      </c>
      <c r="I117" s="306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570" t="s">
        <v>224</v>
      </c>
      <c r="O117" s="325"/>
      <c r="P117" s="325"/>
      <c r="Q117" s="325"/>
      <c r="R117" s="323"/>
      <c r="S117" s="33"/>
      <c r="T117" s="33"/>
      <c r="U117" s="34" t="s">
        <v>65</v>
      </c>
      <c r="V117" s="307">
        <v>0</v>
      </c>
      <c r="W117" s="308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6" t="s">
        <v>67</v>
      </c>
      <c r="V118" s="30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143.52380952380952</v>
      </c>
      <c r="W118" s="30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144</v>
      </c>
      <c r="X118" s="30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1.9375199999999999</v>
      </c>
      <c r="Y118" s="310"/>
      <c r="Z118" s="310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6" t="s">
        <v>65</v>
      </c>
      <c r="V119" s="309">
        <f>IFERROR(SUM(V107:V117),"0")</f>
        <v>726.8</v>
      </c>
      <c r="W119" s="309">
        <f>IFERROR(SUM(W107:W117),"0")</f>
        <v>730.8</v>
      </c>
      <c r="X119" s="36"/>
      <c r="Y119" s="310"/>
      <c r="Z119" s="310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4"/>
      <c r="Z120" s="314"/>
    </row>
    <row r="121" spans="1:53" ht="27" customHeight="1" x14ac:dyDescent="0.25">
      <c r="A121" s="53" t="s">
        <v>226</v>
      </c>
      <c r="B121" s="53" t="s">
        <v>227</v>
      </c>
      <c r="C121" s="30">
        <v>4301060296</v>
      </c>
      <c r="D121" s="322">
        <v>4607091383065</v>
      </c>
      <c r="E121" s="323"/>
      <c r="F121" s="306">
        <v>0.83</v>
      </c>
      <c r="G121" s="31">
        <v>4</v>
      </c>
      <c r="H121" s="306">
        <v>3.32</v>
      </c>
      <c r="I121" s="306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3"/>
      <c r="T121" s="33"/>
      <c r="U121" s="34" t="s">
        <v>65</v>
      </c>
      <c r="V121" s="307">
        <v>0</v>
      </c>
      <c r="W121" s="308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4301060350</v>
      </c>
      <c r="D122" s="322">
        <v>4680115881532</v>
      </c>
      <c r="E122" s="323"/>
      <c r="F122" s="306">
        <v>1.35</v>
      </c>
      <c r="G122" s="31">
        <v>6</v>
      </c>
      <c r="H122" s="306">
        <v>8.1</v>
      </c>
      <c r="I122" s="306">
        <v>8.58</v>
      </c>
      <c r="J122" s="31">
        <v>56</v>
      </c>
      <c r="K122" s="31" t="s">
        <v>98</v>
      </c>
      <c r="L122" s="32" t="s">
        <v>119</v>
      </c>
      <c r="M122" s="31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3"/>
      <c r="T122" s="33"/>
      <c r="U122" s="34" t="s">
        <v>65</v>
      </c>
      <c r="V122" s="307">
        <v>0</v>
      </c>
      <c r="W122" s="308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230</v>
      </c>
      <c r="B123" s="53" t="s">
        <v>231</v>
      </c>
      <c r="C123" s="30">
        <v>4301060356</v>
      </c>
      <c r="D123" s="322">
        <v>4680115882652</v>
      </c>
      <c r="E123" s="323"/>
      <c r="F123" s="306">
        <v>0.33</v>
      </c>
      <c r="G123" s="31">
        <v>6</v>
      </c>
      <c r="H123" s="306">
        <v>1.98</v>
      </c>
      <c r="I123" s="306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542" t="s">
        <v>232</v>
      </c>
      <c r="O123" s="325"/>
      <c r="P123" s="325"/>
      <c r="Q123" s="325"/>
      <c r="R123" s="323"/>
      <c r="S123" s="33"/>
      <c r="T123" s="33"/>
      <c r="U123" s="34" t="s">
        <v>65</v>
      </c>
      <c r="V123" s="307">
        <v>0</v>
      </c>
      <c r="W123" s="308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233</v>
      </c>
      <c r="B124" s="53" t="s">
        <v>234</v>
      </c>
      <c r="C124" s="30">
        <v>4301060309</v>
      </c>
      <c r="D124" s="322">
        <v>4680115880238</v>
      </c>
      <c r="E124" s="323"/>
      <c r="F124" s="306">
        <v>0.33</v>
      </c>
      <c r="G124" s="31">
        <v>6</v>
      </c>
      <c r="H124" s="306">
        <v>1.98</v>
      </c>
      <c r="I124" s="306">
        <v>2.258</v>
      </c>
      <c r="J124" s="31">
        <v>156</v>
      </c>
      <c r="K124" s="31" t="s">
        <v>63</v>
      </c>
      <c r="L124" s="32" t="s">
        <v>64</v>
      </c>
      <c r="M124" s="31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3"/>
      <c r="T124" s="33"/>
      <c r="U124" s="34" t="s">
        <v>65</v>
      </c>
      <c r="V124" s="307">
        <v>0</v>
      </c>
      <c r="W124" s="308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235</v>
      </c>
      <c r="B125" s="53" t="s">
        <v>236</v>
      </c>
      <c r="C125" s="30">
        <v>4301060351</v>
      </c>
      <c r="D125" s="322">
        <v>4680115881464</v>
      </c>
      <c r="E125" s="323"/>
      <c r="F125" s="306">
        <v>0.4</v>
      </c>
      <c r="G125" s="31">
        <v>6</v>
      </c>
      <c r="H125" s="306">
        <v>2.4</v>
      </c>
      <c r="I125" s="306">
        <v>2.6</v>
      </c>
      <c r="J125" s="31">
        <v>156</v>
      </c>
      <c r="K125" s="31" t="s">
        <v>63</v>
      </c>
      <c r="L125" s="32" t="s">
        <v>119</v>
      </c>
      <c r="M125" s="31">
        <v>30</v>
      </c>
      <c r="N125" s="393" t="s">
        <v>237</v>
      </c>
      <c r="O125" s="325"/>
      <c r="P125" s="325"/>
      <c r="Q125" s="325"/>
      <c r="R125" s="323"/>
      <c r="S125" s="33"/>
      <c r="T125" s="33"/>
      <c r="U125" s="34" t="s">
        <v>65</v>
      </c>
      <c r="V125" s="307">
        <v>0</v>
      </c>
      <c r="W125" s="308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6" t="s">
        <v>67</v>
      </c>
      <c r="V126" s="309">
        <f>IFERROR(V121/H121,"0")+IFERROR(V122/H122,"0")+IFERROR(V123/H123,"0")+IFERROR(V124/H124,"0")+IFERROR(V125/H125,"0")</f>
        <v>0</v>
      </c>
      <c r="W126" s="309">
        <f>IFERROR(W121/H121,"0")+IFERROR(W122/H122,"0")+IFERROR(W123/H123,"0")+IFERROR(W124/H124,"0")+IFERROR(W125/H125,"0")</f>
        <v>0</v>
      </c>
      <c r="X126" s="309">
        <f>IFERROR(IF(X121="",0,X121),"0")+IFERROR(IF(X122="",0,X122),"0")+IFERROR(IF(X123="",0,X123),"0")+IFERROR(IF(X124="",0,X124),"0")+IFERROR(IF(X125="",0,X125),"0")</f>
        <v>0</v>
      </c>
      <c r="Y126" s="310"/>
      <c r="Z126" s="310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6" t="s">
        <v>65</v>
      </c>
      <c r="V127" s="309">
        <f>IFERROR(SUM(V121:V125),"0")</f>
        <v>0</v>
      </c>
      <c r="W127" s="309">
        <f>IFERROR(SUM(W121:W125),"0")</f>
        <v>0</v>
      </c>
      <c r="X127" s="36"/>
      <c r="Y127" s="310"/>
      <c r="Z127" s="310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15"/>
      <c r="Z128" s="315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4"/>
      <c r="Z129" s="314"/>
    </row>
    <row r="130" spans="1:53" ht="27" customHeight="1" x14ac:dyDescent="0.25">
      <c r="A130" s="53" t="s">
        <v>239</v>
      </c>
      <c r="B130" s="53" t="s">
        <v>240</v>
      </c>
      <c r="C130" s="30">
        <v>4301051612</v>
      </c>
      <c r="D130" s="322">
        <v>4607091385168</v>
      </c>
      <c r="E130" s="323"/>
      <c r="F130" s="306">
        <v>1.4</v>
      </c>
      <c r="G130" s="31">
        <v>6</v>
      </c>
      <c r="H130" s="306">
        <v>8.4</v>
      </c>
      <c r="I130" s="306">
        <v>8.9580000000000002</v>
      </c>
      <c r="J130" s="31">
        <v>56</v>
      </c>
      <c r="K130" s="31" t="s">
        <v>98</v>
      </c>
      <c r="L130" s="32" t="s">
        <v>64</v>
      </c>
      <c r="M130" s="31">
        <v>45</v>
      </c>
      <c r="N130" s="566" t="s">
        <v>241</v>
      </c>
      <c r="O130" s="325"/>
      <c r="P130" s="325"/>
      <c r="Q130" s="325"/>
      <c r="R130" s="323"/>
      <c r="S130" s="33"/>
      <c r="T130" s="33"/>
      <c r="U130" s="34" t="s">
        <v>65</v>
      </c>
      <c r="V130" s="307">
        <v>0</v>
      </c>
      <c r="W130" s="308">
        <f>IFERROR(IF(V130="",0,CEILING((V130/$H130),1)*$H130),"")</f>
        <v>0</v>
      </c>
      <c r="X130" s="35" t="str">
        <f>IFERROR(IF(W130=0,"",ROUNDUP(W130/H130,0)*0.02175),"")</f>
        <v/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4301051362</v>
      </c>
      <c r="D131" s="322">
        <v>4607091383256</v>
      </c>
      <c r="E131" s="323"/>
      <c r="F131" s="306">
        <v>0.33</v>
      </c>
      <c r="G131" s="31">
        <v>6</v>
      </c>
      <c r="H131" s="306">
        <v>1.98</v>
      </c>
      <c r="I131" s="306">
        <v>2.246</v>
      </c>
      <c r="J131" s="31">
        <v>156</v>
      </c>
      <c r="K131" s="31" t="s">
        <v>63</v>
      </c>
      <c r="L131" s="32" t="s">
        <v>119</v>
      </c>
      <c r="M131" s="31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3"/>
      <c r="T131" s="33"/>
      <c r="U131" s="34" t="s">
        <v>65</v>
      </c>
      <c r="V131" s="307">
        <v>0</v>
      </c>
      <c r="W131" s="308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244</v>
      </c>
      <c r="B132" s="53" t="s">
        <v>245</v>
      </c>
      <c r="C132" s="30">
        <v>4301051358</v>
      </c>
      <c r="D132" s="322">
        <v>4607091385748</v>
      </c>
      <c r="E132" s="323"/>
      <c r="F132" s="306">
        <v>0.45</v>
      </c>
      <c r="G132" s="31">
        <v>6</v>
      </c>
      <c r="H132" s="306">
        <v>2.7</v>
      </c>
      <c r="I132" s="306">
        <v>2.972</v>
      </c>
      <c r="J132" s="31">
        <v>156</v>
      </c>
      <c r="K132" s="31" t="s">
        <v>63</v>
      </c>
      <c r="L132" s="32" t="s">
        <v>119</v>
      </c>
      <c r="M132" s="31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3"/>
      <c r="T132" s="33"/>
      <c r="U132" s="34" t="s">
        <v>65</v>
      </c>
      <c r="V132" s="307">
        <v>226.8</v>
      </c>
      <c r="W132" s="308">
        <f>IFERROR(IF(V132="",0,CEILING((V132/$H132),1)*$H132),"")</f>
        <v>226.8</v>
      </c>
      <c r="X132" s="35">
        <f>IFERROR(IF(W132=0,"",ROUNDUP(W132/H132,0)*0.00753),"")</f>
        <v>0.63251999999999997</v>
      </c>
      <c r="Y132" s="55"/>
      <c r="Z132" s="56"/>
      <c r="AD132" s="57"/>
      <c r="BA132" s="127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6" t="s">
        <v>67</v>
      </c>
      <c r="V133" s="309">
        <f>IFERROR(V130/H130,"0")+IFERROR(V131/H131,"0")+IFERROR(V132/H132,"0")</f>
        <v>84</v>
      </c>
      <c r="W133" s="309">
        <f>IFERROR(W130/H130,"0")+IFERROR(W131/H131,"0")+IFERROR(W132/H132,"0")</f>
        <v>84</v>
      </c>
      <c r="X133" s="309">
        <f>IFERROR(IF(X130="",0,X130),"0")+IFERROR(IF(X131="",0,X131),"0")+IFERROR(IF(X132="",0,X132),"0")</f>
        <v>0.63251999999999997</v>
      </c>
      <c r="Y133" s="310"/>
      <c r="Z133" s="310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6" t="s">
        <v>65</v>
      </c>
      <c r="V134" s="309">
        <f>IFERROR(SUM(V130:V132),"0")</f>
        <v>226.8</v>
      </c>
      <c r="W134" s="309">
        <f>IFERROR(SUM(W130:W132),"0")</f>
        <v>226.8</v>
      </c>
      <c r="X134" s="36"/>
      <c r="Y134" s="310"/>
      <c r="Z134" s="310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7"/>
      <c r="Z135" s="47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15"/>
      <c r="Z136" s="315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4"/>
      <c r="Z137" s="314"/>
    </row>
    <row r="138" spans="1:53" ht="27" customHeight="1" x14ac:dyDescent="0.25">
      <c r="A138" s="53" t="s">
        <v>248</v>
      </c>
      <c r="B138" s="53" t="s">
        <v>249</v>
      </c>
      <c r="C138" s="30">
        <v>4301011223</v>
      </c>
      <c r="D138" s="322">
        <v>4607091383423</v>
      </c>
      <c r="E138" s="323"/>
      <c r="F138" s="306">
        <v>1.35</v>
      </c>
      <c r="G138" s="31">
        <v>8</v>
      </c>
      <c r="H138" s="306">
        <v>10.8</v>
      </c>
      <c r="I138" s="306">
        <v>11.375999999999999</v>
      </c>
      <c r="J138" s="31">
        <v>56</v>
      </c>
      <c r="K138" s="31" t="s">
        <v>98</v>
      </c>
      <c r="L138" s="32" t="s">
        <v>119</v>
      </c>
      <c r="M138" s="31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3"/>
      <c r="T138" s="33"/>
      <c r="U138" s="34" t="s">
        <v>65</v>
      </c>
      <c r="V138" s="307">
        <v>0</v>
      </c>
      <c r="W138" s="308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4301011338</v>
      </c>
      <c r="D139" s="322">
        <v>4607091381405</v>
      </c>
      <c r="E139" s="323"/>
      <c r="F139" s="306">
        <v>1.35</v>
      </c>
      <c r="G139" s="31">
        <v>8</v>
      </c>
      <c r="H139" s="306">
        <v>10.8</v>
      </c>
      <c r="I139" s="306">
        <v>11.375999999999999</v>
      </c>
      <c r="J139" s="31">
        <v>56</v>
      </c>
      <c r="K139" s="31" t="s">
        <v>98</v>
      </c>
      <c r="L139" s="32" t="s">
        <v>64</v>
      </c>
      <c r="M139" s="31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3"/>
      <c r="T139" s="33"/>
      <c r="U139" s="34" t="s">
        <v>65</v>
      </c>
      <c r="V139" s="307">
        <v>0</v>
      </c>
      <c r="W139" s="308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252</v>
      </c>
      <c r="B140" s="53" t="s">
        <v>253</v>
      </c>
      <c r="C140" s="30">
        <v>4301011333</v>
      </c>
      <c r="D140" s="322">
        <v>4607091386516</v>
      </c>
      <c r="E140" s="323"/>
      <c r="F140" s="306">
        <v>1.4</v>
      </c>
      <c r="G140" s="31">
        <v>8</v>
      </c>
      <c r="H140" s="306">
        <v>11.2</v>
      </c>
      <c r="I140" s="306">
        <v>11.776</v>
      </c>
      <c r="J140" s="31">
        <v>56</v>
      </c>
      <c r="K140" s="31" t="s">
        <v>98</v>
      </c>
      <c r="L140" s="32" t="s">
        <v>64</v>
      </c>
      <c r="M140" s="31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3"/>
      <c r="T140" s="33"/>
      <c r="U140" s="34" t="s">
        <v>65</v>
      </c>
      <c r="V140" s="307">
        <v>0</v>
      </c>
      <c r="W140" s="308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6" t="s">
        <v>67</v>
      </c>
      <c r="V141" s="309">
        <f>IFERROR(V138/H138,"0")+IFERROR(V139/H139,"0")+IFERROR(V140/H140,"0")</f>
        <v>0</v>
      </c>
      <c r="W141" s="309">
        <f>IFERROR(W138/H138,"0")+IFERROR(W139/H139,"0")+IFERROR(W140/H140,"0")</f>
        <v>0</v>
      </c>
      <c r="X141" s="309">
        <f>IFERROR(IF(X138="",0,X138),"0")+IFERROR(IF(X139="",0,X139),"0")+IFERROR(IF(X140="",0,X140),"0")</f>
        <v>0</v>
      </c>
      <c r="Y141" s="310"/>
      <c r="Z141" s="310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6" t="s">
        <v>65</v>
      </c>
      <c r="V142" s="309">
        <f>IFERROR(SUM(V138:V140),"0")</f>
        <v>0</v>
      </c>
      <c r="W142" s="309">
        <f>IFERROR(SUM(W138:W140),"0")</f>
        <v>0</v>
      </c>
      <c r="X142" s="36"/>
      <c r="Y142" s="310"/>
      <c r="Z142" s="310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15"/>
      <c r="Z143" s="315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4"/>
      <c r="Z144" s="314"/>
    </row>
    <row r="145" spans="1:53" ht="16.5" customHeight="1" x14ac:dyDescent="0.25">
      <c r="A145" s="53" t="s">
        <v>255</v>
      </c>
      <c r="B145" s="53" t="s">
        <v>256</v>
      </c>
      <c r="C145" s="30">
        <v>4301031245</v>
      </c>
      <c r="D145" s="322">
        <v>4680115883963</v>
      </c>
      <c r="E145" s="323"/>
      <c r="F145" s="306">
        <v>0.28000000000000003</v>
      </c>
      <c r="G145" s="31">
        <v>6</v>
      </c>
      <c r="H145" s="306">
        <v>1.68</v>
      </c>
      <c r="I145" s="306">
        <v>1.78</v>
      </c>
      <c r="J145" s="31">
        <v>234</v>
      </c>
      <c r="K145" s="31" t="s">
        <v>170</v>
      </c>
      <c r="L145" s="32" t="s">
        <v>64</v>
      </c>
      <c r="M145" s="31">
        <v>40</v>
      </c>
      <c r="N145" s="485" t="s">
        <v>257</v>
      </c>
      <c r="O145" s="325"/>
      <c r="P145" s="325"/>
      <c r="Q145" s="325"/>
      <c r="R145" s="323"/>
      <c r="S145" s="33"/>
      <c r="T145" s="33"/>
      <c r="U145" s="34" t="s">
        <v>65</v>
      </c>
      <c r="V145" s="307">
        <v>0</v>
      </c>
      <c r="W145" s="308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258</v>
      </c>
      <c r="AD145" s="57"/>
      <c r="BA145" s="131" t="s">
        <v>1</v>
      </c>
    </row>
    <row r="146" spans="1:53" ht="27" customHeight="1" x14ac:dyDescent="0.25">
      <c r="A146" s="53" t="s">
        <v>259</v>
      </c>
      <c r="B146" s="53" t="s">
        <v>260</v>
      </c>
      <c r="C146" s="30">
        <v>4301031191</v>
      </c>
      <c r="D146" s="322">
        <v>4680115880993</v>
      </c>
      <c r="E146" s="323"/>
      <c r="F146" s="306">
        <v>0.7</v>
      </c>
      <c r="G146" s="31">
        <v>6</v>
      </c>
      <c r="H146" s="306">
        <v>4.2</v>
      </c>
      <c r="I146" s="306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3"/>
      <c r="T146" s="33"/>
      <c r="U146" s="34" t="s">
        <v>65</v>
      </c>
      <c r="V146" s="307">
        <v>0</v>
      </c>
      <c r="W146" s="308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261</v>
      </c>
      <c r="B147" s="53" t="s">
        <v>262</v>
      </c>
      <c r="C147" s="30">
        <v>4301031204</v>
      </c>
      <c r="D147" s="322">
        <v>4680115881761</v>
      </c>
      <c r="E147" s="323"/>
      <c r="F147" s="306">
        <v>0.7</v>
      </c>
      <c r="G147" s="31">
        <v>6</v>
      </c>
      <c r="H147" s="306">
        <v>4.2</v>
      </c>
      <c r="I147" s="306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3"/>
      <c r="T147" s="33"/>
      <c r="U147" s="34" t="s">
        <v>65</v>
      </c>
      <c r="V147" s="307">
        <v>0</v>
      </c>
      <c r="W147" s="308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263</v>
      </c>
      <c r="B148" s="53" t="s">
        <v>264</v>
      </c>
      <c r="C148" s="30">
        <v>4301031201</v>
      </c>
      <c r="D148" s="322">
        <v>4680115881563</v>
      </c>
      <c r="E148" s="323"/>
      <c r="F148" s="306">
        <v>0.7</v>
      </c>
      <c r="G148" s="31">
        <v>6</v>
      </c>
      <c r="H148" s="306">
        <v>4.2</v>
      </c>
      <c r="I148" s="306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3"/>
      <c r="T148" s="33"/>
      <c r="U148" s="34" t="s">
        <v>65</v>
      </c>
      <c r="V148" s="307">
        <v>0</v>
      </c>
      <c r="W148" s="308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265</v>
      </c>
      <c r="B149" s="53" t="s">
        <v>266</v>
      </c>
      <c r="C149" s="30">
        <v>4301031199</v>
      </c>
      <c r="D149" s="322">
        <v>4680115880986</v>
      </c>
      <c r="E149" s="323"/>
      <c r="F149" s="306">
        <v>0.35</v>
      </c>
      <c r="G149" s="31">
        <v>6</v>
      </c>
      <c r="H149" s="306">
        <v>2.1</v>
      </c>
      <c r="I149" s="306">
        <v>2.23</v>
      </c>
      <c r="J149" s="31">
        <v>234</v>
      </c>
      <c r="K149" s="31" t="s">
        <v>170</v>
      </c>
      <c r="L149" s="32" t="s">
        <v>64</v>
      </c>
      <c r="M149" s="31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3"/>
      <c r="T149" s="33"/>
      <c r="U149" s="34" t="s">
        <v>65</v>
      </c>
      <c r="V149" s="307">
        <v>0</v>
      </c>
      <c r="W149" s="308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267</v>
      </c>
      <c r="B150" s="53" t="s">
        <v>268</v>
      </c>
      <c r="C150" s="30">
        <v>4301031190</v>
      </c>
      <c r="D150" s="322">
        <v>4680115880207</v>
      </c>
      <c r="E150" s="323"/>
      <c r="F150" s="306">
        <v>0.4</v>
      </c>
      <c r="G150" s="31">
        <v>6</v>
      </c>
      <c r="H150" s="306">
        <v>2.4</v>
      </c>
      <c r="I150" s="306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3"/>
      <c r="T150" s="33"/>
      <c r="U150" s="34" t="s">
        <v>65</v>
      </c>
      <c r="V150" s="307">
        <v>0</v>
      </c>
      <c r="W150" s="308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269</v>
      </c>
      <c r="B151" s="53" t="s">
        <v>270</v>
      </c>
      <c r="C151" s="30">
        <v>4301031205</v>
      </c>
      <c r="D151" s="322">
        <v>4680115881785</v>
      </c>
      <c r="E151" s="323"/>
      <c r="F151" s="306">
        <v>0.35</v>
      </c>
      <c r="G151" s="31">
        <v>6</v>
      </c>
      <c r="H151" s="306">
        <v>2.1</v>
      </c>
      <c r="I151" s="306">
        <v>2.23</v>
      </c>
      <c r="J151" s="31">
        <v>234</v>
      </c>
      <c r="K151" s="31" t="s">
        <v>170</v>
      </c>
      <c r="L151" s="32" t="s">
        <v>64</v>
      </c>
      <c r="M151" s="31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3"/>
      <c r="T151" s="33"/>
      <c r="U151" s="34" t="s">
        <v>65</v>
      </c>
      <c r="V151" s="307">
        <v>0</v>
      </c>
      <c r="W151" s="308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271</v>
      </c>
      <c r="B152" s="53" t="s">
        <v>272</v>
      </c>
      <c r="C152" s="30">
        <v>4301031202</v>
      </c>
      <c r="D152" s="322">
        <v>4680115881679</v>
      </c>
      <c r="E152" s="323"/>
      <c r="F152" s="306">
        <v>0.35</v>
      </c>
      <c r="G152" s="31">
        <v>6</v>
      </c>
      <c r="H152" s="306">
        <v>2.1</v>
      </c>
      <c r="I152" s="306">
        <v>2.2000000000000002</v>
      </c>
      <c r="J152" s="31">
        <v>234</v>
      </c>
      <c r="K152" s="31" t="s">
        <v>170</v>
      </c>
      <c r="L152" s="32" t="s">
        <v>64</v>
      </c>
      <c r="M152" s="31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3"/>
      <c r="T152" s="33"/>
      <c r="U152" s="34" t="s">
        <v>65</v>
      </c>
      <c r="V152" s="307">
        <v>0</v>
      </c>
      <c r="W152" s="308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273</v>
      </c>
      <c r="B153" s="53" t="s">
        <v>274</v>
      </c>
      <c r="C153" s="30">
        <v>4301031158</v>
      </c>
      <c r="D153" s="322">
        <v>4680115880191</v>
      </c>
      <c r="E153" s="323"/>
      <c r="F153" s="306">
        <v>0.4</v>
      </c>
      <c r="G153" s="31">
        <v>6</v>
      </c>
      <c r="H153" s="306">
        <v>2.4</v>
      </c>
      <c r="I153" s="306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3"/>
      <c r="T153" s="33"/>
      <c r="U153" s="34" t="s">
        <v>65</v>
      </c>
      <c r="V153" s="307">
        <v>0</v>
      </c>
      <c r="W153" s="308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6" t="s">
        <v>67</v>
      </c>
      <c r="V154" s="309">
        <f>IFERROR(V145/H145,"0")+IFERROR(V146/H146,"0")+IFERROR(V147/H147,"0")+IFERROR(V148/H148,"0")+IFERROR(V149/H149,"0")+IFERROR(V150/H150,"0")+IFERROR(V151/H151,"0")+IFERROR(V152/H152,"0")+IFERROR(V153/H153,"0")</f>
        <v>0</v>
      </c>
      <c r="W154" s="309">
        <f>IFERROR(W145/H145,"0")+IFERROR(W146/H146,"0")+IFERROR(W147/H147,"0")+IFERROR(W148/H148,"0")+IFERROR(W149/H149,"0")+IFERROR(W150/H150,"0")+IFERROR(W151/H151,"0")+IFERROR(W152/H152,"0")+IFERROR(W153/H153,"0")</f>
        <v>0</v>
      </c>
      <c r="X154" s="309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0"/>
      <c r="Z154" s="310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6" t="s">
        <v>65</v>
      </c>
      <c r="V155" s="309">
        <f>IFERROR(SUM(V145:V153),"0")</f>
        <v>0</v>
      </c>
      <c r="W155" s="309">
        <f>IFERROR(SUM(W145:W153),"0")</f>
        <v>0</v>
      </c>
      <c r="X155" s="36"/>
      <c r="Y155" s="310"/>
      <c r="Z155" s="310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15"/>
      <c r="Z156" s="315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4"/>
      <c r="Z157" s="314"/>
    </row>
    <row r="158" spans="1:53" ht="16.5" customHeight="1" x14ac:dyDescent="0.25">
      <c r="A158" s="53" t="s">
        <v>276</v>
      </c>
      <c r="B158" s="53" t="s">
        <v>277</v>
      </c>
      <c r="C158" s="30">
        <v>4301011450</v>
      </c>
      <c r="D158" s="322">
        <v>4680115881402</v>
      </c>
      <c r="E158" s="323"/>
      <c r="F158" s="306">
        <v>1.35</v>
      </c>
      <c r="G158" s="31">
        <v>8</v>
      </c>
      <c r="H158" s="306">
        <v>10.8</v>
      </c>
      <c r="I158" s="306">
        <v>11.28</v>
      </c>
      <c r="J158" s="31">
        <v>56</v>
      </c>
      <c r="K158" s="31" t="s">
        <v>98</v>
      </c>
      <c r="L158" s="32" t="s">
        <v>99</v>
      </c>
      <c r="M158" s="31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3"/>
      <c r="T158" s="33"/>
      <c r="U158" s="34" t="s">
        <v>65</v>
      </c>
      <c r="V158" s="307">
        <v>0</v>
      </c>
      <c r="W158" s="308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278</v>
      </c>
      <c r="B159" s="53" t="s">
        <v>279</v>
      </c>
      <c r="C159" s="30">
        <v>4301011454</v>
      </c>
      <c r="D159" s="322">
        <v>4680115881396</v>
      </c>
      <c r="E159" s="323"/>
      <c r="F159" s="306">
        <v>0.45</v>
      </c>
      <c r="G159" s="31">
        <v>6</v>
      </c>
      <c r="H159" s="306">
        <v>2.7</v>
      </c>
      <c r="I159" s="306">
        <v>2.9</v>
      </c>
      <c r="J159" s="31">
        <v>156</v>
      </c>
      <c r="K159" s="31" t="s">
        <v>63</v>
      </c>
      <c r="L159" s="32" t="s">
        <v>64</v>
      </c>
      <c r="M159" s="31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3"/>
      <c r="T159" s="33"/>
      <c r="U159" s="34" t="s">
        <v>65</v>
      </c>
      <c r="V159" s="307">
        <v>0</v>
      </c>
      <c r="W159" s="308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6" t="s">
        <v>67</v>
      </c>
      <c r="V160" s="309">
        <f>IFERROR(V158/H158,"0")+IFERROR(V159/H159,"0")</f>
        <v>0</v>
      </c>
      <c r="W160" s="309">
        <f>IFERROR(W158/H158,"0")+IFERROR(W159/H159,"0")</f>
        <v>0</v>
      </c>
      <c r="X160" s="309">
        <f>IFERROR(IF(X158="",0,X158),"0")+IFERROR(IF(X159="",0,X159),"0")</f>
        <v>0</v>
      </c>
      <c r="Y160" s="310"/>
      <c r="Z160" s="310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6" t="s">
        <v>65</v>
      </c>
      <c r="V161" s="309">
        <f>IFERROR(SUM(V158:V159),"0")</f>
        <v>0</v>
      </c>
      <c r="W161" s="309">
        <f>IFERROR(SUM(W158:W159),"0")</f>
        <v>0</v>
      </c>
      <c r="X161" s="36"/>
      <c r="Y161" s="310"/>
      <c r="Z161" s="310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4"/>
      <c r="Z162" s="314"/>
    </row>
    <row r="163" spans="1:53" ht="16.5" customHeight="1" x14ac:dyDescent="0.25">
      <c r="A163" s="53" t="s">
        <v>280</v>
      </c>
      <c r="B163" s="53" t="s">
        <v>281</v>
      </c>
      <c r="C163" s="30">
        <v>4301020262</v>
      </c>
      <c r="D163" s="322">
        <v>4680115882935</v>
      </c>
      <c r="E163" s="323"/>
      <c r="F163" s="306">
        <v>1.35</v>
      </c>
      <c r="G163" s="31">
        <v>8</v>
      </c>
      <c r="H163" s="306">
        <v>10.8</v>
      </c>
      <c r="I163" s="306">
        <v>11.28</v>
      </c>
      <c r="J163" s="31">
        <v>56</v>
      </c>
      <c r="K163" s="31" t="s">
        <v>98</v>
      </c>
      <c r="L163" s="32" t="s">
        <v>119</v>
      </c>
      <c r="M163" s="31">
        <v>50</v>
      </c>
      <c r="N163" s="486" t="s">
        <v>282</v>
      </c>
      <c r="O163" s="325"/>
      <c r="P163" s="325"/>
      <c r="Q163" s="325"/>
      <c r="R163" s="323"/>
      <c r="S163" s="33"/>
      <c r="T163" s="33"/>
      <c r="U163" s="34" t="s">
        <v>65</v>
      </c>
      <c r="V163" s="307">
        <v>0</v>
      </c>
      <c r="W163" s="308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283</v>
      </c>
      <c r="B164" s="53" t="s">
        <v>284</v>
      </c>
      <c r="C164" s="30">
        <v>4301020220</v>
      </c>
      <c r="D164" s="322">
        <v>4680115880764</v>
      </c>
      <c r="E164" s="323"/>
      <c r="F164" s="306">
        <v>0.35</v>
      </c>
      <c r="G164" s="31">
        <v>6</v>
      </c>
      <c r="H164" s="306">
        <v>2.1</v>
      </c>
      <c r="I164" s="306">
        <v>2.2999999999999998</v>
      </c>
      <c r="J164" s="31">
        <v>156</v>
      </c>
      <c r="K164" s="31" t="s">
        <v>63</v>
      </c>
      <c r="L164" s="32" t="s">
        <v>99</v>
      </c>
      <c r="M164" s="31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3"/>
      <c r="T164" s="33"/>
      <c r="U164" s="34" t="s">
        <v>65</v>
      </c>
      <c r="V164" s="307">
        <v>0</v>
      </c>
      <c r="W164" s="308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6" t="s">
        <v>67</v>
      </c>
      <c r="V165" s="309">
        <f>IFERROR(V163/H163,"0")+IFERROR(V164/H164,"0")</f>
        <v>0</v>
      </c>
      <c r="W165" s="309">
        <f>IFERROR(W163/H163,"0")+IFERROR(W164/H164,"0")</f>
        <v>0</v>
      </c>
      <c r="X165" s="309">
        <f>IFERROR(IF(X163="",0,X163),"0")+IFERROR(IF(X164="",0,X164),"0")</f>
        <v>0</v>
      </c>
      <c r="Y165" s="310"/>
      <c r="Z165" s="310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6" t="s">
        <v>65</v>
      </c>
      <c r="V166" s="309">
        <f>IFERROR(SUM(V163:V164),"0")</f>
        <v>0</v>
      </c>
      <c r="W166" s="309">
        <f>IFERROR(SUM(W163:W164),"0")</f>
        <v>0</v>
      </c>
      <c r="X166" s="36"/>
      <c r="Y166" s="310"/>
      <c r="Z166" s="310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4"/>
      <c r="Z167" s="314"/>
    </row>
    <row r="168" spans="1:53" ht="27" customHeight="1" x14ac:dyDescent="0.25">
      <c r="A168" s="53" t="s">
        <v>285</v>
      </c>
      <c r="B168" s="53" t="s">
        <v>286</v>
      </c>
      <c r="C168" s="30">
        <v>4301031224</v>
      </c>
      <c r="D168" s="322">
        <v>4680115882683</v>
      </c>
      <c r="E168" s="323"/>
      <c r="F168" s="306">
        <v>0.9</v>
      </c>
      <c r="G168" s="31">
        <v>6</v>
      </c>
      <c r="H168" s="306">
        <v>5.4</v>
      </c>
      <c r="I168" s="306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3"/>
      <c r="T168" s="33"/>
      <c r="U168" s="34" t="s">
        <v>65</v>
      </c>
      <c r="V168" s="307">
        <v>0</v>
      </c>
      <c r="W168" s="308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287</v>
      </c>
      <c r="B169" s="53" t="s">
        <v>288</v>
      </c>
      <c r="C169" s="30">
        <v>4301031230</v>
      </c>
      <c r="D169" s="322">
        <v>4680115882690</v>
      </c>
      <c r="E169" s="323"/>
      <c r="F169" s="306">
        <v>0.9</v>
      </c>
      <c r="G169" s="31">
        <v>6</v>
      </c>
      <c r="H169" s="306">
        <v>5.4</v>
      </c>
      <c r="I169" s="306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3"/>
      <c r="T169" s="33"/>
      <c r="U169" s="34" t="s">
        <v>65</v>
      </c>
      <c r="V169" s="307">
        <v>0</v>
      </c>
      <c r="W169" s="308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289</v>
      </c>
      <c r="B170" s="53" t="s">
        <v>290</v>
      </c>
      <c r="C170" s="30">
        <v>4301031220</v>
      </c>
      <c r="D170" s="322">
        <v>4680115882669</v>
      </c>
      <c r="E170" s="323"/>
      <c r="F170" s="306">
        <v>0.9</v>
      </c>
      <c r="G170" s="31">
        <v>6</v>
      </c>
      <c r="H170" s="306">
        <v>5.4</v>
      </c>
      <c r="I170" s="306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3"/>
      <c r="T170" s="33"/>
      <c r="U170" s="34" t="s">
        <v>65</v>
      </c>
      <c r="V170" s="307">
        <v>0</v>
      </c>
      <c r="W170" s="308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291</v>
      </c>
      <c r="B171" s="53" t="s">
        <v>292</v>
      </c>
      <c r="C171" s="30">
        <v>4301031221</v>
      </c>
      <c r="D171" s="322">
        <v>4680115882676</v>
      </c>
      <c r="E171" s="323"/>
      <c r="F171" s="306">
        <v>0.9</v>
      </c>
      <c r="G171" s="31">
        <v>6</v>
      </c>
      <c r="H171" s="306">
        <v>5.4</v>
      </c>
      <c r="I171" s="306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3"/>
      <c r="T171" s="33"/>
      <c r="U171" s="34" t="s">
        <v>65</v>
      </c>
      <c r="V171" s="307">
        <v>0</v>
      </c>
      <c r="W171" s="308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6" t="s">
        <v>67</v>
      </c>
      <c r="V172" s="309">
        <f>IFERROR(V168/H168,"0")+IFERROR(V169/H169,"0")+IFERROR(V170/H170,"0")+IFERROR(V171/H171,"0")</f>
        <v>0</v>
      </c>
      <c r="W172" s="309">
        <f>IFERROR(W168/H168,"0")+IFERROR(W169/H169,"0")+IFERROR(W170/H170,"0")+IFERROR(W171/H171,"0")</f>
        <v>0</v>
      </c>
      <c r="X172" s="309">
        <f>IFERROR(IF(X168="",0,X168),"0")+IFERROR(IF(X169="",0,X169),"0")+IFERROR(IF(X170="",0,X170),"0")+IFERROR(IF(X171="",0,X171),"0")</f>
        <v>0</v>
      </c>
      <c r="Y172" s="310"/>
      <c r="Z172" s="310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6" t="s">
        <v>65</v>
      </c>
      <c r="V173" s="309">
        <f>IFERROR(SUM(V168:V171),"0")</f>
        <v>0</v>
      </c>
      <c r="W173" s="309">
        <f>IFERROR(SUM(W168:W171),"0")</f>
        <v>0</v>
      </c>
      <c r="X173" s="36"/>
      <c r="Y173" s="310"/>
      <c r="Z173" s="310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4"/>
      <c r="Z174" s="314"/>
    </row>
    <row r="175" spans="1:53" ht="27" customHeight="1" x14ac:dyDescent="0.25">
      <c r="A175" s="53" t="s">
        <v>293</v>
      </c>
      <c r="B175" s="53" t="s">
        <v>294</v>
      </c>
      <c r="C175" s="30">
        <v>4301051409</v>
      </c>
      <c r="D175" s="322">
        <v>4680115881556</v>
      </c>
      <c r="E175" s="323"/>
      <c r="F175" s="306">
        <v>1</v>
      </c>
      <c r="G175" s="31">
        <v>4</v>
      </c>
      <c r="H175" s="306">
        <v>4</v>
      </c>
      <c r="I175" s="306">
        <v>4.4080000000000004</v>
      </c>
      <c r="J175" s="31">
        <v>104</v>
      </c>
      <c r="K175" s="31" t="s">
        <v>98</v>
      </c>
      <c r="L175" s="32" t="s">
        <v>119</v>
      </c>
      <c r="M175" s="31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3"/>
      <c r="T175" s="33"/>
      <c r="U175" s="34" t="s">
        <v>65</v>
      </c>
      <c r="V175" s="307">
        <v>0</v>
      </c>
      <c r="W175" s="308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295</v>
      </c>
      <c r="B176" s="53" t="s">
        <v>296</v>
      </c>
      <c r="C176" s="30">
        <v>4301051538</v>
      </c>
      <c r="D176" s="322">
        <v>4680115880573</v>
      </c>
      <c r="E176" s="323"/>
      <c r="F176" s="306">
        <v>1.45</v>
      </c>
      <c r="G176" s="31">
        <v>6</v>
      </c>
      <c r="H176" s="306">
        <v>8.6999999999999993</v>
      </c>
      <c r="I176" s="306">
        <v>9.2639999999999993</v>
      </c>
      <c r="J176" s="31">
        <v>56</v>
      </c>
      <c r="K176" s="31" t="s">
        <v>98</v>
      </c>
      <c r="L176" s="32" t="s">
        <v>64</v>
      </c>
      <c r="M176" s="31">
        <v>45</v>
      </c>
      <c r="N176" s="395" t="s">
        <v>297</v>
      </c>
      <c r="O176" s="325"/>
      <c r="P176" s="325"/>
      <c r="Q176" s="325"/>
      <c r="R176" s="323"/>
      <c r="S176" s="33"/>
      <c r="T176" s="33"/>
      <c r="U176" s="34" t="s">
        <v>65</v>
      </c>
      <c r="V176" s="307">
        <v>0</v>
      </c>
      <c r="W176" s="308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298</v>
      </c>
      <c r="B177" s="53" t="s">
        <v>299</v>
      </c>
      <c r="C177" s="30">
        <v>4301051408</v>
      </c>
      <c r="D177" s="322">
        <v>4680115881594</v>
      </c>
      <c r="E177" s="323"/>
      <c r="F177" s="306">
        <v>1.35</v>
      </c>
      <c r="G177" s="31">
        <v>6</v>
      </c>
      <c r="H177" s="306">
        <v>8.1</v>
      </c>
      <c r="I177" s="306">
        <v>8.6639999999999997</v>
      </c>
      <c r="J177" s="31">
        <v>56</v>
      </c>
      <c r="K177" s="31" t="s">
        <v>98</v>
      </c>
      <c r="L177" s="32" t="s">
        <v>119</v>
      </c>
      <c r="M177" s="31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3"/>
      <c r="T177" s="33"/>
      <c r="U177" s="34" t="s">
        <v>65</v>
      </c>
      <c r="V177" s="307">
        <v>0</v>
      </c>
      <c r="W177" s="308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300</v>
      </c>
      <c r="B178" s="53" t="s">
        <v>301</v>
      </c>
      <c r="C178" s="30">
        <v>4301051505</v>
      </c>
      <c r="D178" s="322">
        <v>4680115881587</v>
      </c>
      <c r="E178" s="323"/>
      <c r="F178" s="306">
        <v>1</v>
      </c>
      <c r="G178" s="31">
        <v>4</v>
      </c>
      <c r="H178" s="306">
        <v>4</v>
      </c>
      <c r="I178" s="306">
        <v>4.4080000000000004</v>
      </c>
      <c r="J178" s="31">
        <v>104</v>
      </c>
      <c r="K178" s="31" t="s">
        <v>98</v>
      </c>
      <c r="L178" s="32" t="s">
        <v>64</v>
      </c>
      <c r="M178" s="31">
        <v>40</v>
      </c>
      <c r="N178" s="373" t="s">
        <v>302</v>
      </c>
      <c r="O178" s="325"/>
      <c r="P178" s="325"/>
      <c r="Q178" s="325"/>
      <c r="R178" s="323"/>
      <c r="S178" s="33"/>
      <c r="T178" s="33"/>
      <c r="U178" s="34" t="s">
        <v>65</v>
      </c>
      <c r="V178" s="307">
        <v>0</v>
      </c>
      <c r="W178" s="308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303</v>
      </c>
      <c r="B179" s="53" t="s">
        <v>304</v>
      </c>
      <c r="C179" s="30">
        <v>4301051380</v>
      </c>
      <c r="D179" s="322">
        <v>4680115880962</v>
      </c>
      <c r="E179" s="323"/>
      <c r="F179" s="306">
        <v>1.3</v>
      </c>
      <c r="G179" s="31">
        <v>6</v>
      </c>
      <c r="H179" s="306">
        <v>7.8</v>
      </c>
      <c r="I179" s="306">
        <v>8.3640000000000008</v>
      </c>
      <c r="J179" s="31">
        <v>56</v>
      </c>
      <c r="K179" s="31" t="s">
        <v>98</v>
      </c>
      <c r="L179" s="32" t="s">
        <v>64</v>
      </c>
      <c r="M179" s="31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3"/>
      <c r="T179" s="33"/>
      <c r="U179" s="34" t="s">
        <v>65</v>
      </c>
      <c r="V179" s="307">
        <v>0</v>
      </c>
      <c r="W179" s="308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305</v>
      </c>
      <c r="B180" s="53" t="s">
        <v>306</v>
      </c>
      <c r="C180" s="30">
        <v>4301051411</v>
      </c>
      <c r="D180" s="322">
        <v>4680115881617</v>
      </c>
      <c r="E180" s="323"/>
      <c r="F180" s="306">
        <v>1.35</v>
      </c>
      <c r="G180" s="31">
        <v>6</v>
      </c>
      <c r="H180" s="306">
        <v>8.1</v>
      </c>
      <c r="I180" s="306">
        <v>8.6460000000000008</v>
      </c>
      <c r="J180" s="31">
        <v>56</v>
      </c>
      <c r="K180" s="31" t="s">
        <v>98</v>
      </c>
      <c r="L180" s="32" t="s">
        <v>119</v>
      </c>
      <c r="M180" s="31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3"/>
      <c r="T180" s="33"/>
      <c r="U180" s="34" t="s">
        <v>65</v>
      </c>
      <c r="V180" s="307">
        <v>0</v>
      </c>
      <c r="W180" s="308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4301051487</v>
      </c>
      <c r="D181" s="322">
        <v>4680115881228</v>
      </c>
      <c r="E181" s="323"/>
      <c r="F181" s="306">
        <v>0.4</v>
      </c>
      <c r="G181" s="31">
        <v>6</v>
      </c>
      <c r="H181" s="306">
        <v>2.4</v>
      </c>
      <c r="I181" s="306">
        <v>2.6720000000000002</v>
      </c>
      <c r="J181" s="31">
        <v>156</v>
      </c>
      <c r="K181" s="31" t="s">
        <v>63</v>
      </c>
      <c r="L181" s="32" t="s">
        <v>64</v>
      </c>
      <c r="M181" s="31">
        <v>40</v>
      </c>
      <c r="N181" s="366" t="s">
        <v>309</v>
      </c>
      <c r="O181" s="325"/>
      <c r="P181" s="325"/>
      <c r="Q181" s="325"/>
      <c r="R181" s="323"/>
      <c r="S181" s="33"/>
      <c r="T181" s="33"/>
      <c r="U181" s="34" t="s">
        <v>65</v>
      </c>
      <c r="V181" s="307">
        <v>21.6</v>
      </c>
      <c r="W181" s="308">
        <f t="shared" si="8"/>
        <v>21.599999999999998</v>
      </c>
      <c r="X181" s="35">
        <f>IFERROR(IF(W181=0,"",ROUNDUP(W181/H181,0)*0.00753),"")</f>
        <v>6.7769999999999997E-2</v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310</v>
      </c>
      <c r="B182" s="53" t="s">
        <v>311</v>
      </c>
      <c r="C182" s="30">
        <v>4301051506</v>
      </c>
      <c r="D182" s="322">
        <v>4680115881037</v>
      </c>
      <c r="E182" s="323"/>
      <c r="F182" s="306">
        <v>0.84</v>
      </c>
      <c r="G182" s="31">
        <v>4</v>
      </c>
      <c r="H182" s="306">
        <v>3.36</v>
      </c>
      <c r="I182" s="306">
        <v>3.6179999999999999</v>
      </c>
      <c r="J182" s="31">
        <v>120</v>
      </c>
      <c r="K182" s="31" t="s">
        <v>63</v>
      </c>
      <c r="L182" s="32" t="s">
        <v>64</v>
      </c>
      <c r="M182" s="31">
        <v>40</v>
      </c>
      <c r="N182" s="649" t="s">
        <v>312</v>
      </c>
      <c r="O182" s="325"/>
      <c r="P182" s="325"/>
      <c r="Q182" s="325"/>
      <c r="R182" s="323"/>
      <c r="S182" s="33"/>
      <c r="T182" s="33"/>
      <c r="U182" s="34" t="s">
        <v>65</v>
      </c>
      <c r="V182" s="307">
        <v>0</v>
      </c>
      <c r="W182" s="308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313</v>
      </c>
      <c r="B183" s="53" t="s">
        <v>314</v>
      </c>
      <c r="C183" s="30">
        <v>4301051384</v>
      </c>
      <c r="D183" s="322">
        <v>4680115881211</v>
      </c>
      <c r="E183" s="323"/>
      <c r="F183" s="306">
        <v>0.4</v>
      </c>
      <c r="G183" s="31">
        <v>6</v>
      </c>
      <c r="H183" s="306">
        <v>2.4</v>
      </c>
      <c r="I183" s="306">
        <v>2.6</v>
      </c>
      <c r="J183" s="31">
        <v>156</v>
      </c>
      <c r="K183" s="31" t="s">
        <v>63</v>
      </c>
      <c r="L183" s="32" t="s">
        <v>64</v>
      </c>
      <c r="M183" s="31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3"/>
      <c r="T183" s="33"/>
      <c r="U183" s="34" t="s">
        <v>65</v>
      </c>
      <c r="V183" s="307">
        <v>0</v>
      </c>
      <c r="W183" s="308">
        <f t="shared" si="8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315</v>
      </c>
      <c r="B184" s="53" t="s">
        <v>316</v>
      </c>
      <c r="C184" s="30">
        <v>4301051378</v>
      </c>
      <c r="D184" s="322">
        <v>4680115881020</v>
      </c>
      <c r="E184" s="323"/>
      <c r="F184" s="306">
        <v>0.84</v>
      </c>
      <c r="G184" s="31">
        <v>4</v>
      </c>
      <c r="H184" s="306">
        <v>3.36</v>
      </c>
      <c r="I184" s="306">
        <v>3.57</v>
      </c>
      <c r="J184" s="31">
        <v>120</v>
      </c>
      <c r="K184" s="31" t="s">
        <v>63</v>
      </c>
      <c r="L184" s="32" t="s">
        <v>64</v>
      </c>
      <c r="M184" s="31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3"/>
      <c r="T184" s="33"/>
      <c r="U184" s="34" t="s">
        <v>65</v>
      </c>
      <c r="V184" s="307">
        <v>0</v>
      </c>
      <c r="W184" s="308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317</v>
      </c>
      <c r="B185" s="53" t="s">
        <v>318</v>
      </c>
      <c r="C185" s="30">
        <v>4301051407</v>
      </c>
      <c r="D185" s="322">
        <v>4680115882195</v>
      </c>
      <c r="E185" s="323"/>
      <c r="F185" s="306">
        <v>0.4</v>
      </c>
      <c r="G185" s="31">
        <v>6</v>
      </c>
      <c r="H185" s="306">
        <v>2.4</v>
      </c>
      <c r="I185" s="306">
        <v>2.69</v>
      </c>
      <c r="J185" s="31">
        <v>156</v>
      </c>
      <c r="K185" s="31" t="s">
        <v>63</v>
      </c>
      <c r="L185" s="32" t="s">
        <v>119</v>
      </c>
      <c r="M185" s="31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3"/>
      <c r="T185" s="33"/>
      <c r="U185" s="34" t="s">
        <v>65</v>
      </c>
      <c r="V185" s="307">
        <v>0</v>
      </c>
      <c r="W185" s="308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4301051479</v>
      </c>
      <c r="D186" s="322">
        <v>4680115882607</v>
      </c>
      <c r="E186" s="323"/>
      <c r="F186" s="306">
        <v>0.3</v>
      </c>
      <c r="G186" s="31">
        <v>6</v>
      </c>
      <c r="H186" s="306">
        <v>1.8</v>
      </c>
      <c r="I186" s="306">
        <v>2.0720000000000001</v>
      </c>
      <c r="J186" s="31">
        <v>156</v>
      </c>
      <c r="K186" s="31" t="s">
        <v>63</v>
      </c>
      <c r="L186" s="32" t="s">
        <v>119</v>
      </c>
      <c r="M186" s="31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3"/>
      <c r="T186" s="33"/>
      <c r="U186" s="34" t="s">
        <v>65</v>
      </c>
      <c r="V186" s="307">
        <v>0</v>
      </c>
      <c r="W186" s="308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4301051468</v>
      </c>
      <c r="D187" s="322">
        <v>4680115880092</v>
      </c>
      <c r="E187" s="323"/>
      <c r="F187" s="306">
        <v>0.4</v>
      </c>
      <c r="G187" s="31">
        <v>6</v>
      </c>
      <c r="H187" s="306">
        <v>2.4</v>
      </c>
      <c r="I187" s="306">
        <v>2.6720000000000002</v>
      </c>
      <c r="J187" s="31">
        <v>156</v>
      </c>
      <c r="K187" s="31" t="s">
        <v>63</v>
      </c>
      <c r="L187" s="32" t="s">
        <v>119</v>
      </c>
      <c r="M187" s="31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3"/>
      <c r="T187" s="33"/>
      <c r="U187" s="34" t="s">
        <v>65</v>
      </c>
      <c r="V187" s="307">
        <v>201.6</v>
      </c>
      <c r="W187" s="308">
        <f t="shared" si="8"/>
        <v>201.6</v>
      </c>
      <c r="X187" s="35">
        <f t="shared" si="9"/>
        <v>0.63251999999999997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323</v>
      </c>
      <c r="B188" s="53" t="s">
        <v>324</v>
      </c>
      <c r="C188" s="30">
        <v>4301051469</v>
      </c>
      <c r="D188" s="322">
        <v>4680115880221</v>
      </c>
      <c r="E188" s="323"/>
      <c r="F188" s="306">
        <v>0.4</v>
      </c>
      <c r="G188" s="31">
        <v>6</v>
      </c>
      <c r="H188" s="306">
        <v>2.4</v>
      </c>
      <c r="I188" s="306">
        <v>2.6720000000000002</v>
      </c>
      <c r="J188" s="31">
        <v>156</v>
      </c>
      <c r="K188" s="31" t="s">
        <v>63</v>
      </c>
      <c r="L188" s="32" t="s">
        <v>119</v>
      </c>
      <c r="M188" s="31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3"/>
      <c r="T188" s="33"/>
      <c r="U188" s="34" t="s">
        <v>65</v>
      </c>
      <c r="V188" s="307">
        <v>0</v>
      </c>
      <c r="W188" s="308">
        <f t="shared" si="8"/>
        <v>0</v>
      </c>
      <c r="X188" s="35" t="str">
        <f t="shared" si="9"/>
        <v/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325</v>
      </c>
      <c r="B189" s="53" t="s">
        <v>326</v>
      </c>
      <c r="C189" s="30">
        <v>4301051523</v>
      </c>
      <c r="D189" s="322">
        <v>4680115882942</v>
      </c>
      <c r="E189" s="323"/>
      <c r="F189" s="306">
        <v>0.3</v>
      </c>
      <c r="G189" s="31">
        <v>6</v>
      </c>
      <c r="H189" s="306">
        <v>1.8</v>
      </c>
      <c r="I189" s="306">
        <v>2.0720000000000001</v>
      </c>
      <c r="J189" s="31">
        <v>156</v>
      </c>
      <c r="K189" s="31" t="s">
        <v>63</v>
      </c>
      <c r="L189" s="32" t="s">
        <v>64</v>
      </c>
      <c r="M189" s="31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3"/>
      <c r="T189" s="33"/>
      <c r="U189" s="34" t="s">
        <v>65</v>
      </c>
      <c r="V189" s="307">
        <v>0</v>
      </c>
      <c r="W189" s="308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327</v>
      </c>
      <c r="B190" s="53" t="s">
        <v>328</v>
      </c>
      <c r="C190" s="30">
        <v>4301051326</v>
      </c>
      <c r="D190" s="322">
        <v>4680115880504</v>
      </c>
      <c r="E190" s="323"/>
      <c r="F190" s="306">
        <v>0.4</v>
      </c>
      <c r="G190" s="31">
        <v>6</v>
      </c>
      <c r="H190" s="306">
        <v>2.4</v>
      </c>
      <c r="I190" s="306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3"/>
      <c r="T190" s="33"/>
      <c r="U190" s="34" t="s">
        <v>65</v>
      </c>
      <c r="V190" s="307">
        <v>21.6</v>
      </c>
      <c r="W190" s="308">
        <f t="shared" si="8"/>
        <v>21.599999999999998</v>
      </c>
      <c r="X190" s="35">
        <f t="shared" si="9"/>
        <v>6.7769999999999997E-2</v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329</v>
      </c>
      <c r="B191" s="53" t="s">
        <v>330</v>
      </c>
      <c r="C191" s="30">
        <v>4301051410</v>
      </c>
      <c r="D191" s="322">
        <v>4680115882164</v>
      </c>
      <c r="E191" s="323"/>
      <c r="F191" s="306">
        <v>0.4</v>
      </c>
      <c r="G191" s="31">
        <v>6</v>
      </c>
      <c r="H191" s="306">
        <v>2.4</v>
      </c>
      <c r="I191" s="306">
        <v>2.6779999999999999</v>
      </c>
      <c r="J191" s="31">
        <v>156</v>
      </c>
      <c r="K191" s="31" t="s">
        <v>63</v>
      </c>
      <c r="L191" s="32" t="s">
        <v>119</v>
      </c>
      <c r="M191" s="31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3"/>
      <c r="T191" s="33"/>
      <c r="U191" s="34" t="s">
        <v>65</v>
      </c>
      <c r="V191" s="307">
        <v>0</v>
      </c>
      <c r="W191" s="308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6" t="s">
        <v>67</v>
      </c>
      <c r="V192" s="309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102</v>
      </c>
      <c r="W192" s="309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102</v>
      </c>
      <c r="X192" s="309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0.76805999999999996</v>
      </c>
      <c r="Y192" s="310"/>
      <c r="Z192" s="310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6" t="s">
        <v>65</v>
      </c>
      <c r="V193" s="309">
        <f>IFERROR(SUM(V175:V191),"0")</f>
        <v>244.79999999999998</v>
      </c>
      <c r="W193" s="309">
        <f>IFERROR(SUM(W175:W191),"0")</f>
        <v>244.79999999999998</v>
      </c>
      <c r="X193" s="36"/>
      <c r="Y193" s="310"/>
      <c r="Z193" s="310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4"/>
      <c r="Z194" s="314"/>
    </row>
    <row r="195" spans="1:53" ht="16.5" customHeight="1" x14ac:dyDescent="0.25">
      <c r="A195" s="53" t="s">
        <v>331</v>
      </c>
      <c r="B195" s="53" t="s">
        <v>332</v>
      </c>
      <c r="C195" s="30">
        <v>4301060338</v>
      </c>
      <c r="D195" s="322">
        <v>4680115880801</v>
      </c>
      <c r="E195" s="323"/>
      <c r="F195" s="306">
        <v>0.4</v>
      </c>
      <c r="G195" s="31">
        <v>6</v>
      </c>
      <c r="H195" s="306">
        <v>2.4</v>
      </c>
      <c r="I195" s="306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3"/>
      <c r="T195" s="33"/>
      <c r="U195" s="34" t="s">
        <v>65</v>
      </c>
      <c r="V195" s="307">
        <v>0</v>
      </c>
      <c r="W195" s="308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customHeight="1" x14ac:dyDescent="0.25">
      <c r="A196" s="53" t="s">
        <v>333</v>
      </c>
      <c r="B196" s="53" t="s">
        <v>334</v>
      </c>
      <c r="C196" s="30">
        <v>4301060339</v>
      </c>
      <c r="D196" s="322">
        <v>4680115880818</v>
      </c>
      <c r="E196" s="323"/>
      <c r="F196" s="306">
        <v>0.4</v>
      </c>
      <c r="G196" s="31">
        <v>6</v>
      </c>
      <c r="H196" s="306">
        <v>2.4</v>
      </c>
      <c r="I196" s="306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3"/>
      <c r="T196" s="33"/>
      <c r="U196" s="34" t="s">
        <v>65</v>
      </c>
      <c r="V196" s="307">
        <v>0</v>
      </c>
      <c r="W196" s="308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6" t="s">
        <v>67</v>
      </c>
      <c r="V197" s="309">
        <f>IFERROR(V195/H195,"0")+IFERROR(V196/H196,"0")</f>
        <v>0</v>
      </c>
      <c r="W197" s="309">
        <f>IFERROR(W195/H195,"0")+IFERROR(W196/H196,"0")</f>
        <v>0</v>
      </c>
      <c r="X197" s="309">
        <f>IFERROR(IF(X195="",0,X195),"0")+IFERROR(IF(X196="",0,X196),"0")</f>
        <v>0</v>
      </c>
      <c r="Y197" s="310"/>
      <c r="Z197" s="310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6" t="s">
        <v>65</v>
      </c>
      <c r="V198" s="309">
        <f>IFERROR(SUM(V195:V196),"0")</f>
        <v>0</v>
      </c>
      <c r="W198" s="309">
        <f>IFERROR(SUM(W195:W196),"0")</f>
        <v>0</v>
      </c>
      <c r="X198" s="36"/>
      <c r="Y198" s="310"/>
      <c r="Z198" s="310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15"/>
      <c r="Z199" s="315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4"/>
      <c r="Z200" s="314"/>
    </row>
    <row r="201" spans="1:53" ht="27" customHeight="1" x14ac:dyDescent="0.25">
      <c r="A201" s="53" t="s">
        <v>336</v>
      </c>
      <c r="B201" s="53" t="s">
        <v>337</v>
      </c>
      <c r="C201" s="30">
        <v>4301011346</v>
      </c>
      <c r="D201" s="322">
        <v>4607091387445</v>
      </c>
      <c r="E201" s="323"/>
      <c r="F201" s="306">
        <v>0.9</v>
      </c>
      <c r="G201" s="31">
        <v>10</v>
      </c>
      <c r="H201" s="306">
        <v>9</v>
      </c>
      <c r="I201" s="306">
        <v>9.6300000000000008</v>
      </c>
      <c r="J201" s="31">
        <v>56</v>
      </c>
      <c r="K201" s="31" t="s">
        <v>98</v>
      </c>
      <c r="L201" s="32" t="s">
        <v>99</v>
      </c>
      <c r="M201" s="31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3"/>
      <c r="T201" s="33"/>
      <c r="U201" s="34" t="s">
        <v>65</v>
      </c>
      <c r="V201" s="307">
        <v>0</v>
      </c>
      <c r="W201" s="308">
        <f t="shared" ref="W201:W215" si="10">IFERROR(IF(V201="",0,CEILING((V201/$H201),1)*$H201),"")</f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338</v>
      </c>
      <c r="B202" s="53" t="s">
        <v>339</v>
      </c>
      <c r="C202" s="30">
        <v>4301011362</v>
      </c>
      <c r="D202" s="322">
        <v>4607091386004</v>
      </c>
      <c r="E202" s="323"/>
      <c r="F202" s="306">
        <v>1.35</v>
      </c>
      <c r="G202" s="31">
        <v>8</v>
      </c>
      <c r="H202" s="306">
        <v>10.8</v>
      </c>
      <c r="I202" s="306">
        <v>11.28</v>
      </c>
      <c r="J202" s="31">
        <v>48</v>
      </c>
      <c r="K202" s="31" t="s">
        <v>98</v>
      </c>
      <c r="L202" s="32" t="s">
        <v>107</v>
      </c>
      <c r="M202" s="31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3"/>
      <c r="T202" s="33"/>
      <c r="U202" s="34" t="s">
        <v>65</v>
      </c>
      <c r="V202" s="307">
        <v>0</v>
      </c>
      <c r="W202" s="308">
        <f t="shared" si="10"/>
        <v>0</v>
      </c>
      <c r="X202" s="35" t="str">
        <f>IFERROR(IF(W202=0,"",ROUNDUP(W202/H202,0)*0.02039),"")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338</v>
      </c>
      <c r="B203" s="53" t="s">
        <v>340</v>
      </c>
      <c r="C203" s="30">
        <v>4301011308</v>
      </c>
      <c r="D203" s="322">
        <v>4607091386004</v>
      </c>
      <c r="E203" s="323"/>
      <c r="F203" s="306">
        <v>1.35</v>
      </c>
      <c r="G203" s="31">
        <v>8</v>
      </c>
      <c r="H203" s="306">
        <v>10.8</v>
      </c>
      <c r="I203" s="306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3"/>
      <c r="T203" s="33"/>
      <c r="U203" s="34" t="s">
        <v>65</v>
      </c>
      <c r="V203" s="307">
        <v>0</v>
      </c>
      <c r="W203" s="308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341</v>
      </c>
      <c r="B204" s="53" t="s">
        <v>342</v>
      </c>
      <c r="C204" s="30">
        <v>4301011347</v>
      </c>
      <c r="D204" s="322">
        <v>4607091386073</v>
      </c>
      <c r="E204" s="323"/>
      <c r="F204" s="306">
        <v>0.9</v>
      </c>
      <c r="G204" s="31">
        <v>10</v>
      </c>
      <c r="H204" s="306">
        <v>9</v>
      </c>
      <c r="I204" s="306">
        <v>9.6300000000000008</v>
      </c>
      <c r="J204" s="31">
        <v>56</v>
      </c>
      <c r="K204" s="31" t="s">
        <v>98</v>
      </c>
      <c r="L204" s="32" t="s">
        <v>99</v>
      </c>
      <c r="M204" s="31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3"/>
      <c r="T204" s="33"/>
      <c r="U204" s="34" t="s">
        <v>65</v>
      </c>
      <c r="V204" s="307">
        <v>0</v>
      </c>
      <c r="W204" s="308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343</v>
      </c>
      <c r="B205" s="53" t="s">
        <v>344</v>
      </c>
      <c r="C205" s="30">
        <v>4301011395</v>
      </c>
      <c r="D205" s="322">
        <v>4607091387322</v>
      </c>
      <c r="E205" s="323"/>
      <c r="F205" s="306">
        <v>1.35</v>
      </c>
      <c r="G205" s="31">
        <v>8</v>
      </c>
      <c r="H205" s="306">
        <v>10.8</v>
      </c>
      <c r="I205" s="306">
        <v>11.28</v>
      </c>
      <c r="J205" s="31">
        <v>48</v>
      </c>
      <c r="K205" s="31" t="s">
        <v>98</v>
      </c>
      <c r="L205" s="32" t="s">
        <v>107</v>
      </c>
      <c r="M205" s="31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3"/>
      <c r="T205" s="33"/>
      <c r="U205" s="34" t="s">
        <v>65</v>
      </c>
      <c r="V205" s="307">
        <v>0</v>
      </c>
      <c r="W205" s="308">
        <f t="shared" si="10"/>
        <v>0</v>
      </c>
      <c r="X205" s="35" t="str">
        <f>IFERROR(IF(W205=0,"",ROUNDUP(W205/H205,0)*0.02039),"")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343</v>
      </c>
      <c r="B206" s="53" t="s">
        <v>345</v>
      </c>
      <c r="C206" s="30">
        <v>4301010928</v>
      </c>
      <c r="D206" s="322">
        <v>4607091387322</v>
      </c>
      <c r="E206" s="323"/>
      <c r="F206" s="306">
        <v>1.35</v>
      </c>
      <c r="G206" s="31">
        <v>8</v>
      </c>
      <c r="H206" s="306">
        <v>10.8</v>
      </c>
      <c r="I206" s="306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3"/>
      <c r="T206" s="33"/>
      <c r="U206" s="34" t="s">
        <v>65</v>
      </c>
      <c r="V206" s="307">
        <v>0</v>
      </c>
      <c r="W206" s="308">
        <f t="shared" si="10"/>
        <v>0</v>
      </c>
      <c r="X206" s="35" t="str">
        <f>IFERROR(IF(W206=0,"",ROUNDUP(W206/H206,0)*0.02175),"")</f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346</v>
      </c>
      <c r="B207" s="53" t="s">
        <v>347</v>
      </c>
      <c r="C207" s="30">
        <v>4301011311</v>
      </c>
      <c r="D207" s="322">
        <v>4607091387377</v>
      </c>
      <c r="E207" s="323"/>
      <c r="F207" s="306">
        <v>1.35</v>
      </c>
      <c r="G207" s="31">
        <v>8</v>
      </c>
      <c r="H207" s="306">
        <v>10.8</v>
      </c>
      <c r="I207" s="306">
        <v>11.28</v>
      </c>
      <c r="J207" s="31">
        <v>56</v>
      </c>
      <c r="K207" s="31" t="s">
        <v>98</v>
      </c>
      <c r="L207" s="32" t="s">
        <v>99</v>
      </c>
      <c r="M207" s="31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3"/>
      <c r="T207" s="33"/>
      <c r="U207" s="34" t="s">
        <v>65</v>
      </c>
      <c r="V207" s="307">
        <v>0</v>
      </c>
      <c r="W207" s="308">
        <f t="shared" si="10"/>
        <v>0</v>
      </c>
      <c r="X207" s="35" t="str">
        <f>IFERROR(IF(W207=0,"",ROUNDUP(W207/H207,0)*0.02175),"")</f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348</v>
      </c>
      <c r="B208" s="53" t="s">
        <v>349</v>
      </c>
      <c r="C208" s="30">
        <v>4301010945</v>
      </c>
      <c r="D208" s="322">
        <v>4607091387353</v>
      </c>
      <c r="E208" s="323"/>
      <c r="F208" s="306">
        <v>1.35</v>
      </c>
      <c r="G208" s="31">
        <v>8</v>
      </c>
      <c r="H208" s="306">
        <v>10.8</v>
      </c>
      <c r="I208" s="306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3"/>
      <c r="T208" s="33"/>
      <c r="U208" s="34" t="s">
        <v>65</v>
      </c>
      <c r="V208" s="307">
        <v>0</v>
      </c>
      <c r="W208" s="308">
        <f t="shared" si="10"/>
        <v>0</v>
      </c>
      <c r="X208" s="35" t="str">
        <f>IFERROR(IF(W208=0,"",ROUNDUP(W208/H208,0)*0.02175),"")</f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350</v>
      </c>
      <c r="B209" s="53" t="s">
        <v>351</v>
      </c>
      <c r="C209" s="30">
        <v>4301011328</v>
      </c>
      <c r="D209" s="322">
        <v>4607091386011</v>
      </c>
      <c r="E209" s="323"/>
      <c r="F209" s="306">
        <v>0.5</v>
      </c>
      <c r="G209" s="31">
        <v>10</v>
      </c>
      <c r="H209" s="306">
        <v>5</v>
      </c>
      <c r="I209" s="306">
        <v>5.21</v>
      </c>
      <c r="J209" s="31">
        <v>120</v>
      </c>
      <c r="K209" s="31" t="s">
        <v>63</v>
      </c>
      <c r="L209" s="32" t="s">
        <v>64</v>
      </c>
      <c r="M209" s="31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3"/>
      <c r="T209" s="33"/>
      <c r="U209" s="34" t="s">
        <v>65</v>
      </c>
      <c r="V209" s="307">
        <v>0</v>
      </c>
      <c r="W209" s="308">
        <f t="shared" si="10"/>
        <v>0</v>
      </c>
      <c r="X209" s="35" t="str">
        <f t="shared" ref="X209:X215" si="11">IFERROR(IF(W209=0,"",ROUNDUP(W209/H209,0)*0.00937),"")</f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352</v>
      </c>
      <c r="B210" s="53" t="s">
        <v>353</v>
      </c>
      <c r="C210" s="30">
        <v>4301011329</v>
      </c>
      <c r="D210" s="322">
        <v>4607091387308</v>
      </c>
      <c r="E210" s="323"/>
      <c r="F210" s="306">
        <v>0.5</v>
      </c>
      <c r="G210" s="31">
        <v>10</v>
      </c>
      <c r="H210" s="306">
        <v>5</v>
      </c>
      <c r="I210" s="306">
        <v>5.21</v>
      </c>
      <c r="J210" s="31">
        <v>120</v>
      </c>
      <c r="K210" s="31" t="s">
        <v>63</v>
      </c>
      <c r="L210" s="32" t="s">
        <v>64</v>
      </c>
      <c r="M210" s="31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3"/>
      <c r="T210" s="33"/>
      <c r="U210" s="34" t="s">
        <v>65</v>
      </c>
      <c r="V210" s="307">
        <v>0</v>
      </c>
      <c r="W210" s="308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354</v>
      </c>
      <c r="B211" s="53" t="s">
        <v>355</v>
      </c>
      <c r="C211" s="30">
        <v>4301011049</v>
      </c>
      <c r="D211" s="322">
        <v>4607091387339</v>
      </c>
      <c r="E211" s="323"/>
      <c r="F211" s="306">
        <v>0.5</v>
      </c>
      <c r="G211" s="31">
        <v>10</v>
      </c>
      <c r="H211" s="306">
        <v>5</v>
      </c>
      <c r="I211" s="306">
        <v>5.24</v>
      </c>
      <c r="J211" s="31">
        <v>120</v>
      </c>
      <c r="K211" s="31" t="s">
        <v>63</v>
      </c>
      <c r="L211" s="32" t="s">
        <v>99</v>
      </c>
      <c r="M211" s="31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3"/>
      <c r="T211" s="33"/>
      <c r="U211" s="34" t="s">
        <v>65</v>
      </c>
      <c r="V211" s="307">
        <v>0</v>
      </c>
      <c r="W211" s="308">
        <f t="shared" si="10"/>
        <v>0</v>
      </c>
      <c r="X211" s="35" t="str">
        <f t="shared" si="11"/>
        <v/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356</v>
      </c>
      <c r="B212" s="53" t="s">
        <v>357</v>
      </c>
      <c r="C212" s="30">
        <v>4301011433</v>
      </c>
      <c r="D212" s="322">
        <v>4680115882638</v>
      </c>
      <c r="E212" s="323"/>
      <c r="F212" s="306">
        <v>0.4</v>
      </c>
      <c r="G212" s="31">
        <v>10</v>
      </c>
      <c r="H212" s="306">
        <v>4</v>
      </c>
      <c r="I212" s="306">
        <v>4.24</v>
      </c>
      <c r="J212" s="31">
        <v>120</v>
      </c>
      <c r="K212" s="31" t="s">
        <v>63</v>
      </c>
      <c r="L212" s="32" t="s">
        <v>99</v>
      </c>
      <c r="M212" s="31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3"/>
      <c r="T212" s="33"/>
      <c r="U212" s="34" t="s">
        <v>65</v>
      </c>
      <c r="V212" s="307">
        <v>0</v>
      </c>
      <c r="W212" s="308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ht="27" customHeight="1" x14ac:dyDescent="0.25">
      <c r="A213" s="53" t="s">
        <v>358</v>
      </c>
      <c r="B213" s="53" t="s">
        <v>359</v>
      </c>
      <c r="C213" s="30">
        <v>4301011573</v>
      </c>
      <c r="D213" s="322">
        <v>4680115881938</v>
      </c>
      <c r="E213" s="323"/>
      <c r="F213" s="306">
        <v>0.4</v>
      </c>
      <c r="G213" s="31">
        <v>10</v>
      </c>
      <c r="H213" s="306">
        <v>4</v>
      </c>
      <c r="I213" s="306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3"/>
      <c r="T213" s="33"/>
      <c r="U213" s="34" t="s">
        <v>65</v>
      </c>
      <c r="V213" s="307">
        <v>0</v>
      </c>
      <c r="W213" s="308">
        <f t="shared" si="10"/>
        <v>0</v>
      </c>
      <c r="X213" s="35" t="str">
        <f t="shared" si="11"/>
        <v/>
      </c>
      <c r="Y213" s="55"/>
      <c r="Z213" s="56"/>
      <c r="AD213" s="57"/>
      <c r="BA213" s="179" t="s">
        <v>1</v>
      </c>
    </row>
    <row r="214" spans="1:53" ht="27" customHeight="1" x14ac:dyDescent="0.25">
      <c r="A214" s="53" t="s">
        <v>360</v>
      </c>
      <c r="B214" s="53" t="s">
        <v>361</v>
      </c>
      <c r="C214" s="30">
        <v>4301010944</v>
      </c>
      <c r="D214" s="322">
        <v>4607091387346</v>
      </c>
      <c r="E214" s="323"/>
      <c r="F214" s="306">
        <v>0.4</v>
      </c>
      <c r="G214" s="31">
        <v>10</v>
      </c>
      <c r="H214" s="306">
        <v>4</v>
      </c>
      <c r="I214" s="306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3"/>
      <c r="T214" s="33"/>
      <c r="U214" s="34" t="s">
        <v>65</v>
      </c>
      <c r="V214" s="307">
        <v>0</v>
      </c>
      <c r="W214" s="308">
        <f t="shared" si="10"/>
        <v>0</v>
      </c>
      <c r="X214" s="35" t="str">
        <f t="shared" si="11"/>
        <v/>
      </c>
      <c r="Y214" s="55"/>
      <c r="Z214" s="56"/>
      <c r="AD214" s="57"/>
      <c r="BA214" s="180" t="s">
        <v>1</v>
      </c>
    </row>
    <row r="215" spans="1:53" ht="27" customHeight="1" x14ac:dyDescent="0.25">
      <c r="A215" s="53" t="s">
        <v>362</v>
      </c>
      <c r="B215" s="53" t="s">
        <v>363</v>
      </c>
      <c r="C215" s="30">
        <v>4301011353</v>
      </c>
      <c r="D215" s="322">
        <v>4607091389807</v>
      </c>
      <c r="E215" s="323"/>
      <c r="F215" s="306">
        <v>0.4</v>
      </c>
      <c r="G215" s="31">
        <v>10</v>
      </c>
      <c r="H215" s="306">
        <v>4</v>
      </c>
      <c r="I215" s="306">
        <v>4.24</v>
      </c>
      <c r="J215" s="31">
        <v>120</v>
      </c>
      <c r="K215" s="31" t="s">
        <v>63</v>
      </c>
      <c r="L215" s="32" t="s">
        <v>99</v>
      </c>
      <c r="M215" s="31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3"/>
      <c r="T215" s="33"/>
      <c r="U215" s="34" t="s">
        <v>65</v>
      </c>
      <c r="V215" s="307">
        <v>0</v>
      </c>
      <c r="W215" s="308">
        <f t="shared" si="10"/>
        <v>0</v>
      </c>
      <c r="X215" s="35" t="str">
        <f t="shared" si="11"/>
        <v/>
      </c>
      <c r="Y215" s="55"/>
      <c r="Z215" s="56"/>
      <c r="AD215" s="57"/>
      <c r="BA215" s="181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6" t="s">
        <v>67</v>
      </c>
      <c r="V216" s="309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09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09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0"/>
      <c r="Z216" s="310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6" t="s">
        <v>65</v>
      </c>
      <c r="V217" s="309">
        <f>IFERROR(SUM(V201:V215),"0")</f>
        <v>0</v>
      </c>
      <c r="W217" s="309">
        <f>IFERROR(SUM(W201:W215),"0")</f>
        <v>0</v>
      </c>
      <c r="X217" s="36"/>
      <c r="Y217" s="310"/>
      <c r="Z217" s="310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4"/>
      <c r="Z218" s="314"/>
    </row>
    <row r="219" spans="1:53" ht="27" customHeight="1" x14ac:dyDescent="0.25">
      <c r="A219" s="53" t="s">
        <v>364</v>
      </c>
      <c r="B219" s="53" t="s">
        <v>365</v>
      </c>
      <c r="C219" s="30">
        <v>4301020254</v>
      </c>
      <c r="D219" s="322">
        <v>4680115881914</v>
      </c>
      <c r="E219" s="323"/>
      <c r="F219" s="306">
        <v>0.4</v>
      </c>
      <c r="G219" s="31">
        <v>10</v>
      </c>
      <c r="H219" s="306">
        <v>4</v>
      </c>
      <c r="I219" s="306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3"/>
      <c r="T219" s="33"/>
      <c r="U219" s="34" t="s">
        <v>65</v>
      </c>
      <c r="V219" s="307">
        <v>0</v>
      </c>
      <c r="W219" s="308">
        <f>IFERROR(IF(V219="",0,CEILING((V219/$H219),1)*$H219),"")</f>
        <v>0</v>
      </c>
      <c r="X219" s="35" t="str">
        <f>IFERROR(IF(W219=0,"",ROUNDUP(W219/H219,0)*0.00937),"")</f>
        <v/>
      </c>
      <c r="Y219" s="55"/>
      <c r="Z219" s="56"/>
      <c r="AD219" s="57"/>
      <c r="BA219" s="182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6" t="s">
        <v>67</v>
      </c>
      <c r="V220" s="309">
        <f>IFERROR(V219/H219,"0")</f>
        <v>0</v>
      </c>
      <c r="W220" s="309">
        <f>IFERROR(W219/H219,"0")</f>
        <v>0</v>
      </c>
      <c r="X220" s="309">
        <f>IFERROR(IF(X219="",0,X219),"0")</f>
        <v>0</v>
      </c>
      <c r="Y220" s="310"/>
      <c r="Z220" s="310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6" t="s">
        <v>65</v>
      </c>
      <c r="V221" s="309">
        <f>IFERROR(SUM(V219:V219),"0")</f>
        <v>0</v>
      </c>
      <c r="W221" s="309">
        <f>IFERROR(SUM(W219:W219),"0")</f>
        <v>0</v>
      </c>
      <c r="X221" s="36"/>
      <c r="Y221" s="310"/>
      <c r="Z221" s="310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4"/>
      <c r="Z222" s="314"/>
    </row>
    <row r="223" spans="1:53" ht="27" customHeight="1" x14ac:dyDescent="0.25">
      <c r="A223" s="53" t="s">
        <v>366</v>
      </c>
      <c r="B223" s="53" t="s">
        <v>367</v>
      </c>
      <c r="C223" s="30">
        <v>4301030878</v>
      </c>
      <c r="D223" s="322">
        <v>4607091387193</v>
      </c>
      <c r="E223" s="323"/>
      <c r="F223" s="306">
        <v>0.7</v>
      </c>
      <c r="G223" s="31">
        <v>6</v>
      </c>
      <c r="H223" s="306">
        <v>4.2</v>
      </c>
      <c r="I223" s="306">
        <v>4.46</v>
      </c>
      <c r="J223" s="31">
        <v>156</v>
      </c>
      <c r="K223" s="31" t="s">
        <v>63</v>
      </c>
      <c r="L223" s="32" t="s">
        <v>64</v>
      </c>
      <c r="M223" s="31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3"/>
      <c r="T223" s="33"/>
      <c r="U223" s="34" t="s">
        <v>65</v>
      </c>
      <c r="V223" s="307">
        <v>0</v>
      </c>
      <c r="W223" s="308">
        <f>IFERROR(IF(V223="",0,CEILING((V223/$H223),1)*$H223),"")</f>
        <v>0</v>
      </c>
      <c r="X223" s="35" t="str">
        <f>IFERROR(IF(W223=0,"",ROUNDUP(W223/H223,0)*0.00753),"")</f>
        <v/>
      </c>
      <c r="Y223" s="55"/>
      <c r="Z223" s="56"/>
      <c r="AD223" s="57"/>
      <c r="BA223" s="183" t="s">
        <v>1</v>
      </c>
    </row>
    <row r="224" spans="1:53" ht="27" customHeight="1" x14ac:dyDescent="0.25">
      <c r="A224" s="53" t="s">
        <v>368</v>
      </c>
      <c r="B224" s="53" t="s">
        <v>369</v>
      </c>
      <c r="C224" s="30">
        <v>4301031153</v>
      </c>
      <c r="D224" s="322">
        <v>4607091387230</v>
      </c>
      <c r="E224" s="323"/>
      <c r="F224" s="306">
        <v>0.7</v>
      </c>
      <c r="G224" s="31">
        <v>6</v>
      </c>
      <c r="H224" s="306">
        <v>4.2</v>
      </c>
      <c r="I224" s="306">
        <v>4.46</v>
      </c>
      <c r="J224" s="31">
        <v>156</v>
      </c>
      <c r="K224" s="31" t="s">
        <v>63</v>
      </c>
      <c r="L224" s="32" t="s">
        <v>64</v>
      </c>
      <c r="M224" s="31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3"/>
      <c r="T224" s="33"/>
      <c r="U224" s="34" t="s">
        <v>65</v>
      </c>
      <c r="V224" s="307">
        <v>0</v>
      </c>
      <c r="W224" s="308">
        <f>IFERROR(IF(V224="",0,CEILING((V224/$H224),1)*$H224),"")</f>
        <v>0</v>
      </c>
      <c r="X224" s="35" t="str">
        <f>IFERROR(IF(W224=0,"",ROUNDUP(W224/H224,0)*0.00753),"")</f>
        <v/>
      </c>
      <c r="Y224" s="55"/>
      <c r="Z224" s="56"/>
      <c r="AD224" s="57"/>
      <c r="BA224" s="184" t="s">
        <v>1</v>
      </c>
    </row>
    <row r="225" spans="1:53" ht="27" customHeight="1" x14ac:dyDescent="0.25">
      <c r="A225" s="53" t="s">
        <v>370</v>
      </c>
      <c r="B225" s="53" t="s">
        <v>371</v>
      </c>
      <c r="C225" s="30">
        <v>4301031152</v>
      </c>
      <c r="D225" s="322">
        <v>4607091387285</v>
      </c>
      <c r="E225" s="323"/>
      <c r="F225" s="306">
        <v>0.35</v>
      </c>
      <c r="G225" s="31">
        <v>6</v>
      </c>
      <c r="H225" s="306">
        <v>2.1</v>
      </c>
      <c r="I225" s="306">
        <v>2.23</v>
      </c>
      <c r="J225" s="31">
        <v>234</v>
      </c>
      <c r="K225" s="31" t="s">
        <v>170</v>
      </c>
      <c r="L225" s="32" t="s">
        <v>64</v>
      </c>
      <c r="M225" s="31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3"/>
      <c r="T225" s="33"/>
      <c r="U225" s="34" t="s">
        <v>65</v>
      </c>
      <c r="V225" s="307">
        <v>35.700000000000003</v>
      </c>
      <c r="W225" s="308">
        <f>IFERROR(IF(V225="",0,CEILING((V225/$H225),1)*$H225),"")</f>
        <v>35.700000000000003</v>
      </c>
      <c r="X225" s="35">
        <f>IFERROR(IF(W225=0,"",ROUNDUP(W225/H225,0)*0.00502),"")</f>
        <v>8.5339999999999999E-2</v>
      </c>
      <c r="Y225" s="55"/>
      <c r="Z225" s="56"/>
      <c r="AD225" s="57"/>
      <c r="BA225" s="185" t="s">
        <v>1</v>
      </c>
    </row>
    <row r="226" spans="1:53" ht="27" customHeight="1" x14ac:dyDescent="0.25">
      <c r="A226" s="53" t="s">
        <v>372</v>
      </c>
      <c r="B226" s="53" t="s">
        <v>373</v>
      </c>
      <c r="C226" s="30">
        <v>4301031151</v>
      </c>
      <c r="D226" s="322">
        <v>4607091389845</v>
      </c>
      <c r="E226" s="323"/>
      <c r="F226" s="306">
        <v>0.35</v>
      </c>
      <c r="G226" s="31">
        <v>6</v>
      </c>
      <c r="H226" s="306">
        <v>2.1</v>
      </c>
      <c r="I226" s="306">
        <v>2.2000000000000002</v>
      </c>
      <c r="J226" s="31">
        <v>234</v>
      </c>
      <c r="K226" s="31" t="s">
        <v>170</v>
      </c>
      <c r="L226" s="32" t="s">
        <v>64</v>
      </c>
      <c r="M226" s="31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3"/>
      <c r="T226" s="33"/>
      <c r="U226" s="34" t="s">
        <v>65</v>
      </c>
      <c r="V226" s="307">
        <v>0</v>
      </c>
      <c r="W226" s="308">
        <f>IFERROR(IF(V226="",0,CEILING((V226/$H226),1)*$H226),"")</f>
        <v>0</v>
      </c>
      <c r="X226" s="35" t="str">
        <f>IFERROR(IF(W226=0,"",ROUNDUP(W226/H226,0)*0.00502),"")</f>
        <v/>
      </c>
      <c r="Y226" s="55"/>
      <c r="Z226" s="56"/>
      <c r="AD226" s="57"/>
      <c r="BA226" s="186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6" t="s">
        <v>67</v>
      </c>
      <c r="V227" s="309">
        <f>IFERROR(V223/H223,"0")+IFERROR(V224/H224,"0")+IFERROR(V225/H225,"0")+IFERROR(V226/H226,"0")</f>
        <v>17</v>
      </c>
      <c r="W227" s="309">
        <f>IFERROR(W223/H223,"0")+IFERROR(W224/H224,"0")+IFERROR(W225/H225,"0")+IFERROR(W226/H226,"0")</f>
        <v>17</v>
      </c>
      <c r="X227" s="309">
        <f>IFERROR(IF(X223="",0,X223),"0")+IFERROR(IF(X224="",0,X224),"0")+IFERROR(IF(X225="",0,X225),"0")+IFERROR(IF(X226="",0,X226),"0")</f>
        <v>8.5339999999999999E-2</v>
      </c>
      <c r="Y227" s="310"/>
      <c r="Z227" s="310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6" t="s">
        <v>65</v>
      </c>
      <c r="V228" s="309">
        <f>IFERROR(SUM(V223:V226),"0")</f>
        <v>35.700000000000003</v>
      </c>
      <c r="W228" s="309">
        <f>IFERROR(SUM(W223:W226),"0")</f>
        <v>35.700000000000003</v>
      </c>
      <c r="X228" s="36"/>
      <c r="Y228" s="310"/>
      <c r="Z228" s="310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4"/>
      <c r="Z229" s="314"/>
    </row>
    <row r="230" spans="1:53" ht="16.5" customHeight="1" x14ac:dyDescent="0.25">
      <c r="A230" s="53" t="s">
        <v>374</v>
      </c>
      <c r="B230" s="53" t="s">
        <v>375</v>
      </c>
      <c r="C230" s="30">
        <v>4301051100</v>
      </c>
      <c r="D230" s="322">
        <v>4607091387766</v>
      </c>
      <c r="E230" s="323"/>
      <c r="F230" s="306">
        <v>1.35</v>
      </c>
      <c r="G230" s="31">
        <v>6</v>
      </c>
      <c r="H230" s="306">
        <v>8.1</v>
      </c>
      <c r="I230" s="306">
        <v>8.6579999999999995</v>
      </c>
      <c r="J230" s="31">
        <v>56</v>
      </c>
      <c r="K230" s="31" t="s">
        <v>98</v>
      </c>
      <c r="L230" s="32" t="s">
        <v>119</v>
      </c>
      <c r="M230" s="31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3"/>
      <c r="T230" s="33"/>
      <c r="U230" s="34" t="s">
        <v>65</v>
      </c>
      <c r="V230" s="307">
        <v>0</v>
      </c>
      <c r="W230" s="308">
        <f t="shared" ref="W230:W238" si="12">IFERROR(IF(V230="",0,CEILING((V230/$H230),1)*$H230),"")</f>
        <v>0</v>
      </c>
      <c r="X230" s="35" t="str">
        <f>IFERROR(IF(W230=0,"",ROUNDUP(W230/H230,0)*0.02175),"")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4301051116</v>
      </c>
      <c r="D231" s="322">
        <v>4607091387957</v>
      </c>
      <c r="E231" s="323"/>
      <c r="F231" s="306">
        <v>1.3</v>
      </c>
      <c r="G231" s="31">
        <v>6</v>
      </c>
      <c r="H231" s="306">
        <v>7.8</v>
      </c>
      <c r="I231" s="306">
        <v>8.3640000000000008</v>
      </c>
      <c r="J231" s="31">
        <v>56</v>
      </c>
      <c r="K231" s="31" t="s">
        <v>98</v>
      </c>
      <c r="L231" s="32" t="s">
        <v>64</v>
      </c>
      <c r="M231" s="31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3"/>
      <c r="T231" s="33"/>
      <c r="U231" s="34" t="s">
        <v>65</v>
      </c>
      <c r="V231" s="307">
        <v>0</v>
      </c>
      <c r="W231" s="308">
        <f t="shared" si="12"/>
        <v>0</v>
      </c>
      <c r="X231" s="35" t="str">
        <f>IFERROR(IF(W231=0,"",ROUNDUP(W231/H231,0)*0.02175),"")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4301051115</v>
      </c>
      <c r="D232" s="322">
        <v>4607091387964</v>
      </c>
      <c r="E232" s="323"/>
      <c r="F232" s="306">
        <v>1.35</v>
      </c>
      <c r="G232" s="31">
        <v>6</v>
      </c>
      <c r="H232" s="306">
        <v>8.1</v>
      </c>
      <c r="I232" s="306">
        <v>8.6460000000000008</v>
      </c>
      <c r="J232" s="31">
        <v>56</v>
      </c>
      <c r="K232" s="31" t="s">
        <v>98</v>
      </c>
      <c r="L232" s="32" t="s">
        <v>64</v>
      </c>
      <c r="M232" s="31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3"/>
      <c r="T232" s="33"/>
      <c r="U232" s="34" t="s">
        <v>65</v>
      </c>
      <c r="V232" s="307">
        <v>0</v>
      </c>
      <c r="W232" s="308">
        <f t="shared" si="12"/>
        <v>0</v>
      </c>
      <c r="X232" s="35" t="str">
        <f>IFERROR(IF(W232=0,"",ROUNDUP(W232/H232,0)*0.02175),"")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4301051461</v>
      </c>
      <c r="D233" s="322">
        <v>4680115883604</v>
      </c>
      <c r="E233" s="323"/>
      <c r="F233" s="306">
        <v>0.35</v>
      </c>
      <c r="G233" s="31">
        <v>6</v>
      </c>
      <c r="H233" s="306">
        <v>2.1</v>
      </c>
      <c r="I233" s="306">
        <v>2.3719999999999999</v>
      </c>
      <c r="J233" s="31">
        <v>156</v>
      </c>
      <c r="K233" s="31" t="s">
        <v>63</v>
      </c>
      <c r="L233" s="32" t="s">
        <v>119</v>
      </c>
      <c r="M233" s="31">
        <v>45</v>
      </c>
      <c r="N233" s="626" t="s">
        <v>382</v>
      </c>
      <c r="O233" s="325"/>
      <c r="P233" s="325"/>
      <c r="Q233" s="325"/>
      <c r="R233" s="323"/>
      <c r="S233" s="33"/>
      <c r="T233" s="33"/>
      <c r="U233" s="34" t="s">
        <v>65</v>
      </c>
      <c r="V233" s="307">
        <v>0</v>
      </c>
      <c r="W233" s="308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383</v>
      </c>
      <c r="B234" s="53" t="s">
        <v>384</v>
      </c>
      <c r="C234" s="30">
        <v>4301051485</v>
      </c>
      <c r="D234" s="322">
        <v>4680115883567</v>
      </c>
      <c r="E234" s="323"/>
      <c r="F234" s="306">
        <v>0.35</v>
      </c>
      <c r="G234" s="31">
        <v>6</v>
      </c>
      <c r="H234" s="306">
        <v>2.1</v>
      </c>
      <c r="I234" s="306">
        <v>2.36</v>
      </c>
      <c r="J234" s="31">
        <v>156</v>
      </c>
      <c r="K234" s="31" t="s">
        <v>63</v>
      </c>
      <c r="L234" s="32" t="s">
        <v>64</v>
      </c>
      <c r="M234" s="31">
        <v>40</v>
      </c>
      <c r="N234" s="517" t="s">
        <v>385</v>
      </c>
      <c r="O234" s="325"/>
      <c r="P234" s="325"/>
      <c r="Q234" s="325"/>
      <c r="R234" s="323"/>
      <c r="S234" s="33"/>
      <c r="T234" s="33"/>
      <c r="U234" s="34" t="s">
        <v>65</v>
      </c>
      <c r="V234" s="307">
        <v>0</v>
      </c>
      <c r="W234" s="308">
        <f t="shared" si="12"/>
        <v>0</v>
      </c>
      <c r="X234" s="35" t="str">
        <f>IFERROR(IF(W234=0,"",ROUNDUP(W234/H234,0)*0.00753),"")</f>
        <v/>
      </c>
      <c r="Y234" s="55"/>
      <c r="Z234" s="56"/>
      <c r="AD234" s="57"/>
      <c r="BA234" s="191" t="s">
        <v>1</v>
      </c>
    </row>
    <row r="235" spans="1:53" ht="16.5" customHeight="1" x14ac:dyDescent="0.25">
      <c r="A235" s="53" t="s">
        <v>386</v>
      </c>
      <c r="B235" s="53" t="s">
        <v>387</v>
      </c>
      <c r="C235" s="30">
        <v>4301051134</v>
      </c>
      <c r="D235" s="322">
        <v>4607091381672</v>
      </c>
      <c r="E235" s="323"/>
      <c r="F235" s="306">
        <v>0.6</v>
      </c>
      <c r="G235" s="31">
        <v>6</v>
      </c>
      <c r="H235" s="306">
        <v>3.6</v>
      </c>
      <c r="I235" s="306">
        <v>3.8759999999999999</v>
      </c>
      <c r="J235" s="31">
        <v>120</v>
      </c>
      <c r="K235" s="31" t="s">
        <v>63</v>
      </c>
      <c r="L235" s="32" t="s">
        <v>64</v>
      </c>
      <c r="M235" s="31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3"/>
      <c r="T235" s="33"/>
      <c r="U235" s="34" t="s">
        <v>65</v>
      </c>
      <c r="V235" s="307">
        <v>0</v>
      </c>
      <c r="W235" s="308">
        <f t="shared" si="12"/>
        <v>0</v>
      </c>
      <c r="X235" s="35" t="str">
        <f>IFERROR(IF(W235=0,"",ROUNDUP(W235/H235,0)*0.00937),"")</f>
        <v/>
      </c>
      <c r="Y235" s="55"/>
      <c r="Z235" s="56"/>
      <c r="AD235" s="57"/>
      <c r="BA235" s="192" t="s">
        <v>1</v>
      </c>
    </row>
    <row r="236" spans="1:53" ht="27" customHeight="1" x14ac:dyDescent="0.25">
      <c r="A236" s="53" t="s">
        <v>388</v>
      </c>
      <c r="B236" s="53" t="s">
        <v>389</v>
      </c>
      <c r="C236" s="30">
        <v>4301051130</v>
      </c>
      <c r="D236" s="322">
        <v>4607091387537</v>
      </c>
      <c r="E236" s="323"/>
      <c r="F236" s="306">
        <v>0.45</v>
      </c>
      <c r="G236" s="31">
        <v>6</v>
      </c>
      <c r="H236" s="306">
        <v>2.7</v>
      </c>
      <c r="I236" s="306">
        <v>2.99</v>
      </c>
      <c r="J236" s="31">
        <v>156</v>
      </c>
      <c r="K236" s="31" t="s">
        <v>63</v>
      </c>
      <c r="L236" s="32" t="s">
        <v>64</v>
      </c>
      <c r="M236" s="31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3"/>
      <c r="T236" s="33"/>
      <c r="U236" s="34" t="s">
        <v>65</v>
      </c>
      <c r="V236" s="307">
        <v>0</v>
      </c>
      <c r="W236" s="308">
        <f t="shared" si="12"/>
        <v>0</v>
      </c>
      <c r="X236" s="35" t="str">
        <f>IFERROR(IF(W236=0,"",ROUNDUP(W236/H236,0)*0.00753),"")</f>
        <v/>
      </c>
      <c r="Y236" s="55"/>
      <c r="Z236" s="56"/>
      <c r="AD236" s="57"/>
      <c r="BA236" s="193" t="s">
        <v>1</v>
      </c>
    </row>
    <row r="237" spans="1:53" ht="27" customHeight="1" x14ac:dyDescent="0.25">
      <c r="A237" s="53" t="s">
        <v>390</v>
      </c>
      <c r="B237" s="53" t="s">
        <v>391</v>
      </c>
      <c r="C237" s="30">
        <v>4301051132</v>
      </c>
      <c r="D237" s="322">
        <v>4607091387513</v>
      </c>
      <c r="E237" s="323"/>
      <c r="F237" s="306">
        <v>0.45</v>
      </c>
      <c r="G237" s="31">
        <v>6</v>
      </c>
      <c r="H237" s="306">
        <v>2.7</v>
      </c>
      <c r="I237" s="306">
        <v>2.9780000000000002</v>
      </c>
      <c r="J237" s="31">
        <v>156</v>
      </c>
      <c r="K237" s="31" t="s">
        <v>63</v>
      </c>
      <c r="L237" s="32" t="s">
        <v>64</v>
      </c>
      <c r="M237" s="31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3"/>
      <c r="T237" s="33"/>
      <c r="U237" s="34" t="s">
        <v>65</v>
      </c>
      <c r="V237" s="307">
        <v>0</v>
      </c>
      <c r="W237" s="308">
        <f t="shared" si="12"/>
        <v>0</v>
      </c>
      <c r="X237" s="35" t="str">
        <f>IFERROR(IF(W237=0,"",ROUNDUP(W237/H237,0)*0.00753),"")</f>
        <v/>
      </c>
      <c r="Y237" s="55"/>
      <c r="Z237" s="56"/>
      <c r="AD237" s="57"/>
      <c r="BA237" s="194" t="s">
        <v>1</v>
      </c>
    </row>
    <row r="238" spans="1:53" ht="27" customHeight="1" x14ac:dyDescent="0.25">
      <c r="A238" s="53" t="s">
        <v>392</v>
      </c>
      <c r="B238" s="53" t="s">
        <v>393</v>
      </c>
      <c r="C238" s="30">
        <v>4301051277</v>
      </c>
      <c r="D238" s="322">
        <v>4680115880511</v>
      </c>
      <c r="E238" s="323"/>
      <c r="F238" s="306">
        <v>0.33</v>
      </c>
      <c r="G238" s="31">
        <v>6</v>
      </c>
      <c r="H238" s="306">
        <v>1.98</v>
      </c>
      <c r="I238" s="306">
        <v>2.1800000000000002</v>
      </c>
      <c r="J238" s="31">
        <v>156</v>
      </c>
      <c r="K238" s="31" t="s">
        <v>63</v>
      </c>
      <c r="L238" s="32" t="s">
        <v>119</v>
      </c>
      <c r="M238" s="31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3"/>
      <c r="T238" s="33"/>
      <c r="U238" s="34" t="s">
        <v>65</v>
      </c>
      <c r="V238" s="307">
        <v>0</v>
      </c>
      <c r="W238" s="308">
        <f t="shared" si="12"/>
        <v>0</v>
      </c>
      <c r="X238" s="35" t="str">
        <f>IFERROR(IF(W238=0,"",ROUNDUP(W238/H238,0)*0.00753),"")</f>
        <v/>
      </c>
      <c r="Y238" s="55"/>
      <c r="Z238" s="56"/>
      <c r="AD238" s="57"/>
      <c r="BA238" s="195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6" t="s">
        <v>67</v>
      </c>
      <c r="V239" s="309">
        <f>IFERROR(V230/H230,"0")+IFERROR(V231/H231,"0")+IFERROR(V232/H232,"0")+IFERROR(V233/H233,"0")+IFERROR(V234/H234,"0")+IFERROR(V235/H235,"0")+IFERROR(V236/H236,"0")+IFERROR(V237/H237,"0")+IFERROR(V238/H238,"0")</f>
        <v>0</v>
      </c>
      <c r="W239" s="309">
        <f>IFERROR(W230/H230,"0")+IFERROR(W231/H231,"0")+IFERROR(W232/H232,"0")+IFERROR(W233/H233,"0")+IFERROR(W234/H234,"0")+IFERROR(W235/H235,"0")+IFERROR(W236/H236,"0")+IFERROR(W237/H237,"0")+IFERROR(W238/H238,"0")</f>
        <v>0</v>
      </c>
      <c r="X239" s="30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0"/>
      <c r="Z239" s="310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6" t="s">
        <v>65</v>
      </c>
      <c r="V240" s="309">
        <f>IFERROR(SUM(V230:V238),"0")</f>
        <v>0</v>
      </c>
      <c r="W240" s="309">
        <f>IFERROR(SUM(W230:W238),"0")</f>
        <v>0</v>
      </c>
      <c r="X240" s="36"/>
      <c r="Y240" s="310"/>
      <c r="Z240" s="310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4"/>
      <c r="Z241" s="314"/>
    </row>
    <row r="242" spans="1:53" ht="16.5" customHeight="1" x14ac:dyDescent="0.25">
      <c r="A242" s="53" t="s">
        <v>394</v>
      </c>
      <c r="B242" s="53" t="s">
        <v>395</v>
      </c>
      <c r="C242" s="30">
        <v>4301060326</v>
      </c>
      <c r="D242" s="322">
        <v>4607091380880</v>
      </c>
      <c r="E242" s="323"/>
      <c r="F242" s="306">
        <v>1.4</v>
      </c>
      <c r="G242" s="31">
        <v>6</v>
      </c>
      <c r="H242" s="306">
        <v>8.4</v>
      </c>
      <c r="I242" s="306">
        <v>8.9640000000000004</v>
      </c>
      <c r="J242" s="31">
        <v>56</v>
      </c>
      <c r="K242" s="31" t="s">
        <v>98</v>
      </c>
      <c r="L242" s="32" t="s">
        <v>64</v>
      </c>
      <c r="M242" s="31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3"/>
      <c r="T242" s="33"/>
      <c r="U242" s="34" t="s">
        <v>65</v>
      </c>
      <c r="V242" s="307">
        <v>150</v>
      </c>
      <c r="W242" s="308">
        <f>IFERROR(IF(V242="",0,CEILING((V242/$H242),1)*$H242),"")</f>
        <v>151.20000000000002</v>
      </c>
      <c r="X242" s="35">
        <f>IFERROR(IF(W242=0,"",ROUNDUP(W242/H242,0)*0.02175),"")</f>
        <v>0.39149999999999996</v>
      </c>
      <c r="Y242" s="55"/>
      <c r="Z242" s="56"/>
      <c r="AD242" s="57"/>
      <c r="BA242" s="196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4301060308</v>
      </c>
      <c r="D243" s="322">
        <v>4607091384482</v>
      </c>
      <c r="E243" s="323"/>
      <c r="F243" s="306">
        <v>1.3</v>
      </c>
      <c r="G243" s="31">
        <v>6</v>
      </c>
      <c r="H243" s="306">
        <v>7.8</v>
      </c>
      <c r="I243" s="306">
        <v>8.3640000000000008</v>
      </c>
      <c r="J243" s="31">
        <v>56</v>
      </c>
      <c r="K243" s="31" t="s">
        <v>98</v>
      </c>
      <c r="L243" s="32" t="s">
        <v>64</v>
      </c>
      <c r="M243" s="31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3"/>
      <c r="T243" s="33"/>
      <c r="U243" s="34" t="s">
        <v>65</v>
      </c>
      <c r="V243" s="307">
        <v>1050</v>
      </c>
      <c r="W243" s="308">
        <f>IFERROR(IF(V243="",0,CEILING((V243/$H243),1)*$H243),"")</f>
        <v>1053</v>
      </c>
      <c r="X243" s="35">
        <f>IFERROR(IF(W243=0,"",ROUNDUP(W243/H243,0)*0.02175),"")</f>
        <v>2.9362499999999998</v>
      </c>
      <c r="Y243" s="55"/>
      <c r="Z243" s="56"/>
      <c r="AD243" s="57"/>
      <c r="BA243" s="197" t="s">
        <v>1</v>
      </c>
    </row>
    <row r="244" spans="1:53" ht="16.5" customHeight="1" x14ac:dyDescent="0.25">
      <c r="A244" s="53" t="s">
        <v>398</v>
      </c>
      <c r="B244" s="53" t="s">
        <v>399</v>
      </c>
      <c r="C244" s="30">
        <v>4301060325</v>
      </c>
      <c r="D244" s="322">
        <v>4607091380897</v>
      </c>
      <c r="E244" s="323"/>
      <c r="F244" s="306">
        <v>1.4</v>
      </c>
      <c r="G244" s="31">
        <v>6</v>
      </c>
      <c r="H244" s="306">
        <v>8.4</v>
      </c>
      <c r="I244" s="306">
        <v>8.9640000000000004</v>
      </c>
      <c r="J244" s="31">
        <v>56</v>
      </c>
      <c r="K244" s="31" t="s">
        <v>98</v>
      </c>
      <c r="L244" s="32" t="s">
        <v>64</v>
      </c>
      <c r="M244" s="31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3"/>
      <c r="T244" s="33"/>
      <c r="U244" s="34" t="s">
        <v>65</v>
      </c>
      <c r="V244" s="307">
        <v>0</v>
      </c>
      <c r="W244" s="308">
        <f>IFERROR(IF(V244="",0,CEILING((V244/$H244),1)*$H244),"")</f>
        <v>0</v>
      </c>
      <c r="X244" s="35" t="str">
        <f>IFERROR(IF(W244=0,"",ROUNDUP(W244/H244,0)*0.02175),"")</f>
        <v/>
      </c>
      <c r="Y244" s="55"/>
      <c r="Z244" s="56"/>
      <c r="AD244" s="57"/>
      <c r="BA244" s="198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6" t="s">
        <v>67</v>
      </c>
      <c r="V245" s="309">
        <f>IFERROR(V242/H242,"0")+IFERROR(V243/H243,"0")+IFERROR(V244/H244,"0")</f>
        <v>152.47252747252747</v>
      </c>
      <c r="W245" s="309">
        <f>IFERROR(W242/H242,"0")+IFERROR(W243/H243,"0")+IFERROR(W244/H244,"0")</f>
        <v>153</v>
      </c>
      <c r="X245" s="309">
        <f>IFERROR(IF(X242="",0,X242),"0")+IFERROR(IF(X243="",0,X243),"0")+IFERROR(IF(X244="",0,X244),"0")</f>
        <v>3.32775</v>
      </c>
      <c r="Y245" s="310"/>
      <c r="Z245" s="310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6" t="s">
        <v>65</v>
      </c>
      <c r="V246" s="309">
        <f>IFERROR(SUM(V242:V244),"0")</f>
        <v>1200</v>
      </c>
      <c r="W246" s="309">
        <f>IFERROR(SUM(W242:W244),"0")</f>
        <v>1204.2</v>
      </c>
      <c r="X246" s="36"/>
      <c r="Y246" s="310"/>
      <c r="Z246" s="310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4"/>
      <c r="Z247" s="314"/>
    </row>
    <row r="248" spans="1:53" ht="16.5" customHeight="1" x14ac:dyDescent="0.25">
      <c r="A248" s="53" t="s">
        <v>400</v>
      </c>
      <c r="B248" s="53" t="s">
        <v>401</v>
      </c>
      <c r="C248" s="30">
        <v>4301030232</v>
      </c>
      <c r="D248" s="322">
        <v>4607091388374</v>
      </c>
      <c r="E248" s="323"/>
      <c r="F248" s="306">
        <v>0.38</v>
      </c>
      <c r="G248" s="31">
        <v>8</v>
      </c>
      <c r="H248" s="306">
        <v>3.04</v>
      </c>
      <c r="I248" s="306">
        <v>3.28</v>
      </c>
      <c r="J248" s="31">
        <v>156</v>
      </c>
      <c r="K248" s="31" t="s">
        <v>63</v>
      </c>
      <c r="L248" s="32" t="s">
        <v>84</v>
      </c>
      <c r="M248" s="31">
        <v>180</v>
      </c>
      <c r="N248" s="629" t="s">
        <v>402</v>
      </c>
      <c r="O248" s="325"/>
      <c r="P248" s="325"/>
      <c r="Q248" s="325"/>
      <c r="R248" s="323"/>
      <c r="S248" s="33"/>
      <c r="T248" s="33"/>
      <c r="U248" s="34" t="s">
        <v>65</v>
      </c>
      <c r="V248" s="307">
        <v>0</v>
      </c>
      <c r="W248" s="308">
        <f>IFERROR(IF(V248="",0,CEILING((V248/$H248),1)*$H248),"")</f>
        <v>0</v>
      </c>
      <c r="X248" s="35" t="str">
        <f>IFERROR(IF(W248=0,"",ROUNDUP(W248/H248,0)*0.00753),"")</f>
        <v/>
      </c>
      <c r="Y248" s="55"/>
      <c r="Z248" s="56"/>
      <c r="AD248" s="57"/>
      <c r="BA248" s="199" t="s">
        <v>1</v>
      </c>
    </row>
    <row r="249" spans="1:53" ht="27" customHeight="1" x14ac:dyDescent="0.25">
      <c r="A249" s="53" t="s">
        <v>403</v>
      </c>
      <c r="B249" s="53" t="s">
        <v>404</v>
      </c>
      <c r="C249" s="30">
        <v>4301030235</v>
      </c>
      <c r="D249" s="322">
        <v>4607091388381</v>
      </c>
      <c r="E249" s="323"/>
      <c r="F249" s="306">
        <v>0.38</v>
      </c>
      <c r="G249" s="31">
        <v>8</v>
      </c>
      <c r="H249" s="306">
        <v>3.04</v>
      </c>
      <c r="I249" s="306">
        <v>3.32</v>
      </c>
      <c r="J249" s="31">
        <v>156</v>
      </c>
      <c r="K249" s="31" t="s">
        <v>63</v>
      </c>
      <c r="L249" s="32" t="s">
        <v>84</v>
      </c>
      <c r="M249" s="31">
        <v>180</v>
      </c>
      <c r="N249" s="651" t="s">
        <v>405</v>
      </c>
      <c r="O249" s="325"/>
      <c r="P249" s="325"/>
      <c r="Q249" s="325"/>
      <c r="R249" s="323"/>
      <c r="S249" s="33"/>
      <c r="T249" s="33"/>
      <c r="U249" s="34" t="s">
        <v>65</v>
      </c>
      <c r="V249" s="307">
        <v>0</v>
      </c>
      <c r="W249" s="308">
        <f>IFERROR(IF(V249="",0,CEILING((V249/$H249),1)*$H249),"")</f>
        <v>0</v>
      </c>
      <c r="X249" s="35" t="str">
        <f>IFERROR(IF(W249=0,"",ROUNDUP(W249/H249,0)*0.00753),"")</f>
        <v/>
      </c>
      <c r="Y249" s="55"/>
      <c r="Z249" s="56"/>
      <c r="AD249" s="57"/>
      <c r="BA249" s="200" t="s">
        <v>1</v>
      </c>
    </row>
    <row r="250" spans="1:53" ht="27" customHeight="1" x14ac:dyDescent="0.25">
      <c r="A250" s="53" t="s">
        <v>406</v>
      </c>
      <c r="B250" s="53" t="s">
        <v>407</v>
      </c>
      <c r="C250" s="30">
        <v>4301030233</v>
      </c>
      <c r="D250" s="322">
        <v>4607091388404</v>
      </c>
      <c r="E250" s="323"/>
      <c r="F250" s="306">
        <v>0.17</v>
      </c>
      <c r="G250" s="31">
        <v>15</v>
      </c>
      <c r="H250" s="306">
        <v>2.5499999999999998</v>
      </c>
      <c r="I250" s="306">
        <v>2.9</v>
      </c>
      <c r="J250" s="31">
        <v>156</v>
      </c>
      <c r="K250" s="31" t="s">
        <v>63</v>
      </c>
      <c r="L250" s="32" t="s">
        <v>84</v>
      </c>
      <c r="M250" s="31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3"/>
      <c r="T250" s="33"/>
      <c r="U250" s="34" t="s">
        <v>65</v>
      </c>
      <c r="V250" s="307">
        <v>0</v>
      </c>
      <c r="W250" s="308">
        <f>IFERROR(IF(V250="",0,CEILING((V250/$H250),1)*$H250),"")</f>
        <v>0</v>
      </c>
      <c r="X250" s="35" t="str">
        <f>IFERROR(IF(W250=0,"",ROUNDUP(W250/H250,0)*0.00753),"")</f>
        <v/>
      </c>
      <c r="Y250" s="55"/>
      <c r="Z250" s="56"/>
      <c r="AD250" s="57"/>
      <c r="BA250" s="201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6" t="s">
        <v>67</v>
      </c>
      <c r="V251" s="309">
        <f>IFERROR(V248/H248,"0")+IFERROR(V249/H249,"0")+IFERROR(V250/H250,"0")</f>
        <v>0</v>
      </c>
      <c r="W251" s="309">
        <f>IFERROR(W248/H248,"0")+IFERROR(W249/H249,"0")+IFERROR(W250/H250,"0")</f>
        <v>0</v>
      </c>
      <c r="X251" s="309">
        <f>IFERROR(IF(X248="",0,X248),"0")+IFERROR(IF(X249="",0,X249),"0")+IFERROR(IF(X250="",0,X250),"0")</f>
        <v>0</v>
      </c>
      <c r="Y251" s="310"/>
      <c r="Z251" s="310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6" t="s">
        <v>65</v>
      </c>
      <c r="V252" s="309">
        <f>IFERROR(SUM(V248:V250),"0")</f>
        <v>0</v>
      </c>
      <c r="W252" s="309">
        <f>IFERROR(SUM(W248:W250),"0")</f>
        <v>0</v>
      </c>
      <c r="X252" s="36"/>
      <c r="Y252" s="310"/>
      <c r="Z252" s="310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4"/>
      <c r="Z253" s="314"/>
    </row>
    <row r="254" spans="1:53" ht="16.5" customHeight="1" x14ac:dyDescent="0.25">
      <c r="A254" s="53" t="s">
        <v>409</v>
      </c>
      <c r="B254" s="53" t="s">
        <v>410</v>
      </c>
      <c r="C254" s="30">
        <v>4301180007</v>
      </c>
      <c r="D254" s="322">
        <v>4680115881808</v>
      </c>
      <c r="E254" s="323"/>
      <c r="F254" s="306">
        <v>0.1</v>
      </c>
      <c r="G254" s="31">
        <v>20</v>
      </c>
      <c r="H254" s="306">
        <v>2</v>
      </c>
      <c r="I254" s="306">
        <v>2.2400000000000002</v>
      </c>
      <c r="J254" s="31">
        <v>238</v>
      </c>
      <c r="K254" s="31" t="s">
        <v>411</v>
      </c>
      <c r="L254" s="32" t="s">
        <v>412</v>
      </c>
      <c r="M254" s="31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3"/>
      <c r="T254" s="33"/>
      <c r="U254" s="34" t="s">
        <v>65</v>
      </c>
      <c r="V254" s="307">
        <v>0</v>
      </c>
      <c r="W254" s="308">
        <f>IFERROR(IF(V254="",0,CEILING((V254/$H254),1)*$H254),"")</f>
        <v>0</v>
      </c>
      <c r="X254" s="35" t="str">
        <f>IFERROR(IF(W254=0,"",ROUNDUP(W254/H254,0)*0.00474),"")</f>
        <v/>
      </c>
      <c r="Y254" s="55"/>
      <c r="Z254" s="56"/>
      <c r="AD254" s="57"/>
      <c r="BA254" s="202" t="s">
        <v>1</v>
      </c>
    </row>
    <row r="255" spans="1:53" ht="27" customHeight="1" x14ac:dyDescent="0.25">
      <c r="A255" s="53" t="s">
        <v>413</v>
      </c>
      <c r="B255" s="53" t="s">
        <v>414</v>
      </c>
      <c r="C255" s="30">
        <v>4301180006</v>
      </c>
      <c r="D255" s="322">
        <v>4680115881822</v>
      </c>
      <c r="E255" s="323"/>
      <c r="F255" s="306">
        <v>0.1</v>
      </c>
      <c r="G255" s="31">
        <v>20</v>
      </c>
      <c r="H255" s="306">
        <v>2</v>
      </c>
      <c r="I255" s="306">
        <v>2.2400000000000002</v>
      </c>
      <c r="J255" s="31">
        <v>238</v>
      </c>
      <c r="K255" s="31" t="s">
        <v>411</v>
      </c>
      <c r="L255" s="32" t="s">
        <v>412</v>
      </c>
      <c r="M255" s="31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3"/>
      <c r="T255" s="33"/>
      <c r="U255" s="34" t="s">
        <v>65</v>
      </c>
      <c r="V255" s="307">
        <v>0</v>
      </c>
      <c r="W255" s="308">
        <f>IFERROR(IF(V255="",0,CEILING((V255/$H255),1)*$H255),"")</f>
        <v>0</v>
      </c>
      <c r="X255" s="35" t="str">
        <f>IFERROR(IF(W255=0,"",ROUNDUP(W255/H255,0)*0.00474),"")</f>
        <v/>
      </c>
      <c r="Y255" s="55"/>
      <c r="Z255" s="56"/>
      <c r="AD255" s="57"/>
      <c r="BA255" s="203" t="s">
        <v>1</v>
      </c>
    </row>
    <row r="256" spans="1:53" ht="27" customHeight="1" x14ac:dyDescent="0.25">
      <c r="A256" s="53" t="s">
        <v>415</v>
      </c>
      <c r="B256" s="53" t="s">
        <v>416</v>
      </c>
      <c r="C256" s="30">
        <v>4301180001</v>
      </c>
      <c r="D256" s="322">
        <v>4680115880016</v>
      </c>
      <c r="E256" s="323"/>
      <c r="F256" s="306">
        <v>0.1</v>
      </c>
      <c r="G256" s="31">
        <v>20</v>
      </c>
      <c r="H256" s="306">
        <v>2</v>
      </c>
      <c r="I256" s="306">
        <v>2.2400000000000002</v>
      </c>
      <c r="J256" s="31">
        <v>238</v>
      </c>
      <c r="K256" s="31" t="s">
        <v>411</v>
      </c>
      <c r="L256" s="32" t="s">
        <v>412</v>
      </c>
      <c r="M256" s="31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3"/>
      <c r="T256" s="33"/>
      <c r="U256" s="34" t="s">
        <v>65</v>
      </c>
      <c r="V256" s="307">
        <v>0</v>
      </c>
      <c r="W256" s="308">
        <f>IFERROR(IF(V256="",0,CEILING((V256/$H256),1)*$H256),"")</f>
        <v>0</v>
      </c>
      <c r="X256" s="35" t="str">
        <f>IFERROR(IF(W256=0,"",ROUNDUP(W256/H256,0)*0.00474),"")</f>
        <v/>
      </c>
      <c r="Y256" s="55"/>
      <c r="Z256" s="56"/>
      <c r="AD256" s="57"/>
      <c r="BA256" s="204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6" t="s">
        <v>67</v>
      </c>
      <c r="V257" s="309">
        <f>IFERROR(V254/H254,"0")+IFERROR(V255/H255,"0")+IFERROR(V256/H256,"0")</f>
        <v>0</v>
      </c>
      <c r="W257" s="309">
        <f>IFERROR(W254/H254,"0")+IFERROR(W255/H255,"0")+IFERROR(W256/H256,"0")</f>
        <v>0</v>
      </c>
      <c r="X257" s="309">
        <f>IFERROR(IF(X254="",0,X254),"0")+IFERROR(IF(X255="",0,X255),"0")+IFERROR(IF(X256="",0,X256),"0")</f>
        <v>0</v>
      </c>
      <c r="Y257" s="310"/>
      <c r="Z257" s="310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6" t="s">
        <v>65</v>
      </c>
      <c r="V258" s="309">
        <f>IFERROR(SUM(V254:V256),"0")</f>
        <v>0</v>
      </c>
      <c r="W258" s="309">
        <f>IFERROR(SUM(W254:W256),"0")</f>
        <v>0</v>
      </c>
      <c r="X258" s="36"/>
      <c r="Y258" s="310"/>
      <c r="Z258" s="310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15"/>
      <c r="Z259" s="315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4"/>
      <c r="Z260" s="314"/>
    </row>
    <row r="261" spans="1:53" ht="27" customHeight="1" x14ac:dyDescent="0.25">
      <c r="A261" s="53" t="s">
        <v>418</v>
      </c>
      <c r="B261" s="53" t="s">
        <v>419</v>
      </c>
      <c r="C261" s="30">
        <v>4301011315</v>
      </c>
      <c r="D261" s="322">
        <v>4607091387421</v>
      </c>
      <c r="E261" s="323"/>
      <c r="F261" s="306">
        <v>1.35</v>
      </c>
      <c r="G261" s="31">
        <v>8</v>
      </c>
      <c r="H261" s="306">
        <v>10.8</v>
      </c>
      <c r="I261" s="306">
        <v>11.28</v>
      </c>
      <c r="J261" s="31">
        <v>56</v>
      </c>
      <c r="K261" s="31" t="s">
        <v>98</v>
      </c>
      <c r="L261" s="32" t="s">
        <v>99</v>
      </c>
      <c r="M261" s="31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3"/>
      <c r="T261" s="33"/>
      <c r="U261" s="34" t="s">
        <v>65</v>
      </c>
      <c r="V261" s="307">
        <v>0</v>
      </c>
      <c r="W261" s="308">
        <f t="shared" ref="W261:W267" si="13">IFERROR(IF(V261="",0,CEILING((V261/$H261),1)*$H261),"")</f>
        <v>0</v>
      </c>
      <c r="X261" s="35" t="str">
        <f>IFERROR(IF(W261=0,"",ROUNDUP(W261/H261,0)*0.02175),"")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418</v>
      </c>
      <c r="B262" s="53" t="s">
        <v>420</v>
      </c>
      <c r="C262" s="30">
        <v>4301011121</v>
      </c>
      <c r="D262" s="322">
        <v>4607091387421</v>
      </c>
      <c r="E262" s="323"/>
      <c r="F262" s="306">
        <v>1.35</v>
      </c>
      <c r="G262" s="31">
        <v>8</v>
      </c>
      <c r="H262" s="306">
        <v>10.8</v>
      </c>
      <c r="I262" s="306">
        <v>11.28</v>
      </c>
      <c r="J262" s="31">
        <v>48</v>
      </c>
      <c r="K262" s="31" t="s">
        <v>98</v>
      </c>
      <c r="L262" s="32" t="s">
        <v>107</v>
      </c>
      <c r="M262" s="31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3"/>
      <c r="T262" s="33"/>
      <c r="U262" s="34" t="s">
        <v>65</v>
      </c>
      <c r="V262" s="307">
        <v>0</v>
      </c>
      <c r="W262" s="308">
        <f t="shared" si="13"/>
        <v>0</v>
      </c>
      <c r="X262" s="35" t="str">
        <f>IFERROR(IF(W262=0,"",ROUNDUP(W262/H262,0)*0.02039),"")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421</v>
      </c>
      <c r="B263" s="53" t="s">
        <v>422</v>
      </c>
      <c r="C263" s="30">
        <v>4301011396</v>
      </c>
      <c r="D263" s="322">
        <v>4607091387452</v>
      </c>
      <c r="E263" s="323"/>
      <c r="F263" s="306">
        <v>1.35</v>
      </c>
      <c r="G263" s="31">
        <v>8</v>
      </c>
      <c r="H263" s="306">
        <v>10.8</v>
      </c>
      <c r="I263" s="306">
        <v>11.28</v>
      </c>
      <c r="J263" s="31">
        <v>48</v>
      </c>
      <c r="K263" s="31" t="s">
        <v>98</v>
      </c>
      <c r="L263" s="32" t="s">
        <v>107</v>
      </c>
      <c r="M263" s="31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3"/>
      <c r="T263" s="33"/>
      <c r="U263" s="34" t="s">
        <v>65</v>
      </c>
      <c r="V263" s="307">
        <v>0</v>
      </c>
      <c r="W263" s="308">
        <f t="shared" si="13"/>
        <v>0</v>
      </c>
      <c r="X263" s="35" t="str">
        <f>IFERROR(IF(W263=0,"",ROUNDUP(W263/H263,0)*0.02039),"")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423</v>
      </c>
      <c r="C264" s="30">
        <v>4301011619</v>
      </c>
      <c r="D264" s="322">
        <v>4607091387452</v>
      </c>
      <c r="E264" s="323"/>
      <c r="F264" s="306">
        <v>1.45</v>
      </c>
      <c r="G264" s="31">
        <v>8</v>
      </c>
      <c r="H264" s="306">
        <v>11.6</v>
      </c>
      <c r="I264" s="306">
        <v>12.08</v>
      </c>
      <c r="J264" s="31">
        <v>56</v>
      </c>
      <c r="K264" s="31" t="s">
        <v>98</v>
      </c>
      <c r="L264" s="32" t="s">
        <v>99</v>
      </c>
      <c r="M264" s="31">
        <v>55</v>
      </c>
      <c r="N264" s="336" t="s">
        <v>424</v>
      </c>
      <c r="O264" s="325"/>
      <c r="P264" s="325"/>
      <c r="Q264" s="325"/>
      <c r="R264" s="323"/>
      <c r="S264" s="33"/>
      <c r="T264" s="33"/>
      <c r="U264" s="34" t="s">
        <v>65</v>
      </c>
      <c r="V264" s="307">
        <v>50</v>
      </c>
      <c r="W264" s="308">
        <f t="shared" si="13"/>
        <v>58</v>
      </c>
      <c r="X264" s="35">
        <f>IFERROR(IF(W264=0,"",ROUNDUP(W264/H264,0)*0.02175),"")</f>
        <v>0.10874999999999999</v>
      </c>
      <c r="Y264" s="55"/>
      <c r="Z264" s="56"/>
      <c r="AD264" s="57"/>
      <c r="BA264" s="208" t="s">
        <v>1</v>
      </c>
    </row>
    <row r="265" spans="1:53" ht="27" customHeight="1" x14ac:dyDescent="0.25">
      <c r="A265" s="53" t="s">
        <v>425</v>
      </c>
      <c r="B265" s="53" t="s">
        <v>426</v>
      </c>
      <c r="C265" s="30">
        <v>4301011313</v>
      </c>
      <c r="D265" s="322">
        <v>4607091385984</v>
      </c>
      <c r="E265" s="323"/>
      <c r="F265" s="306">
        <v>1.35</v>
      </c>
      <c r="G265" s="31">
        <v>8</v>
      </c>
      <c r="H265" s="306">
        <v>10.8</v>
      </c>
      <c r="I265" s="306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3"/>
      <c r="T265" s="33"/>
      <c r="U265" s="34" t="s">
        <v>65</v>
      </c>
      <c r="V265" s="307">
        <v>0</v>
      </c>
      <c r="W265" s="308">
        <f t="shared" si="13"/>
        <v>0</v>
      </c>
      <c r="X265" s="35" t="str">
        <f>IFERROR(IF(W265=0,"",ROUNDUP(W265/H265,0)*0.02175),"")</f>
        <v/>
      </c>
      <c r="Y265" s="55"/>
      <c r="Z265" s="56"/>
      <c r="AD265" s="57"/>
      <c r="BA265" s="209" t="s">
        <v>1</v>
      </c>
    </row>
    <row r="266" spans="1:53" ht="27" customHeight="1" x14ac:dyDescent="0.25">
      <c r="A266" s="53" t="s">
        <v>427</v>
      </c>
      <c r="B266" s="53" t="s">
        <v>428</v>
      </c>
      <c r="C266" s="30">
        <v>4301011316</v>
      </c>
      <c r="D266" s="322">
        <v>4607091387438</v>
      </c>
      <c r="E266" s="323"/>
      <c r="F266" s="306">
        <v>0.5</v>
      </c>
      <c r="G266" s="31">
        <v>10</v>
      </c>
      <c r="H266" s="306">
        <v>5</v>
      </c>
      <c r="I266" s="306">
        <v>5.24</v>
      </c>
      <c r="J266" s="31">
        <v>120</v>
      </c>
      <c r="K266" s="31" t="s">
        <v>63</v>
      </c>
      <c r="L266" s="32" t="s">
        <v>99</v>
      </c>
      <c r="M266" s="31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3"/>
      <c r="T266" s="33"/>
      <c r="U266" s="34" t="s">
        <v>65</v>
      </c>
      <c r="V266" s="307">
        <v>0</v>
      </c>
      <c r="W266" s="308">
        <f t="shared" si="13"/>
        <v>0</v>
      </c>
      <c r="X266" s="35" t="str">
        <f>IFERROR(IF(W266=0,"",ROUNDUP(W266/H266,0)*0.00937),"")</f>
        <v/>
      </c>
      <c r="Y266" s="55"/>
      <c r="Z266" s="56"/>
      <c r="AD266" s="57"/>
      <c r="BA266" s="210" t="s">
        <v>1</v>
      </c>
    </row>
    <row r="267" spans="1:53" ht="27" customHeight="1" x14ac:dyDescent="0.25">
      <c r="A267" s="53" t="s">
        <v>429</v>
      </c>
      <c r="B267" s="53" t="s">
        <v>430</v>
      </c>
      <c r="C267" s="30">
        <v>4301011318</v>
      </c>
      <c r="D267" s="322">
        <v>4607091387469</v>
      </c>
      <c r="E267" s="323"/>
      <c r="F267" s="306">
        <v>0.5</v>
      </c>
      <c r="G267" s="31">
        <v>10</v>
      </c>
      <c r="H267" s="306">
        <v>5</v>
      </c>
      <c r="I267" s="306">
        <v>5.21</v>
      </c>
      <c r="J267" s="31">
        <v>120</v>
      </c>
      <c r="K267" s="31" t="s">
        <v>63</v>
      </c>
      <c r="L267" s="32" t="s">
        <v>64</v>
      </c>
      <c r="M267" s="31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3"/>
      <c r="T267" s="33"/>
      <c r="U267" s="34" t="s">
        <v>65</v>
      </c>
      <c r="V267" s="307">
        <v>0</v>
      </c>
      <c r="W267" s="308">
        <f t="shared" si="13"/>
        <v>0</v>
      </c>
      <c r="X267" s="35" t="str">
        <f>IFERROR(IF(W267=0,"",ROUNDUP(W267/H267,0)*0.00937),"")</f>
        <v/>
      </c>
      <c r="Y267" s="55"/>
      <c r="Z267" s="56"/>
      <c r="AD267" s="57"/>
      <c r="BA267" s="211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6" t="s">
        <v>67</v>
      </c>
      <c r="V268" s="309">
        <f>IFERROR(V261/H261,"0")+IFERROR(V262/H262,"0")+IFERROR(V263/H263,"0")+IFERROR(V264/H264,"0")+IFERROR(V265/H265,"0")+IFERROR(V266/H266,"0")+IFERROR(V267/H267,"0")</f>
        <v>4.3103448275862073</v>
      </c>
      <c r="W268" s="309">
        <f>IFERROR(W261/H261,"0")+IFERROR(W262/H262,"0")+IFERROR(W263/H263,"0")+IFERROR(W264/H264,"0")+IFERROR(W265/H265,"0")+IFERROR(W266/H266,"0")+IFERROR(W267/H267,"0")</f>
        <v>5</v>
      </c>
      <c r="X268" s="309">
        <f>IFERROR(IF(X261="",0,X261),"0")+IFERROR(IF(X262="",0,X262),"0")+IFERROR(IF(X263="",0,X263),"0")+IFERROR(IF(X264="",0,X264),"0")+IFERROR(IF(X265="",0,X265),"0")+IFERROR(IF(X266="",0,X266),"0")+IFERROR(IF(X267="",0,X267),"0")</f>
        <v>0.10874999999999999</v>
      </c>
      <c r="Y268" s="310"/>
      <c r="Z268" s="310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6" t="s">
        <v>65</v>
      </c>
      <c r="V269" s="309">
        <f>IFERROR(SUM(V261:V267),"0")</f>
        <v>50</v>
      </c>
      <c r="W269" s="309">
        <f>IFERROR(SUM(W261:W267),"0")</f>
        <v>58</v>
      </c>
      <c r="X269" s="36"/>
      <c r="Y269" s="310"/>
      <c r="Z269" s="310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4"/>
      <c r="Z270" s="314"/>
    </row>
    <row r="271" spans="1:53" ht="27" customHeight="1" x14ac:dyDescent="0.25">
      <c r="A271" s="53" t="s">
        <v>431</v>
      </c>
      <c r="B271" s="53" t="s">
        <v>432</v>
      </c>
      <c r="C271" s="30">
        <v>4301031154</v>
      </c>
      <c r="D271" s="322">
        <v>4607091387292</v>
      </c>
      <c r="E271" s="323"/>
      <c r="F271" s="306">
        <v>0.73</v>
      </c>
      <c r="G271" s="31">
        <v>6</v>
      </c>
      <c r="H271" s="306">
        <v>4.38</v>
      </c>
      <c r="I271" s="306">
        <v>4.6399999999999997</v>
      </c>
      <c r="J271" s="31">
        <v>156</v>
      </c>
      <c r="K271" s="31" t="s">
        <v>63</v>
      </c>
      <c r="L271" s="32" t="s">
        <v>64</v>
      </c>
      <c r="M271" s="31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3"/>
      <c r="T271" s="33"/>
      <c r="U271" s="34" t="s">
        <v>65</v>
      </c>
      <c r="V271" s="307">
        <v>0</v>
      </c>
      <c r="W271" s="308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12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4301031155</v>
      </c>
      <c r="D272" s="322">
        <v>4607091387315</v>
      </c>
      <c r="E272" s="323"/>
      <c r="F272" s="306">
        <v>0.7</v>
      </c>
      <c r="G272" s="31">
        <v>4</v>
      </c>
      <c r="H272" s="306">
        <v>2.8</v>
      </c>
      <c r="I272" s="306">
        <v>3.048</v>
      </c>
      <c r="J272" s="31">
        <v>156</v>
      </c>
      <c r="K272" s="31" t="s">
        <v>63</v>
      </c>
      <c r="L272" s="32" t="s">
        <v>64</v>
      </c>
      <c r="M272" s="31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3"/>
      <c r="T272" s="33"/>
      <c r="U272" s="34" t="s">
        <v>65</v>
      </c>
      <c r="V272" s="307">
        <v>0</v>
      </c>
      <c r="W272" s="308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13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6" t="s">
        <v>67</v>
      </c>
      <c r="V273" s="309">
        <f>IFERROR(V271/H271,"0")+IFERROR(V272/H272,"0")</f>
        <v>0</v>
      </c>
      <c r="W273" s="309">
        <f>IFERROR(W271/H271,"0")+IFERROR(W272/H272,"0")</f>
        <v>0</v>
      </c>
      <c r="X273" s="309">
        <f>IFERROR(IF(X271="",0,X271),"0")+IFERROR(IF(X272="",0,X272),"0")</f>
        <v>0</v>
      </c>
      <c r="Y273" s="310"/>
      <c r="Z273" s="310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6" t="s">
        <v>65</v>
      </c>
      <c r="V274" s="309">
        <f>IFERROR(SUM(V271:V272),"0")</f>
        <v>0</v>
      </c>
      <c r="W274" s="309">
        <f>IFERROR(SUM(W271:W272),"0")</f>
        <v>0</v>
      </c>
      <c r="X274" s="36"/>
      <c r="Y274" s="310"/>
      <c r="Z274" s="310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15"/>
      <c r="Z275" s="315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4"/>
      <c r="Z276" s="314"/>
    </row>
    <row r="277" spans="1:53" ht="27" customHeight="1" x14ac:dyDescent="0.25">
      <c r="A277" s="53" t="s">
        <v>436</v>
      </c>
      <c r="B277" s="53" t="s">
        <v>437</v>
      </c>
      <c r="C277" s="30">
        <v>4301031066</v>
      </c>
      <c r="D277" s="322">
        <v>4607091383836</v>
      </c>
      <c r="E277" s="323"/>
      <c r="F277" s="306">
        <v>0.3</v>
      </c>
      <c r="G277" s="31">
        <v>6</v>
      </c>
      <c r="H277" s="306">
        <v>1.8</v>
      </c>
      <c r="I277" s="306">
        <v>2.048</v>
      </c>
      <c r="J277" s="31">
        <v>156</v>
      </c>
      <c r="K277" s="31" t="s">
        <v>63</v>
      </c>
      <c r="L277" s="32" t="s">
        <v>64</v>
      </c>
      <c r="M277" s="31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3"/>
      <c r="T277" s="33"/>
      <c r="U277" s="34" t="s">
        <v>65</v>
      </c>
      <c r="V277" s="307">
        <v>0</v>
      </c>
      <c r="W277" s="308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6" t="s">
        <v>67</v>
      </c>
      <c r="V278" s="309">
        <f>IFERROR(V277/H277,"0")</f>
        <v>0</v>
      </c>
      <c r="W278" s="309">
        <f>IFERROR(W277/H277,"0")</f>
        <v>0</v>
      </c>
      <c r="X278" s="309">
        <f>IFERROR(IF(X277="",0,X277),"0")</f>
        <v>0</v>
      </c>
      <c r="Y278" s="310"/>
      <c r="Z278" s="310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6" t="s">
        <v>65</v>
      </c>
      <c r="V279" s="309">
        <f>IFERROR(SUM(V277:V277),"0")</f>
        <v>0</v>
      </c>
      <c r="W279" s="309">
        <f>IFERROR(SUM(W277:W277),"0")</f>
        <v>0</v>
      </c>
      <c r="X279" s="36"/>
      <c r="Y279" s="310"/>
      <c r="Z279" s="310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4"/>
      <c r="Z280" s="314"/>
    </row>
    <row r="281" spans="1:53" ht="27" customHeight="1" x14ac:dyDescent="0.25">
      <c r="A281" s="53" t="s">
        <v>438</v>
      </c>
      <c r="B281" s="53" t="s">
        <v>439</v>
      </c>
      <c r="C281" s="30">
        <v>4301051142</v>
      </c>
      <c r="D281" s="322">
        <v>4607091387919</v>
      </c>
      <c r="E281" s="323"/>
      <c r="F281" s="306">
        <v>1.35</v>
      </c>
      <c r="G281" s="31">
        <v>6</v>
      </c>
      <c r="H281" s="306">
        <v>8.1</v>
      </c>
      <c r="I281" s="306">
        <v>8.6639999999999997</v>
      </c>
      <c r="J281" s="31">
        <v>56</v>
      </c>
      <c r="K281" s="31" t="s">
        <v>98</v>
      </c>
      <c r="L281" s="32" t="s">
        <v>64</v>
      </c>
      <c r="M281" s="31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3"/>
      <c r="T281" s="33"/>
      <c r="U281" s="34" t="s">
        <v>65</v>
      </c>
      <c r="V281" s="307">
        <v>0</v>
      </c>
      <c r="W281" s="308">
        <f>IFERROR(IF(V281="",0,CEILING((V281/$H281),1)*$H281),"")</f>
        <v>0</v>
      </c>
      <c r="X281" s="35" t="str">
        <f>IFERROR(IF(W281=0,"",ROUNDUP(W281/H281,0)*0.02175),"")</f>
        <v/>
      </c>
      <c r="Y281" s="55"/>
      <c r="Z281" s="56"/>
      <c r="AD281" s="57"/>
      <c r="BA281" s="215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6" t="s">
        <v>67</v>
      </c>
      <c r="V282" s="309">
        <f>IFERROR(V281/H281,"0")</f>
        <v>0</v>
      </c>
      <c r="W282" s="309">
        <f>IFERROR(W281/H281,"0")</f>
        <v>0</v>
      </c>
      <c r="X282" s="309">
        <f>IFERROR(IF(X281="",0,X281),"0")</f>
        <v>0</v>
      </c>
      <c r="Y282" s="310"/>
      <c r="Z282" s="310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6" t="s">
        <v>65</v>
      </c>
      <c r="V283" s="309">
        <f>IFERROR(SUM(V281:V281),"0")</f>
        <v>0</v>
      </c>
      <c r="W283" s="309">
        <f>IFERROR(SUM(W281:W281),"0")</f>
        <v>0</v>
      </c>
      <c r="X283" s="36"/>
      <c r="Y283" s="310"/>
      <c r="Z283" s="310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4"/>
      <c r="Z284" s="314"/>
    </row>
    <row r="285" spans="1:53" ht="27" customHeight="1" x14ac:dyDescent="0.25">
      <c r="A285" s="53" t="s">
        <v>440</v>
      </c>
      <c r="B285" s="53" t="s">
        <v>441</v>
      </c>
      <c r="C285" s="30">
        <v>4301060324</v>
      </c>
      <c r="D285" s="322">
        <v>4607091388831</v>
      </c>
      <c r="E285" s="323"/>
      <c r="F285" s="306">
        <v>0.38</v>
      </c>
      <c r="G285" s="31">
        <v>6</v>
      </c>
      <c r="H285" s="306">
        <v>2.2799999999999998</v>
      </c>
      <c r="I285" s="306">
        <v>2.552</v>
      </c>
      <c r="J285" s="31">
        <v>156</v>
      </c>
      <c r="K285" s="31" t="s">
        <v>63</v>
      </c>
      <c r="L285" s="32" t="s">
        <v>64</v>
      </c>
      <c r="M285" s="31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3"/>
      <c r="T285" s="33"/>
      <c r="U285" s="34" t="s">
        <v>65</v>
      </c>
      <c r="V285" s="307">
        <v>0</v>
      </c>
      <c r="W285" s="308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6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6" t="s">
        <v>67</v>
      </c>
      <c r="V286" s="309">
        <f>IFERROR(V285/H285,"0")</f>
        <v>0</v>
      </c>
      <c r="W286" s="309">
        <f>IFERROR(W285/H285,"0")</f>
        <v>0</v>
      </c>
      <c r="X286" s="309">
        <f>IFERROR(IF(X285="",0,X285),"0")</f>
        <v>0</v>
      </c>
      <c r="Y286" s="310"/>
      <c r="Z286" s="310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6" t="s">
        <v>65</v>
      </c>
      <c r="V287" s="309">
        <f>IFERROR(SUM(V285:V285),"0")</f>
        <v>0</v>
      </c>
      <c r="W287" s="309">
        <f>IFERROR(SUM(W285:W285),"0")</f>
        <v>0</v>
      </c>
      <c r="X287" s="36"/>
      <c r="Y287" s="310"/>
      <c r="Z287" s="310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4"/>
      <c r="Z288" s="314"/>
    </row>
    <row r="289" spans="1:53" ht="27" customHeight="1" x14ac:dyDescent="0.25">
      <c r="A289" s="53" t="s">
        <v>442</v>
      </c>
      <c r="B289" s="53" t="s">
        <v>443</v>
      </c>
      <c r="C289" s="30">
        <v>4301032015</v>
      </c>
      <c r="D289" s="322">
        <v>4607091383102</v>
      </c>
      <c r="E289" s="323"/>
      <c r="F289" s="306">
        <v>0.17</v>
      </c>
      <c r="G289" s="31">
        <v>15</v>
      </c>
      <c r="H289" s="306">
        <v>2.5499999999999998</v>
      </c>
      <c r="I289" s="306">
        <v>2.9750000000000001</v>
      </c>
      <c r="J289" s="31">
        <v>156</v>
      </c>
      <c r="K289" s="31" t="s">
        <v>63</v>
      </c>
      <c r="L289" s="32" t="s">
        <v>84</v>
      </c>
      <c r="M289" s="31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3"/>
      <c r="T289" s="33"/>
      <c r="U289" s="34" t="s">
        <v>65</v>
      </c>
      <c r="V289" s="307">
        <v>0</v>
      </c>
      <c r="W289" s="308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7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6" t="s">
        <v>67</v>
      </c>
      <c r="V290" s="309">
        <f>IFERROR(V289/H289,"0")</f>
        <v>0</v>
      </c>
      <c r="W290" s="309">
        <f>IFERROR(W289/H289,"0")</f>
        <v>0</v>
      </c>
      <c r="X290" s="309">
        <f>IFERROR(IF(X289="",0,X289),"0")</f>
        <v>0</v>
      </c>
      <c r="Y290" s="310"/>
      <c r="Z290" s="310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6" t="s">
        <v>65</v>
      </c>
      <c r="V291" s="309">
        <f>IFERROR(SUM(V289:V289),"0")</f>
        <v>0</v>
      </c>
      <c r="W291" s="309">
        <f>IFERROR(SUM(W289:W289),"0")</f>
        <v>0</v>
      </c>
      <c r="X291" s="36"/>
      <c r="Y291" s="310"/>
      <c r="Z291" s="310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7"/>
      <c r="Z292" s="47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15"/>
      <c r="Z293" s="315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4"/>
      <c r="Z294" s="314"/>
    </row>
    <row r="295" spans="1:53" ht="27" customHeight="1" x14ac:dyDescent="0.25">
      <c r="A295" s="53" t="s">
        <v>446</v>
      </c>
      <c r="B295" s="53" t="s">
        <v>447</v>
      </c>
      <c r="C295" s="30">
        <v>4301011339</v>
      </c>
      <c r="D295" s="322">
        <v>4607091383997</v>
      </c>
      <c r="E295" s="323"/>
      <c r="F295" s="306">
        <v>2.5</v>
      </c>
      <c r="G295" s="31">
        <v>6</v>
      </c>
      <c r="H295" s="306">
        <v>15</v>
      </c>
      <c r="I295" s="306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3"/>
      <c r="T295" s="33"/>
      <c r="U295" s="34" t="s">
        <v>65</v>
      </c>
      <c r="V295" s="307">
        <v>500</v>
      </c>
      <c r="W295" s="308">
        <f t="shared" ref="W295:W302" si="14">IFERROR(IF(V295="",0,CEILING((V295/$H295),1)*$H295),"")</f>
        <v>510</v>
      </c>
      <c r="X295" s="35">
        <f>IFERROR(IF(W295=0,"",ROUNDUP(W295/H295,0)*0.02175),"")</f>
        <v>0.73949999999999994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446</v>
      </c>
      <c r="B296" s="53" t="s">
        <v>448</v>
      </c>
      <c r="C296" s="30">
        <v>4301011239</v>
      </c>
      <c r="D296" s="322">
        <v>4607091383997</v>
      </c>
      <c r="E296" s="323"/>
      <c r="F296" s="306">
        <v>2.5</v>
      </c>
      <c r="G296" s="31">
        <v>6</v>
      </c>
      <c r="H296" s="306">
        <v>15</v>
      </c>
      <c r="I296" s="306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3"/>
      <c r="T296" s="33"/>
      <c r="U296" s="34" t="s">
        <v>65</v>
      </c>
      <c r="V296" s="307">
        <v>0</v>
      </c>
      <c r="W296" s="308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449</v>
      </c>
      <c r="B297" s="53" t="s">
        <v>450</v>
      </c>
      <c r="C297" s="30">
        <v>4301011326</v>
      </c>
      <c r="D297" s="322">
        <v>4607091384130</v>
      </c>
      <c r="E297" s="323"/>
      <c r="F297" s="306">
        <v>2.5</v>
      </c>
      <c r="G297" s="31">
        <v>6</v>
      </c>
      <c r="H297" s="306">
        <v>15</v>
      </c>
      <c r="I297" s="306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3"/>
      <c r="T297" s="33"/>
      <c r="U297" s="34" t="s">
        <v>65</v>
      </c>
      <c r="V297" s="307">
        <v>3000</v>
      </c>
      <c r="W297" s="308">
        <f t="shared" si="14"/>
        <v>3000</v>
      </c>
      <c r="X297" s="35">
        <f>IFERROR(IF(W297=0,"",ROUNDUP(W297/H297,0)*0.02175),"")</f>
        <v>4.3499999999999996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449</v>
      </c>
      <c r="B298" s="53" t="s">
        <v>451</v>
      </c>
      <c r="C298" s="30">
        <v>4301011240</v>
      </c>
      <c r="D298" s="322">
        <v>4607091384130</v>
      </c>
      <c r="E298" s="323"/>
      <c r="F298" s="306">
        <v>2.5</v>
      </c>
      <c r="G298" s="31">
        <v>6</v>
      </c>
      <c r="H298" s="306">
        <v>15</v>
      </c>
      <c r="I298" s="306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3"/>
      <c r="T298" s="33"/>
      <c r="U298" s="34" t="s">
        <v>65</v>
      </c>
      <c r="V298" s="307">
        <v>0</v>
      </c>
      <c r="W298" s="308">
        <f t="shared" si="14"/>
        <v>0</v>
      </c>
      <c r="X298" s="35" t="str">
        <f>IFERROR(IF(W298=0,"",ROUNDUP(W298/H298,0)*0.02039),"")</f>
        <v/>
      </c>
      <c r="Y298" s="55"/>
      <c r="Z298" s="56"/>
      <c r="AD298" s="57"/>
      <c r="BA298" s="221" t="s">
        <v>1</v>
      </c>
    </row>
    <row r="299" spans="1:53" ht="16.5" customHeight="1" x14ac:dyDescent="0.25">
      <c r="A299" s="53" t="s">
        <v>452</v>
      </c>
      <c r="B299" s="53" t="s">
        <v>453</v>
      </c>
      <c r="C299" s="30">
        <v>4301011330</v>
      </c>
      <c r="D299" s="322">
        <v>4607091384147</v>
      </c>
      <c r="E299" s="323"/>
      <c r="F299" s="306">
        <v>2.5</v>
      </c>
      <c r="G299" s="31">
        <v>6</v>
      </c>
      <c r="H299" s="306">
        <v>15</v>
      </c>
      <c r="I299" s="306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3"/>
      <c r="T299" s="33"/>
      <c r="U299" s="34" t="s">
        <v>65</v>
      </c>
      <c r="V299" s="307">
        <v>0</v>
      </c>
      <c r="W299" s="308">
        <f t="shared" si="14"/>
        <v>0</v>
      </c>
      <c r="X299" s="35" t="str">
        <f>IFERROR(IF(W299=0,"",ROUNDUP(W299/H299,0)*0.02175),"")</f>
        <v/>
      </c>
      <c r="Y299" s="55"/>
      <c r="Z299" s="56"/>
      <c r="AD299" s="57"/>
      <c r="BA299" s="222" t="s">
        <v>1</v>
      </c>
    </row>
    <row r="300" spans="1:53" ht="16.5" customHeight="1" x14ac:dyDescent="0.25">
      <c r="A300" s="53" t="s">
        <v>452</v>
      </c>
      <c r="B300" s="53" t="s">
        <v>454</v>
      </c>
      <c r="C300" s="30">
        <v>4301011238</v>
      </c>
      <c r="D300" s="322">
        <v>4607091384147</v>
      </c>
      <c r="E300" s="323"/>
      <c r="F300" s="306">
        <v>2.5</v>
      </c>
      <c r="G300" s="31">
        <v>6</v>
      </c>
      <c r="H300" s="306">
        <v>15</v>
      </c>
      <c r="I300" s="306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576" t="s">
        <v>455</v>
      </c>
      <c r="O300" s="325"/>
      <c r="P300" s="325"/>
      <c r="Q300" s="325"/>
      <c r="R300" s="323"/>
      <c r="S300" s="33"/>
      <c r="T300" s="33"/>
      <c r="U300" s="34" t="s">
        <v>65</v>
      </c>
      <c r="V300" s="307">
        <v>0</v>
      </c>
      <c r="W300" s="308">
        <f t="shared" si="14"/>
        <v>0</v>
      </c>
      <c r="X300" s="35" t="str">
        <f>IFERROR(IF(W300=0,"",ROUNDUP(W300/H300,0)*0.02039),"")</f>
        <v/>
      </c>
      <c r="Y300" s="55"/>
      <c r="Z300" s="56"/>
      <c r="AD300" s="57"/>
      <c r="BA300" s="223" t="s">
        <v>1</v>
      </c>
    </row>
    <row r="301" spans="1:53" ht="27" customHeight="1" x14ac:dyDescent="0.25">
      <c r="A301" s="53" t="s">
        <v>456</v>
      </c>
      <c r="B301" s="53" t="s">
        <v>457</v>
      </c>
      <c r="C301" s="30">
        <v>4301011327</v>
      </c>
      <c r="D301" s="322">
        <v>4607091384154</v>
      </c>
      <c r="E301" s="323"/>
      <c r="F301" s="306">
        <v>0.5</v>
      </c>
      <c r="G301" s="31">
        <v>10</v>
      </c>
      <c r="H301" s="306">
        <v>5</v>
      </c>
      <c r="I301" s="306">
        <v>5.21</v>
      </c>
      <c r="J301" s="31">
        <v>120</v>
      </c>
      <c r="K301" s="31" t="s">
        <v>63</v>
      </c>
      <c r="L301" s="32" t="s">
        <v>64</v>
      </c>
      <c r="M301" s="31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3"/>
      <c r="T301" s="33"/>
      <c r="U301" s="34" t="s">
        <v>65</v>
      </c>
      <c r="V301" s="307">
        <v>0</v>
      </c>
      <c r="W301" s="308">
        <f t="shared" si="14"/>
        <v>0</v>
      </c>
      <c r="X301" s="35" t="str">
        <f>IFERROR(IF(W301=0,"",ROUNDUP(W301/H301,0)*0.00937),"")</f>
        <v/>
      </c>
      <c r="Y301" s="55"/>
      <c r="Z301" s="56"/>
      <c r="AD301" s="57"/>
      <c r="BA301" s="224" t="s">
        <v>1</v>
      </c>
    </row>
    <row r="302" spans="1:53" ht="27" customHeight="1" x14ac:dyDescent="0.25">
      <c r="A302" s="53" t="s">
        <v>458</v>
      </c>
      <c r="B302" s="53" t="s">
        <v>459</v>
      </c>
      <c r="C302" s="30">
        <v>4301011332</v>
      </c>
      <c r="D302" s="322">
        <v>4607091384161</v>
      </c>
      <c r="E302" s="323"/>
      <c r="F302" s="306">
        <v>0.5</v>
      </c>
      <c r="G302" s="31">
        <v>10</v>
      </c>
      <c r="H302" s="306">
        <v>5</v>
      </c>
      <c r="I302" s="306">
        <v>5.21</v>
      </c>
      <c r="J302" s="31">
        <v>120</v>
      </c>
      <c r="K302" s="31" t="s">
        <v>63</v>
      </c>
      <c r="L302" s="32" t="s">
        <v>64</v>
      </c>
      <c r="M302" s="31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3"/>
      <c r="T302" s="33"/>
      <c r="U302" s="34" t="s">
        <v>65</v>
      </c>
      <c r="V302" s="307">
        <v>0</v>
      </c>
      <c r="W302" s="308">
        <f t="shared" si="14"/>
        <v>0</v>
      </c>
      <c r="X302" s="35" t="str">
        <f>IFERROR(IF(W302=0,"",ROUNDUP(W302/H302,0)*0.00937),"")</f>
        <v/>
      </c>
      <c r="Y302" s="55"/>
      <c r="Z302" s="56"/>
      <c r="AD302" s="57"/>
      <c r="BA302" s="225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6" t="s">
        <v>67</v>
      </c>
      <c r="V303" s="309">
        <f>IFERROR(V295/H295,"0")+IFERROR(V296/H296,"0")+IFERROR(V297/H297,"0")+IFERROR(V298/H298,"0")+IFERROR(V299/H299,"0")+IFERROR(V300/H300,"0")+IFERROR(V301/H301,"0")+IFERROR(V302/H302,"0")</f>
        <v>233.33333333333334</v>
      </c>
      <c r="W303" s="309">
        <f>IFERROR(W295/H295,"0")+IFERROR(W296/H296,"0")+IFERROR(W297/H297,"0")+IFERROR(W298/H298,"0")+IFERROR(W299/H299,"0")+IFERROR(W300/H300,"0")+IFERROR(W301/H301,"0")+IFERROR(W302/H302,"0")</f>
        <v>234</v>
      </c>
      <c r="X303" s="309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5.0894999999999992</v>
      </c>
      <c r="Y303" s="310"/>
      <c r="Z303" s="310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6" t="s">
        <v>65</v>
      </c>
      <c r="V304" s="309">
        <f>IFERROR(SUM(V295:V302),"0")</f>
        <v>3500</v>
      </c>
      <c r="W304" s="309">
        <f>IFERROR(SUM(W295:W302),"0")</f>
        <v>3510</v>
      </c>
      <c r="X304" s="36"/>
      <c r="Y304" s="310"/>
      <c r="Z304" s="310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4"/>
      <c r="Z305" s="314"/>
    </row>
    <row r="306" spans="1:53" ht="27" customHeight="1" x14ac:dyDescent="0.25">
      <c r="A306" s="53" t="s">
        <v>460</v>
      </c>
      <c r="B306" s="53" t="s">
        <v>461</v>
      </c>
      <c r="C306" s="30">
        <v>4301020178</v>
      </c>
      <c r="D306" s="322">
        <v>4607091383980</v>
      </c>
      <c r="E306" s="323"/>
      <c r="F306" s="306">
        <v>2.5</v>
      </c>
      <c r="G306" s="31">
        <v>6</v>
      </c>
      <c r="H306" s="306">
        <v>15</v>
      </c>
      <c r="I306" s="306">
        <v>15.48</v>
      </c>
      <c r="J306" s="31">
        <v>48</v>
      </c>
      <c r="K306" s="31" t="s">
        <v>98</v>
      </c>
      <c r="L306" s="32" t="s">
        <v>99</v>
      </c>
      <c r="M306" s="31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3"/>
      <c r="T306" s="33"/>
      <c r="U306" s="34" t="s">
        <v>65</v>
      </c>
      <c r="V306" s="307">
        <v>0</v>
      </c>
      <c r="W306" s="308">
        <f>IFERROR(IF(V306="",0,CEILING((V306/$H306),1)*$H306),"")</f>
        <v>0</v>
      </c>
      <c r="X306" s="35" t="str">
        <f>IFERROR(IF(W306=0,"",ROUNDUP(W306/H306,0)*0.02175),"")</f>
        <v/>
      </c>
      <c r="Y306" s="55"/>
      <c r="Z306" s="56"/>
      <c r="AD306" s="57"/>
      <c r="BA306" s="226" t="s">
        <v>1</v>
      </c>
    </row>
    <row r="307" spans="1:53" ht="16.5" customHeight="1" x14ac:dyDescent="0.25">
      <c r="A307" s="53" t="s">
        <v>462</v>
      </c>
      <c r="B307" s="53" t="s">
        <v>463</v>
      </c>
      <c r="C307" s="30">
        <v>4301020270</v>
      </c>
      <c r="D307" s="322">
        <v>4680115883314</v>
      </c>
      <c r="E307" s="323"/>
      <c r="F307" s="306">
        <v>1.35</v>
      </c>
      <c r="G307" s="31">
        <v>8</v>
      </c>
      <c r="H307" s="306">
        <v>10.8</v>
      </c>
      <c r="I307" s="306">
        <v>11.28</v>
      </c>
      <c r="J307" s="31">
        <v>56</v>
      </c>
      <c r="K307" s="31" t="s">
        <v>98</v>
      </c>
      <c r="L307" s="32" t="s">
        <v>119</v>
      </c>
      <c r="M307" s="31">
        <v>50</v>
      </c>
      <c r="N307" s="456" t="s">
        <v>464</v>
      </c>
      <c r="O307" s="325"/>
      <c r="P307" s="325"/>
      <c r="Q307" s="325"/>
      <c r="R307" s="323"/>
      <c r="S307" s="33"/>
      <c r="T307" s="33"/>
      <c r="U307" s="34" t="s">
        <v>65</v>
      </c>
      <c r="V307" s="307">
        <v>0</v>
      </c>
      <c r="W307" s="308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7" t="s">
        <v>1</v>
      </c>
    </row>
    <row r="308" spans="1:53" ht="27" customHeight="1" x14ac:dyDescent="0.25">
      <c r="A308" s="53" t="s">
        <v>465</v>
      </c>
      <c r="B308" s="53" t="s">
        <v>466</v>
      </c>
      <c r="C308" s="30">
        <v>4301020179</v>
      </c>
      <c r="D308" s="322">
        <v>4607091384178</v>
      </c>
      <c r="E308" s="323"/>
      <c r="F308" s="306">
        <v>0.4</v>
      </c>
      <c r="G308" s="31">
        <v>10</v>
      </c>
      <c r="H308" s="306">
        <v>4</v>
      </c>
      <c r="I308" s="306">
        <v>4.24</v>
      </c>
      <c r="J308" s="31">
        <v>120</v>
      </c>
      <c r="K308" s="31" t="s">
        <v>63</v>
      </c>
      <c r="L308" s="32" t="s">
        <v>99</v>
      </c>
      <c r="M308" s="31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3"/>
      <c r="T308" s="33"/>
      <c r="U308" s="34" t="s">
        <v>65</v>
      </c>
      <c r="V308" s="307">
        <v>0</v>
      </c>
      <c r="W308" s="308">
        <f>IFERROR(IF(V308="",0,CEILING((V308/$H308),1)*$H308),"")</f>
        <v>0</v>
      </c>
      <c r="X308" s="35" t="str">
        <f>IFERROR(IF(W308=0,"",ROUNDUP(W308/H308,0)*0.00937),"")</f>
        <v/>
      </c>
      <c r="Y308" s="55"/>
      <c r="Z308" s="56"/>
      <c r="AD308" s="57"/>
      <c r="BA308" s="228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6" t="s">
        <v>67</v>
      </c>
      <c r="V309" s="309">
        <f>IFERROR(V306/H306,"0")+IFERROR(V307/H307,"0")+IFERROR(V308/H308,"0")</f>
        <v>0</v>
      </c>
      <c r="W309" s="309">
        <f>IFERROR(W306/H306,"0")+IFERROR(W307/H307,"0")+IFERROR(W308/H308,"0")</f>
        <v>0</v>
      </c>
      <c r="X309" s="309">
        <f>IFERROR(IF(X306="",0,X306),"0")+IFERROR(IF(X307="",0,X307),"0")+IFERROR(IF(X308="",0,X308),"0")</f>
        <v>0</v>
      </c>
      <c r="Y309" s="310"/>
      <c r="Z309" s="310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6" t="s">
        <v>65</v>
      </c>
      <c r="V310" s="309">
        <f>IFERROR(SUM(V306:V308),"0")</f>
        <v>0</v>
      </c>
      <c r="W310" s="309">
        <f>IFERROR(SUM(W306:W308),"0")</f>
        <v>0</v>
      </c>
      <c r="X310" s="36"/>
      <c r="Y310" s="310"/>
      <c r="Z310" s="310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4"/>
      <c r="Z311" s="314"/>
    </row>
    <row r="312" spans="1:53" ht="27" customHeight="1" x14ac:dyDescent="0.25">
      <c r="A312" s="53" t="s">
        <v>467</v>
      </c>
      <c r="B312" s="53" t="s">
        <v>468</v>
      </c>
      <c r="C312" s="30">
        <v>4301051298</v>
      </c>
      <c r="D312" s="322">
        <v>4607091384260</v>
      </c>
      <c r="E312" s="323"/>
      <c r="F312" s="306">
        <v>1.3</v>
      </c>
      <c r="G312" s="31">
        <v>6</v>
      </c>
      <c r="H312" s="306">
        <v>7.8</v>
      </c>
      <c r="I312" s="306">
        <v>8.3640000000000008</v>
      </c>
      <c r="J312" s="31">
        <v>56</v>
      </c>
      <c r="K312" s="31" t="s">
        <v>98</v>
      </c>
      <c r="L312" s="32" t="s">
        <v>64</v>
      </c>
      <c r="M312" s="31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3"/>
      <c r="T312" s="33"/>
      <c r="U312" s="34" t="s">
        <v>65</v>
      </c>
      <c r="V312" s="307">
        <v>0</v>
      </c>
      <c r="W312" s="308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9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6" t="s">
        <v>67</v>
      </c>
      <c r="V313" s="309">
        <f>IFERROR(V312/H312,"0")</f>
        <v>0</v>
      </c>
      <c r="W313" s="309">
        <f>IFERROR(W312/H312,"0")</f>
        <v>0</v>
      </c>
      <c r="X313" s="309">
        <f>IFERROR(IF(X312="",0,X312),"0")</f>
        <v>0</v>
      </c>
      <c r="Y313" s="310"/>
      <c r="Z313" s="310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6" t="s">
        <v>65</v>
      </c>
      <c r="V314" s="309">
        <f>IFERROR(SUM(V312:V312),"0")</f>
        <v>0</v>
      </c>
      <c r="W314" s="309">
        <f>IFERROR(SUM(W312:W312),"0")</f>
        <v>0</v>
      </c>
      <c r="X314" s="36"/>
      <c r="Y314" s="310"/>
      <c r="Z314" s="310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4"/>
      <c r="Z315" s="314"/>
    </row>
    <row r="316" spans="1:53" ht="16.5" customHeight="1" x14ac:dyDescent="0.25">
      <c r="A316" s="53" t="s">
        <v>469</v>
      </c>
      <c r="B316" s="53" t="s">
        <v>470</v>
      </c>
      <c r="C316" s="30">
        <v>4301060314</v>
      </c>
      <c r="D316" s="322">
        <v>4607091384673</v>
      </c>
      <c r="E316" s="323"/>
      <c r="F316" s="306">
        <v>1.3</v>
      </c>
      <c r="G316" s="31">
        <v>6</v>
      </c>
      <c r="H316" s="306">
        <v>7.8</v>
      </c>
      <c r="I316" s="306">
        <v>8.3640000000000008</v>
      </c>
      <c r="J316" s="31">
        <v>56</v>
      </c>
      <c r="K316" s="31" t="s">
        <v>98</v>
      </c>
      <c r="L316" s="32" t="s">
        <v>64</v>
      </c>
      <c r="M316" s="31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3"/>
      <c r="T316" s="33"/>
      <c r="U316" s="34" t="s">
        <v>65</v>
      </c>
      <c r="V316" s="307">
        <v>150</v>
      </c>
      <c r="W316" s="308">
        <f>IFERROR(IF(V316="",0,CEILING((V316/$H316),1)*$H316),"")</f>
        <v>156</v>
      </c>
      <c r="X316" s="35">
        <f>IFERROR(IF(W316=0,"",ROUNDUP(W316/H316,0)*0.02175),"")</f>
        <v>0.43499999999999994</v>
      </c>
      <c r="Y316" s="55"/>
      <c r="Z316" s="56"/>
      <c r="AD316" s="57"/>
      <c r="BA316" s="230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6" t="s">
        <v>67</v>
      </c>
      <c r="V317" s="309">
        <f>IFERROR(V316/H316,"0")</f>
        <v>19.23076923076923</v>
      </c>
      <c r="W317" s="309">
        <f>IFERROR(W316/H316,"0")</f>
        <v>20</v>
      </c>
      <c r="X317" s="309">
        <f>IFERROR(IF(X316="",0,X316),"0")</f>
        <v>0.43499999999999994</v>
      </c>
      <c r="Y317" s="310"/>
      <c r="Z317" s="310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6" t="s">
        <v>65</v>
      </c>
      <c r="V318" s="309">
        <f>IFERROR(SUM(V316:V316),"0")</f>
        <v>150</v>
      </c>
      <c r="W318" s="309">
        <f>IFERROR(SUM(W316:W316),"0")</f>
        <v>156</v>
      </c>
      <c r="X318" s="36"/>
      <c r="Y318" s="310"/>
      <c r="Z318" s="310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15"/>
      <c r="Z319" s="315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4"/>
      <c r="Z320" s="314"/>
    </row>
    <row r="321" spans="1:53" ht="27" customHeight="1" x14ac:dyDescent="0.25">
      <c r="A321" s="53" t="s">
        <v>472</v>
      </c>
      <c r="B321" s="53" t="s">
        <v>473</v>
      </c>
      <c r="C321" s="30">
        <v>4301011324</v>
      </c>
      <c r="D321" s="322">
        <v>4607091384185</v>
      </c>
      <c r="E321" s="323"/>
      <c r="F321" s="306">
        <v>0.8</v>
      </c>
      <c r="G321" s="31">
        <v>15</v>
      </c>
      <c r="H321" s="306">
        <v>12</v>
      </c>
      <c r="I321" s="306">
        <v>12.48</v>
      </c>
      <c r="J321" s="31">
        <v>56</v>
      </c>
      <c r="K321" s="31" t="s">
        <v>98</v>
      </c>
      <c r="L321" s="32" t="s">
        <v>64</v>
      </c>
      <c r="M321" s="31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3"/>
      <c r="T321" s="33"/>
      <c r="U321" s="34" t="s">
        <v>65</v>
      </c>
      <c r="V321" s="307">
        <v>0</v>
      </c>
      <c r="W321" s="308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474</v>
      </c>
      <c r="B322" s="53" t="s">
        <v>475</v>
      </c>
      <c r="C322" s="30">
        <v>4301011312</v>
      </c>
      <c r="D322" s="322">
        <v>4607091384192</v>
      </c>
      <c r="E322" s="323"/>
      <c r="F322" s="306">
        <v>1.8</v>
      </c>
      <c r="G322" s="31">
        <v>6</v>
      </c>
      <c r="H322" s="306">
        <v>10.8</v>
      </c>
      <c r="I322" s="306">
        <v>11.28</v>
      </c>
      <c r="J322" s="31">
        <v>56</v>
      </c>
      <c r="K322" s="31" t="s">
        <v>98</v>
      </c>
      <c r="L322" s="32" t="s">
        <v>99</v>
      </c>
      <c r="M322" s="31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3"/>
      <c r="T322" s="33"/>
      <c r="U322" s="34" t="s">
        <v>65</v>
      </c>
      <c r="V322" s="307">
        <v>0</v>
      </c>
      <c r="W322" s="308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476</v>
      </c>
      <c r="B323" s="53" t="s">
        <v>477</v>
      </c>
      <c r="C323" s="30">
        <v>4301011483</v>
      </c>
      <c r="D323" s="322">
        <v>4680115881907</v>
      </c>
      <c r="E323" s="323"/>
      <c r="F323" s="306">
        <v>1.8</v>
      </c>
      <c r="G323" s="31">
        <v>6</v>
      </c>
      <c r="H323" s="306">
        <v>10.8</v>
      </c>
      <c r="I323" s="306">
        <v>11.28</v>
      </c>
      <c r="J323" s="31">
        <v>56</v>
      </c>
      <c r="K323" s="31" t="s">
        <v>98</v>
      </c>
      <c r="L323" s="32" t="s">
        <v>64</v>
      </c>
      <c r="M323" s="31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3"/>
      <c r="T323" s="33"/>
      <c r="U323" s="34" t="s">
        <v>65</v>
      </c>
      <c r="V323" s="307">
        <v>0</v>
      </c>
      <c r="W323" s="308">
        <f>IFERROR(IF(V323="",0,CEILING((V323/$H323),1)*$H323),"")</f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customHeight="1" x14ac:dyDescent="0.25">
      <c r="A324" s="53" t="s">
        <v>478</v>
      </c>
      <c r="B324" s="53" t="s">
        <v>479</v>
      </c>
      <c r="C324" s="30">
        <v>4301011303</v>
      </c>
      <c r="D324" s="322">
        <v>4607091384680</v>
      </c>
      <c r="E324" s="323"/>
      <c r="F324" s="306">
        <v>0.4</v>
      </c>
      <c r="G324" s="31">
        <v>10</v>
      </c>
      <c r="H324" s="306">
        <v>4</v>
      </c>
      <c r="I324" s="306">
        <v>4.21</v>
      </c>
      <c r="J324" s="31">
        <v>120</v>
      </c>
      <c r="K324" s="31" t="s">
        <v>63</v>
      </c>
      <c r="L324" s="32" t="s">
        <v>64</v>
      </c>
      <c r="M324" s="31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3"/>
      <c r="T324" s="33"/>
      <c r="U324" s="34" t="s">
        <v>65</v>
      </c>
      <c r="V324" s="307">
        <v>0</v>
      </c>
      <c r="W324" s="308">
        <f>IFERROR(IF(V324="",0,CEILING((V324/$H324),1)*$H324),"")</f>
        <v>0</v>
      </c>
      <c r="X324" s="35" t="str">
        <f>IFERROR(IF(W324=0,"",ROUNDUP(W324/H324,0)*0.00937),"")</f>
        <v/>
      </c>
      <c r="Y324" s="55"/>
      <c r="Z324" s="56"/>
      <c r="AD324" s="57"/>
      <c r="BA324" s="234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6" t="s">
        <v>67</v>
      </c>
      <c r="V325" s="309">
        <f>IFERROR(V321/H321,"0")+IFERROR(V322/H322,"0")+IFERROR(V323/H323,"0")+IFERROR(V324/H324,"0")</f>
        <v>0</v>
      </c>
      <c r="W325" s="309">
        <f>IFERROR(W321/H321,"0")+IFERROR(W322/H322,"0")+IFERROR(W323/H323,"0")+IFERROR(W324/H324,"0")</f>
        <v>0</v>
      </c>
      <c r="X325" s="309">
        <f>IFERROR(IF(X321="",0,X321),"0")+IFERROR(IF(X322="",0,X322),"0")+IFERROR(IF(X323="",0,X323),"0")+IFERROR(IF(X324="",0,X324),"0")</f>
        <v>0</v>
      </c>
      <c r="Y325" s="310"/>
      <c r="Z325" s="310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6" t="s">
        <v>65</v>
      </c>
      <c r="V326" s="309">
        <f>IFERROR(SUM(V321:V324),"0")</f>
        <v>0</v>
      </c>
      <c r="W326" s="309">
        <f>IFERROR(SUM(W321:W324),"0")</f>
        <v>0</v>
      </c>
      <c r="X326" s="36"/>
      <c r="Y326" s="310"/>
      <c r="Z326" s="310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4"/>
      <c r="Z327" s="314"/>
    </row>
    <row r="328" spans="1:53" ht="27" customHeight="1" x14ac:dyDescent="0.25">
      <c r="A328" s="53" t="s">
        <v>480</v>
      </c>
      <c r="B328" s="53" t="s">
        <v>481</v>
      </c>
      <c r="C328" s="30">
        <v>4301031139</v>
      </c>
      <c r="D328" s="322">
        <v>4607091384802</v>
      </c>
      <c r="E328" s="323"/>
      <c r="F328" s="306">
        <v>0.73</v>
      </c>
      <c r="G328" s="31">
        <v>6</v>
      </c>
      <c r="H328" s="306">
        <v>4.38</v>
      </c>
      <c r="I328" s="306">
        <v>4.58</v>
      </c>
      <c r="J328" s="31">
        <v>156</v>
      </c>
      <c r="K328" s="31" t="s">
        <v>63</v>
      </c>
      <c r="L328" s="32" t="s">
        <v>64</v>
      </c>
      <c r="M328" s="31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3"/>
      <c r="T328" s="33"/>
      <c r="U328" s="34" t="s">
        <v>65</v>
      </c>
      <c r="V328" s="307">
        <v>0</v>
      </c>
      <c r="W328" s="308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5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4301031140</v>
      </c>
      <c r="D329" s="322">
        <v>4607091384826</v>
      </c>
      <c r="E329" s="323"/>
      <c r="F329" s="306">
        <v>0.35</v>
      </c>
      <c r="G329" s="31">
        <v>8</v>
      </c>
      <c r="H329" s="306">
        <v>2.8</v>
      </c>
      <c r="I329" s="306">
        <v>2.9</v>
      </c>
      <c r="J329" s="31">
        <v>234</v>
      </c>
      <c r="K329" s="31" t="s">
        <v>170</v>
      </c>
      <c r="L329" s="32" t="s">
        <v>64</v>
      </c>
      <c r="M329" s="31">
        <v>35</v>
      </c>
      <c r="N329" s="5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3"/>
      <c r="T329" s="33"/>
      <c r="U329" s="34" t="s">
        <v>65</v>
      </c>
      <c r="V329" s="307">
        <v>0</v>
      </c>
      <c r="W329" s="308">
        <f>IFERROR(IF(V329="",0,CEILING((V329/$H329),1)*$H329),"")</f>
        <v>0</v>
      </c>
      <c r="X329" s="35" t="str">
        <f>IFERROR(IF(W329=0,"",ROUNDUP(W329/H329,0)*0.00502),"")</f>
        <v/>
      </c>
      <c r="Y329" s="55"/>
      <c r="Z329" s="56"/>
      <c r="AD329" s="57"/>
      <c r="BA329" s="236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6" t="s">
        <v>67</v>
      </c>
      <c r="V330" s="309">
        <f>IFERROR(V328/H328,"0")+IFERROR(V329/H329,"0")</f>
        <v>0</v>
      </c>
      <c r="W330" s="309">
        <f>IFERROR(W328/H328,"0")+IFERROR(W329/H329,"0")</f>
        <v>0</v>
      </c>
      <c r="X330" s="309">
        <f>IFERROR(IF(X328="",0,X328),"0")+IFERROR(IF(X329="",0,X329),"0")</f>
        <v>0</v>
      </c>
      <c r="Y330" s="310"/>
      <c r="Z330" s="310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6" t="s">
        <v>65</v>
      </c>
      <c r="V331" s="309">
        <f>IFERROR(SUM(V328:V329),"0")</f>
        <v>0</v>
      </c>
      <c r="W331" s="309">
        <f>IFERROR(SUM(W328:W329),"0")</f>
        <v>0</v>
      </c>
      <c r="X331" s="36"/>
      <c r="Y331" s="310"/>
      <c r="Z331" s="310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4"/>
      <c r="Z332" s="314"/>
    </row>
    <row r="333" spans="1:53" ht="27" customHeight="1" x14ac:dyDescent="0.25">
      <c r="A333" s="53" t="s">
        <v>484</v>
      </c>
      <c r="B333" s="53" t="s">
        <v>485</v>
      </c>
      <c r="C333" s="30">
        <v>4301051303</v>
      </c>
      <c r="D333" s="322">
        <v>4607091384246</v>
      </c>
      <c r="E333" s="323"/>
      <c r="F333" s="306">
        <v>1.3</v>
      </c>
      <c r="G333" s="31">
        <v>6</v>
      </c>
      <c r="H333" s="306">
        <v>7.8</v>
      </c>
      <c r="I333" s="306">
        <v>8.3640000000000008</v>
      </c>
      <c r="J333" s="31">
        <v>56</v>
      </c>
      <c r="K333" s="31" t="s">
        <v>98</v>
      </c>
      <c r="L333" s="32" t="s">
        <v>64</v>
      </c>
      <c r="M333" s="31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3"/>
      <c r="T333" s="33"/>
      <c r="U333" s="34" t="s">
        <v>65</v>
      </c>
      <c r="V333" s="307">
        <v>0</v>
      </c>
      <c r="W333" s="308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486</v>
      </c>
      <c r="B334" s="53" t="s">
        <v>487</v>
      </c>
      <c r="C334" s="30">
        <v>4301051445</v>
      </c>
      <c r="D334" s="322">
        <v>4680115881976</v>
      </c>
      <c r="E334" s="323"/>
      <c r="F334" s="306">
        <v>1.3</v>
      </c>
      <c r="G334" s="31">
        <v>6</v>
      </c>
      <c r="H334" s="306">
        <v>7.8</v>
      </c>
      <c r="I334" s="306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3"/>
      <c r="T334" s="33"/>
      <c r="U334" s="34" t="s">
        <v>65</v>
      </c>
      <c r="V334" s="307">
        <v>0</v>
      </c>
      <c r="W334" s="308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8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4301051297</v>
      </c>
      <c r="D335" s="322">
        <v>4607091384253</v>
      </c>
      <c r="E335" s="323"/>
      <c r="F335" s="306">
        <v>0.4</v>
      </c>
      <c r="G335" s="31">
        <v>6</v>
      </c>
      <c r="H335" s="306">
        <v>2.4</v>
      </c>
      <c r="I335" s="306">
        <v>2.6840000000000002</v>
      </c>
      <c r="J335" s="31">
        <v>156</v>
      </c>
      <c r="K335" s="31" t="s">
        <v>63</v>
      </c>
      <c r="L335" s="32" t="s">
        <v>64</v>
      </c>
      <c r="M335" s="31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3"/>
      <c r="T335" s="33"/>
      <c r="U335" s="34" t="s">
        <v>65</v>
      </c>
      <c r="V335" s="307">
        <v>201.6</v>
      </c>
      <c r="W335" s="308">
        <f>IFERROR(IF(V335="",0,CEILING((V335/$H335),1)*$H335),"")</f>
        <v>201.6</v>
      </c>
      <c r="X335" s="35">
        <f>IFERROR(IF(W335=0,"",ROUNDUP(W335/H335,0)*0.00753),"")</f>
        <v>0.63251999999999997</v>
      </c>
      <c r="Y335" s="55"/>
      <c r="Z335" s="56"/>
      <c r="AD335" s="57"/>
      <c r="BA335" s="239" t="s">
        <v>1</v>
      </c>
    </row>
    <row r="336" spans="1:53" ht="27" customHeight="1" x14ac:dyDescent="0.25">
      <c r="A336" s="53" t="s">
        <v>490</v>
      </c>
      <c r="B336" s="53" t="s">
        <v>491</v>
      </c>
      <c r="C336" s="30">
        <v>4301051444</v>
      </c>
      <c r="D336" s="322">
        <v>4680115881969</v>
      </c>
      <c r="E336" s="323"/>
      <c r="F336" s="306">
        <v>0.4</v>
      </c>
      <c r="G336" s="31">
        <v>6</v>
      </c>
      <c r="H336" s="306">
        <v>2.4</v>
      </c>
      <c r="I336" s="306">
        <v>2.6</v>
      </c>
      <c r="J336" s="31">
        <v>156</v>
      </c>
      <c r="K336" s="31" t="s">
        <v>63</v>
      </c>
      <c r="L336" s="32" t="s">
        <v>64</v>
      </c>
      <c r="M336" s="31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3"/>
      <c r="T336" s="33"/>
      <c r="U336" s="34" t="s">
        <v>65</v>
      </c>
      <c r="V336" s="307">
        <v>0</v>
      </c>
      <c r="W336" s="308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40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6" t="s">
        <v>67</v>
      </c>
      <c r="V337" s="309">
        <f>IFERROR(V333/H333,"0")+IFERROR(V334/H334,"0")+IFERROR(V335/H335,"0")+IFERROR(V336/H336,"0")</f>
        <v>84</v>
      </c>
      <c r="W337" s="309">
        <f>IFERROR(W333/H333,"0")+IFERROR(W334/H334,"0")+IFERROR(W335/H335,"0")+IFERROR(W336/H336,"0")</f>
        <v>84</v>
      </c>
      <c r="X337" s="309">
        <f>IFERROR(IF(X333="",0,X333),"0")+IFERROR(IF(X334="",0,X334),"0")+IFERROR(IF(X335="",0,X335),"0")+IFERROR(IF(X336="",0,X336),"0")</f>
        <v>0.63251999999999997</v>
      </c>
      <c r="Y337" s="310"/>
      <c r="Z337" s="310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6" t="s">
        <v>65</v>
      </c>
      <c r="V338" s="309">
        <f>IFERROR(SUM(V333:V336),"0")</f>
        <v>201.6</v>
      </c>
      <c r="W338" s="309">
        <f>IFERROR(SUM(W333:W336),"0")</f>
        <v>201.6</v>
      </c>
      <c r="X338" s="36"/>
      <c r="Y338" s="310"/>
      <c r="Z338" s="310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4"/>
      <c r="Z339" s="314"/>
    </row>
    <row r="340" spans="1:53" ht="27" customHeight="1" x14ac:dyDescent="0.25">
      <c r="A340" s="53" t="s">
        <v>492</v>
      </c>
      <c r="B340" s="53" t="s">
        <v>493</v>
      </c>
      <c r="C340" s="30">
        <v>4301060322</v>
      </c>
      <c r="D340" s="322">
        <v>4607091389357</v>
      </c>
      <c r="E340" s="323"/>
      <c r="F340" s="306">
        <v>1.3</v>
      </c>
      <c r="G340" s="31">
        <v>6</v>
      </c>
      <c r="H340" s="306">
        <v>7.8</v>
      </c>
      <c r="I340" s="306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3"/>
      <c r="T340" s="33"/>
      <c r="U340" s="34" t="s">
        <v>65</v>
      </c>
      <c r="V340" s="307">
        <v>0</v>
      </c>
      <c r="W340" s="308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1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6" t="s">
        <v>67</v>
      </c>
      <c r="V341" s="309">
        <f>IFERROR(V340/H340,"0")</f>
        <v>0</v>
      </c>
      <c r="W341" s="309">
        <f>IFERROR(W340/H340,"0")</f>
        <v>0</v>
      </c>
      <c r="X341" s="309">
        <f>IFERROR(IF(X340="",0,X340),"0")</f>
        <v>0</v>
      </c>
      <c r="Y341" s="310"/>
      <c r="Z341" s="310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6" t="s">
        <v>65</v>
      </c>
      <c r="V342" s="309">
        <f>IFERROR(SUM(V340:V340),"0")</f>
        <v>0</v>
      </c>
      <c r="W342" s="309">
        <f>IFERROR(SUM(W340:W340),"0")</f>
        <v>0</v>
      </c>
      <c r="X342" s="36"/>
      <c r="Y342" s="310"/>
      <c r="Z342" s="310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7"/>
      <c r="Z343" s="47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15"/>
      <c r="Z344" s="315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4"/>
      <c r="Z345" s="314"/>
    </row>
    <row r="346" spans="1:53" ht="27" customHeight="1" x14ac:dyDescent="0.25">
      <c r="A346" s="53" t="s">
        <v>496</v>
      </c>
      <c r="B346" s="53" t="s">
        <v>497</v>
      </c>
      <c r="C346" s="30">
        <v>4301011428</v>
      </c>
      <c r="D346" s="322">
        <v>4607091389708</v>
      </c>
      <c r="E346" s="323"/>
      <c r="F346" s="306">
        <v>0.45</v>
      </c>
      <c r="G346" s="31">
        <v>6</v>
      </c>
      <c r="H346" s="306">
        <v>2.7</v>
      </c>
      <c r="I346" s="306">
        <v>2.9</v>
      </c>
      <c r="J346" s="31">
        <v>156</v>
      </c>
      <c r="K346" s="31" t="s">
        <v>63</v>
      </c>
      <c r="L346" s="32" t="s">
        <v>99</v>
      </c>
      <c r="M346" s="31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3"/>
      <c r="T346" s="33"/>
      <c r="U346" s="34" t="s">
        <v>65</v>
      </c>
      <c r="V346" s="307">
        <v>0</v>
      </c>
      <c r="W346" s="308">
        <f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42" t="s">
        <v>1</v>
      </c>
    </row>
    <row r="347" spans="1:53" ht="27" customHeight="1" x14ac:dyDescent="0.25">
      <c r="A347" s="53" t="s">
        <v>498</v>
      </c>
      <c r="B347" s="53" t="s">
        <v>499</v>
      </c>
      <c r="C347" s="30">
        <v>4301011427</v>
      </c>
      <c r="D347" s="322">
        <v>4607091389692</v>
      </c>
      <c r="E347" s="323"/>
      <c r="F347" s="306">
        <v>0.45</v>
      </c>
      <c r="G347" s="31">
        <v>6</v>
      </c>
      <c r="H347" s="306">
        <v>2.7</v>
      </c>
      <c r="I347" s="306">
        <v>2.9</v>
      </c>
      <c r="J347" s="31">
        <v>156</v>
      </c>
      <c r="K347" s="31" t="s">
        <v>63</v>
      </c>
      <c r="L347" s="32" t="s">
        <v>99</v>
      </c>
      <c r="M347" s="31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3"/>
      <c r="T347" s="33"/>
      <c r="U347" s="34" t="s">
        <v>65</v>
      </c>
      <c r="V347" s="307">
        <v>0</v>
      </c>
      <c r="W347" s="308">
        <f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3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6" t="s">
        <v>67</v>
      </c>
      <c r="V348" s="309">
        <f>IFERROR(V346/H346,"0")+IFERROR(V347/H347,"0")</f>
        <v>0</v>
      </c>
      <c r="W348" s="309">
        <f>IFERROR(W346/H346,"0")+IFERROR(W347/H347,"0")</f>
        <v>0</v>
      </c>
      <c r="X348" s="309">
        <f>IFERROR(IF(X346="",0,X346),"0")+IFERROR(IF(X347="",0,X347),"0")</f>
        <v>0</v>
      </c>
      <c r="Y348" s="310"/>
      <c r="Z348" s="310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6" t="s">
        <v>65</v>
      </c>
      <c r="V349" s="309">
        <f>IFERROR(SUM(V346:V347),"0")</f>
        <v>0</v>
      </c>
      <c r="W349" s="309">
        <f>IFERROR(SUM(W346:W347),"0")</f>
        <v>0</v>
      </c>
      <c r="X349" s="36"/>
      <c r="Y349" s="310"/>
      <c r="Z349" s="310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4"/>
      <c r="Z350" s="314"/>
    </row>
    <row r="351" spans="1:53" ht="27" customHeight="1" x14ac:dyDescent="0.25">
      <c r="A351" s="53" t="s">
        <v>500</v>
      </c>
      <c r="B351" s="53" t="s">
        <v>501</v>
      </c>
      <c r="C351" s="30">
        <v>4301031177</v>
      </c>
      <c r="D351" s="322">
        <v>4607091389753</v>
      </c>
      <c r="E351" s="323"/>
      <c r="F351" s="306">
        <v>0.7</v>
      </c>
      <c r="G351" s="31">
        <v>6</v>
      </c>
      <c r="H351" s="306">
        <v>4.2</v>
      </c>
      <c r="I351" s="306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3"/>
      <c r="T351" s="33"/>
      <c r="U351" s="34" t="s">
        <v>65</v>
      </c>
      <c r="V351" s="307">
        <v>0</v>
      </c>
      <c r="W351" s="308">
        <f t="shared" ref="W351:W363" si="15">IFERROR(IF(V351="",0,CEILING((V351/$H351),1)*$H351),"")</f>
        <v>0</v>
      </c>
      <c r="X351" s="35" t="str">
        <f>IFERROR(IF(W351=0,"",ROUNDUP(W351/H351,0)*0.00753),"")</f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502</v>
      </c>
      <c r="B352" s="53" t="s">
        <v>503</v>
      </c>
      <c r="C352" s="30">
        <v>4301031174</v>
      </c>
      <c r="D352" s="322">
        <v>4607091389760</v>
      </c>
      <c r="E352" s="323"/>
      <c r="F352" s="306">
        <v>0.7</v>
      </c>
      <c r="G352" s="31">
        <v>6</v>
      </c>
      <c r="H352" s="306">
        <v>4.2</v>
      </c>
      <c r="I352" s="306">
        <v>4.43</v>
      </c>
      <c r="J352" s="31">
        <v>156</v>
      </c>
      <c r="K352" s="31" t="s">
        <v>63</v>
      </c>
      <c r="L352" s="32" t="s">
        <v>64</v>
      </c>
      <c r="M352" s="31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3"/>
      <c r="T352" s="33"/>
      <c r="U352" s="34" t="s">
        <v>65</v>
      </c>
      <c r="V352" s="307">
        <v>0</v>
      </c>
      <c r="W352" s="308">
        <f t="shared" si="15"/>
        <v>0</v>
      </c>
      <c r="X352" s="35" t="str">
        <f>IFERROR(IF(W352=0,"",ROUNDUP(W352/H352,0)*0.00753),"")</f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4301031175</v>
      </c>
      <c r="D353" s="322">
        <v>4607091389746</v>
      </c>
      <c r="E353" s="323"/>
      <c r="F353" s="306">
        <v>0.7</v>
      </c>
      <c r="G353" s="31">
        <v>6</v>
      </c>
      <c r="H353" s="306">
        <v>4.2</v>
      </c>
      <c r="I353" s="306">
        <v>4.43</v>
      </c>
      <c r="J353" s="31">
        <v>156</v>
      </c>
      <c r="K353" s="31" t="s">
        <v>63</v>
      </c>
      <c r="L353" s="32" t="s">
        <v>64</v>
      </c>
      <c r="M353" s="31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3"/>
      <c r="T353" s="33"/>
      <c r="U353" s="34" t="s">
        <v>65</v>
      </c>
      <c r="V353" s="307">
        <v>0</v>
      </c>
      <c r="W353" s="308">
        <f t="shared" si="15"/>
        <v>0</v>
      </c>
      <c r="X353" s="35" t="str">
        <f>IFERROR(IF(W353=0,"",ROUNDUP(W353/H353,0)*0.00753),"")</f>
        <v/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506</v>
      </c>
      <c r="B354" s="53" t="s">
        <v>507</v>
      </c>
      <c r="C354" s="30">
        <v>4301031236</v>
      </c>
      <c r="D354" s="322">
        <v>4680115882928</v>
      </c>
      <c r="E354" s="323"/>
      <c r="F354" s="306">
        <v>0.28000000000000003</v>
      </c>
      <c r="G354" s="31">
        <v>6</v>
      </c>
      <c r="H354" s="306">
        <v>1.68</v>
      </c>
      <c r="I354" s="306">
        <v>2.6</v>
      </c>
      <c r="J354" s="31">
        <v>156</v>
      </c>
      <c r="K354" s="31" t="s">
        <v>63</v>
      </c>
      <c r="L354" s="32" t="s">
        <v>64</v>
      </c>
      <c r="M354" s="31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3"/>
      <c r="T354" s="33"/>
      <c r="U354" s="34" t="s">
        <v>65</v>
      </c>
      <c r="V354" s="307">
        <v>141.12</v>
      </c>
      <c r="W354" s="308">
        <f t="shared" si="15"/>
        <v>141.12</v>
      </c>
      <c r="X354" s="35">
        <f>IFERROR(IF(W354=0,"",ROUNDUP(W354/H354,0)*0.00753),"")</f>
        <v>0.63251999999999997</v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508</v>
      </c>
      <c r="B355" s="53" t="s">
        <v>509</v>
      </c>
      <c r="C355" s="30">
        <v>4301031257</v>
      </c>
      <c r="D355" s="322">
        <v>4680115883147</v>
      </c>
      <c r="E355" s="323"/>
      <c r="F355" s="306">
        <v>0.28000000000000003</v>
      </c>
      <c r="G355" s="31">
        <v>6</v>
      </c>
      <c r="H355" s="306">
        <v>1.68</v>
      </c>
      <c r="I355" s="306">
        <v>1.81</v>
      </c>
      <c r="J355" s="31">
        <v>234</v>
      </c>
      <c r="K355" s="31" t="s">
        <v>170</v>
      </c>
      <c r="L355" s="32" t="s">
        <v>64</v>
      </c>
      <c r="M355" s="31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3"/>
      <c r="T355" s="33"/>
      <c r="U355" s="34" t="s">
        <v>65</v>
      </c>
      <c r="V355" s="307">
        <v>0</v>
      </c>
      <c r="W355" s="308">
        <f t="shared" si="15"/>
        <v>0</v>
      </c>
      <c r="X355" s="35" t="str">
        <f t="shared" ref="X355:X363" si="16">IFERROR(IF(W355=0,"",ROUNDUP(W355/H355,0)*0.00502),"")</f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510</v>
      </c>
      <c r="B356" s="53" t="s">
        <v>511</v>
      </c>
      <c r="C356" s="30">
        <v>4301031178</v>
      </c>
      <c r="D356" s="322">
        <v>4607091384338</v>
      </c>
      <c r="E356" s="323"/>
      <c r="F356" s="306">
        <v>0.35</v>
      </c>
      <c r="G356" s="31">
        <v>6</v>
      </c>
      <c r="H356" s="306">
        <v>2.1</v>
      </c>
      <c r="I356" s="306">
        <v>2.23</v>
      </c>
      <c r="J356" s="31">
        <v>234</v>
      </c>
      <c r="K356" s="31" t="s">
        <v>170</v>
      </c>
      <c r="L356" s="32" t="s">
        <v>64</v>
      </c>
      <c r="M356" s="31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3"/>
      <c r="T356" s="33"/>
      <c r="U356" s="34" t="s">
        <v>65</v>
      </c>
      <c r="V356" s="307">
        <v>0</v>
      </c>
      <c r="W356" s="308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37.5" customHeight="1" x14ac:dyDescent="0.25">
      <c r="A357" s="53" t="s">
        <v>512</v>
      </c>
      <c r="B357" s="53" t="s">
        <v>513</v>
      </c>
      <c r="C357" s="30">
        <v>4301031254</v>
      </c>
      <c r="D357" s="322">
        <v>4680115883154</v>
      </c>
      <c r="E357" s="323"/>
      <c r="F357" s="306">
        <v>0.28000000000000003</v>
      </c>
      <c r="G357" s="31">
        <v>6</v>
      </c>
      <c r="H357" s="306">
        <v>1.68</v>
      </c>
      <c r="I357" s="306">
        <v>1.81</v>
      </c>
      <c r="J357" s="31">
        <v>234</v>
      </c>
      <c r="K357" s="31" t="s">
        <v>170</v>
      </c>
      <c r="L357" s="32" t="s">
        <v>64</v>
      </c>
      <c r="M357" s="31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3"/>
      <c r="T357" s="33"/>
      <c r="U357" s="34" t="s">
        <v>65</v>
      </c>
      <c r="V357" s="307">
        <v>0</v>
      </c>
      <c r="W357" s="308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37.5" customHeight="1" x14ac:dyDescent="0.25">
      <c r="A358" s="53" t="s">
        <v>514</v>
      </c>
      <c r="B358" s="53" t="s">
        <v>515</v>
      </c>
      <c r="C358" s="30">
        <v>4301031171</v>
      </c>
      <c r="D358" s="322">
        <v>4607091389524</v>
      </c>
      <c r="E358" s="323"/>
      <c r="F358" s="306">
        <v>0.35</v>
      </c>
      <c r="G358" s="31">
        <v>6</v>
      </c>
      <c r="H358" s="306">
        <v>2.1</v>
      </c>
      <c r="I358" s="306">
        <v>2.23</v>
      </c>
      <c r="J358" s="31">
        <v>234</v>
      </c>
      <c r="K358" s="31" t="s">
        <v>170</v>
      </c>
      <c r="L358" s="32" t="s">
        <v>64</v>
      </c>
      <c r="M358" s="31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3"/>
      <c r="T358" s="33"/>
      <c r="U358" s="34" t="s">
        <v>65</v>
      </c>
      <c r="V358" s="307">
        <v>0</v>
      </c>
      <c r="W358" s="308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4301031258</v>
      </c>
      <c r="D359" s="322">
        <v>4680115883161</v>
      </c>
      <c r="E359" s="323"/>
      <c r="F359" s="306">
        <v>0.28000000000000003</v>
      </c>
      <c r="G359" s="31">
        <v>6</v>
      </c>
      <c r="H359" s="306">
        <v>1.68</v>
      </c>
      <c r="I359" s="306">
        <v>1.81</v>
      </c>
      <c r="J359" s="31">
        <v>234</v>
      </c>
      <c r="K359" s="31" t="s">
        <v>170</v>
      </c>
      <c r="L359" s="32" t="s">
        <v>64</v>
      </c>
      <c r="M359" s="31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3"/>
      <c r="T359" s="33"/>
      <c r="U359" s="34" t="s">
        <v>65</v>
      </c>
      <c r="V359" s="307">
        <v>0</v>
      </c>
      <c r="W359" s="308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518</v>
      </c>
      <c r="B360" s="53" t="s">
        <v>519</v>
      </c>
      <c r="C360" s="30">
        <v>4301031170</v>
      </c>
      <c r="D360" s="322">
        <v>4607091384345</v>
      </c>
      <c r="E360" s="323"/>
      <c r="F360" s="306">
        <v>0.35</v>
      </c>
      <c r="G360" s="31">
        <v>6</v>
      </c>
      <c r="H360" s="306">
        <v>2.1</v>
      </c>
      <c r="I360" s="306">
        <v>2.23</v>
      </c>
      <c r="J360" s="31">
        <v>234</v>
      </c>
      <c r="K360" s="31" t="s">
        <v>170</v>
      </c>
      <c r="L360" s="32" t="s">
        <v>64</v>
      </c>
      <c r="M360" s="31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3"/>
      <c r="T360" s="33"/>
      <c r="U360" s="34" t="s">
        <v>65</v>
      </c>
      <c r="V360" s="307">
        <v>0</v>
      </c>
      <c r="W360" s="308">
        <f t="shared" si="15"/>
        <v>0</v>
      </c>
      <c r="X360" s="35" t="str">
        <f t="shared" si="16"/>
        <v/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520</v>
      </c>
      <c r="B361" s="53" t="s">
        <v>521</v>
      </c>
      <c r="C361" s="30">
        <v>4301031256</v>
      </c>
      <c r="D361" s="322">
        <v>4680115883178</v>
      </c>
      <c r="E361" s="323"/>
      <c r="F361" s="306">
        <v>0.28000000000000003</v>
      </c>
      <c r="G361" s="31">
        <v>6</v>
      </c>
      <c r="H361" s="306">
        <v>1.68</v>
      </c>
      <c r="I361" s="306">
        <v>1.81</v>
      </c>
      <c r="J361" s="31">
        <v>234</v>
      </c>
      <c r="K361" s="31" t="s">
        <v>170</v>
      </c>
      <c r="L361" s="32" t="s">
        <v>64</v>
      </c>
      <c r="M361" s="31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3"/>
      <c r="T361" s="33"/>
      <c r="U361" s="34" t="s">
        <v>65</v>
      </c>
      <c r="V361" s="307">
        <v>0</v>
      </c>
      <c r="W361" s="308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4301031172</v>
      </c>
      <c r="D362" s="322">
        <v>4607091389531</v>
      </c>
      <c r="E362" s="323"/>
      <c r="F362" s="306">
        <v>0.35</v>
      </c>
      <c r="G362" s="31">
        <v>6</v>
      </c>
      <c r="H362" s="306">
        <v>2.1</v>
      </c>
      <c r="I362" s="306">
        <v>2.23</v>
      </c>
      <c r="J362" s="31">
        <v>234</v>
      </c>
      <c r="K362" s="31" t="s">
        <v>170</v>
      </c>
      <c r="L362" s="32" t="s">
        <v>64</v>
      </c>
      <c r="M362" s="31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3"/>
      <c r="T362" s="33"/>
      <c r="U362" s="34" t="s">
        <v>65</v>
      </c>
      <c r="V362" s="307">
        <v>0</v>
      </c>
      <c r="W362" s="308">
        <f t="shared" si="15"/>
        <v>0</v>
      </c>
      <c r="X362" s="35" t="str">
        <f t="shared" si="16"/>
        <v/>
      </c>
      <c r="Y362" s="55"/>
      <c r="Z362" s="56"/>
      <c r="AD362" s="57"/>
      <c r="BA362" s="255" t="s">
        <v>1</v>
      </c>
    </row>
    <row r="363" spans="1:53" ht="27" customHeight="1" x14ac:dyDescent="0.25">
      <c r="A363" s="53" t="s">
        <v>524</v>
      </c>
      <c r="B363" s="53" t="s">
        <v>525</v>
      </c>
      <c r="C363" s="30">
        <v>4301031255</v>
      </c>
      <c r="D363" s="322">
        <v>4680115883185</v>
      </c>
      <c r="E363" s="323"/>
      <c r="F363" s="306">
        <v>0.28000000000000003</v>
      </c>
      <c r="G363" s="31">
        <v>6</v>
      </c>
      <c r="H363" s="306">
        <v>1.68</v>
      </c>
      <c r="I363" s="306">
        <v>1.81</v>
      </c>
      <c r="J363" s="31">
        <v>234</v>
      </c>
      <c r="K363" s="31" t="s">
        <v>170</v>
      </c>
      <c r="L363" s="32" t="s">
        <v>64</v>
      </c>
      <c r="M363" s="31">
        <v>45</v>
      </c>
      <c r="N363" s="423" t="s">
        <v>526</v>
      </c>
      <c r="O363" s="325"/>
      <c r="P363" s="325"/>
      <c r="Q363" s="325"/>
      <c r="R363" s="323"/>
      <c r="S363" s="33"/>
      <c r="T363" s="33"/>
      <c r="U363" s="34" t="s">
        <v>65</v>
      </c>
      <c r="V363" s="307">
        <v>0</v>
      </c>
      <c r="W363" s="308">
        <f t="shared" si="15"/>
        <v>0</v>
      </c>
      <c r="X363" s="35" t="str">
        <f t="shared" si="16"/>
        <v/>
      </c>
      <c r="Y363" s="55"/>
      <c r="Z363" s="56"/>
      <c r="AD363" s="57"/>
      <c r="BA363" s="256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6" t="s">
        <v>67</v>
      </c>
      <c r="V364" s="309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84</v>
      </c>
      <c r="W364" s="309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84</v>
      </c>
      <c r="X364" s="309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0.63251999999999997</v>
      </c>
      <c r="Y364" s="310"/>
      <c r="Z364" s="310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6" t="s">
        <v>65</v>
      </c>
      <c r="V365" s="309">
        <f>IFERROR(SUM(V351:V363),"0")</f>
        <v>141.12</v>
      </c>
      <c r="W365" s="309">
        <f>IFERROR(SUM(W351:W363),"0")</f>
        <v>141.12</v>
      </c>
      <c r="X365" s="36"/>
      <c r="Y365" s="310"/>
      <c r="Z365" s="310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4"/>
      <c r="Z366" s="314"/>
    </row>
    <row r="367" spans="1:53" ht="27" customHeight="1" x14ac:dyDescent="0.25">
      <c r="A367" s="53" t="s">
        <v>527</v>
      </c>
      <c r="B367" s="53" t="s">
        <v>528</v>
      </c>
      <c r="C367" s="30">
        <v>4301051258</v>
      </c>
      <c r="D367" s="322">
        <v>4607091389685</v>
      </c>
      <c r="E367" s="323"/>
      <c r="F367" s="306">
        <v>1.3</v>
      </c>
      <c r="G367" s="31">
        <v>6</v>
      </c>
      <c r="H367" s="306">
        <v>7.8</v>
      </c>
      <c r="I367" s="306">
        <v>8.3460000000000001</v>
      </c>
      <c r="J367" s="31">
        <v>56</v>
      </c>
      <c r="K367" s="31" t="s">
        <v>98</v>
      </c>
      <c r="L367" s="32" t="s">
        <v>119</v>
      </c>
      <c r="M367" s="31">
        <v>45</v>
      </c>
      <c r="N367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3"/>
      <c r="T367" s="33"/>
      <c r="U367" s="34" t="s">
        <v>65</v>
      </c>
      <c r="V367" s="307">
        <v>0</v>
      </c>
      <c r="W367" s="308">
        <f>IFERROR(IF(V367="",0,CEILING((V367/$H367),1)*$H367),"")</f>
        <v>0</v>
      </c>
      <c r="X367" s="35" t="str">
        <f>IFERROR(IF(W367=0,"",ROUNDUP(W367/H367,0)*0.02175),"")</f>
        <v/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529</v>
      </c>
      <c r="B368" s="53" t="s">
        <v>530</v>
      </c>
      <c r="C368" s="30">
        <v>4301051431</v>
      </c>
      <c r="D368" s="322">
        <v>4607091389654</v>
      </c>
      <c r="E368" s="323"/>
      <c r="F368" s="306">
        <v>0.33</v>
      </c>
      <c r="G368" s="31">
        <v>6</v>
      </c>
      <c r="H368" s="306">
        <v>1.98</v>
      </c>
      <c r="I368" s="306">
        <v>2.258</v>
      </c>
      <c r="J368" s="31">
        <v>156</v>
      </c>
      <c r="K368" s="31" t="s">
        <v>63</v>
      </c>
      <c r="L368" s="32" t="s">
        <v>119</v>
      </c>
      <c r="M368" s="31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3"/>
      <c r="T368" s="33"/>
      <c r="U368" s="34" t="s">
        <v>65</v>
      </c>
      <c r="V368" s="307">
        <v>0</v>
      </c>
      <c r="W368" s="308">
        <f>IFERROR(IF(V368="",0,CEILING((V368/$H368),1)*$H368),"")</f>
        <v>0</v>
      </c>
      <c r="X368" s="35" t="str">
        <f>IFERROR(IF(W368=0,"",ROUNDUP(W368/H368,0)*0.00753),"")</f>
        <v/>
      </c>
      <c r="Y368" s="55"/>
      <c r="Z368" s="56"/>
      <c r="AD368" s="57"/>
      <c r="BA368" s="258" t="s">
        <v>1</v>
      </c>
    </row>
    <row r="369" spans="1:53" ht="27" customHeight="1" x14ac:dyDescent="0.25">
      <c r="A369" s="53" t="s">
        <v>531</v>
      </c>
      <c r="B369" s="53" t="s">
        <v>532</v>
      </c>
      <c r="C369" s="30">
        <v>4301051284</v>
      </c>
      <c r="D369" s="322">
        <v>4607091384352</v>
      </c>
      <c r="E369" s="323"/>
      <c r="F369" s="306">
        <v>0.6</v>
      </c>
      <c r="G369" s="31">
        <v>4</v>
      </c>
      <c r="H369" s="306">
        <v>2.4</v>
      </c>
      <c r="I369" s="306">
        <v>2.6459999999999999</v>
      </c>
      <c r="J369" s="31">
        <v>120</v>
      </c>
      <c r="K369" s="31" t="s">
        <v>63</v>
      </c>
      <c r="L369" s="32" t="s">
        <v>119</v>
      </c>
      <c r="M369" s="31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3"/>
      <c r="T369" s="33"/>
      <c r="U369" s="34" t="s">
        <v>65</v>
      </c>
      <c r="V369" s="307">
        <v>0</v>
      </c>
      <c r="W369" s="308">
        <f>IFERROR(IF(V369="",0,CEILING((V369/$H369),1)*$H369),"")</f>
        <v>0</v>
      </c>
      <c r="X369" s="35" t="str">
        <f>IFERROR(IF(W369=0,"",ROUNDUP(W369/H369,0)*0.00937),"")</f>
        <v/>
      </c>
      <c r="Y369" s="55"/>
      <c r="Z369" s="56"/>
      <c r="AD369" s="57"/>
      <c r="BA369" s="259" t="s">
        <v>1</v>
      </c>
    </row>
    <row r="370" spans="1:53" ht="27" customHeight="1" x14ac:dyDescent="0.25">
      <c r="A370" s="53" t="s">
        <v>533</v>
      </c>
      <c r="B370" s="53" t="s">
        <v>534</v>
      </c>
      <c r="C370" s="30">
        <v>4301051257</v>
      </c>
      <c r="D370" s="322">
        <v>4607091389661</v>
      </c>
      <c r="E370" s="323"/>
      <c r="F370" s="306">
        <v>0.55000000000000004</v>
      </c>
      <c r="G370" s="31">
        <v>4</v>
      </c>
      <c r="H370" s="306">
        <v>2.2000000000000002</v>
      </c>
      <c r="I370" s="306">
        <v>2.492</v>
      </c>
      <c r="J370" s="31">
        <v>120</v>
      </c>
      <c r="K370" s="31" t="s">
        <v>63</v>
      </c>
      <c r="L370" s="32" t="s">
        <v>119</v>
      </c>
      <c r="M370" s="31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3"/>
      <c r="T370" s="33"/>
      <c r="U370" s="34" t="s">
        <v>65</v>
      </c>
      <c r="V370" s="307">
        <v>0</v>
      </c>
      <c r="W370" s="308">
        <f>IFERROR(IF(V370="",0,CEILING((V370/$H370),1)*$H370),"")</f>
        <v>0</v>
      </c>
      <c r="X370" s="35" t="str">
        <f>IFERROR(IF(W370=0,"",ROUNDUP(W370/H370,0)*0.00937),"")</f>
        <v/>
      </c>
      <c r="Y370" s="55"/>
      <c r="Z370" s="56"/>
      <c r="AD370" s="57"/>
      <c r="BA370" s="260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6" t="s">
        <v>67</v>
      </c>
      <c r="V371" s="309">
        <f>IFERROR(V367/H367,"0")+IFERROR(V368/H368,"0")+IFERROR(V369/H369,"0")+IFERROR(V370/H370,"0")</f>
        <v>0</v>
      </c>
      <c r="W371" s="309">
        <f>IFERROR(W367/H367,"0")+IFERROR(W368/H368,"0")+IFERROR(W369/H369,"0")+IFERROR(W370/H370,"0")</f>
        <v>0</v>
      </c>
      <c r="X371" s="309">
        <f>IFERROR(IF(X367="",0,X367),"0")+IFERROR(IF(X368="",0,X368),"0")+IFERROR(IF(X369="",0,X369),"0")+IFERROR(IF(X370="",0,X370),"0")</f>
        <v>0</v>
      </c>
      <c r="Y371" s="310"/>
      <c r="Z371" s="310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6" t="s">
        <v>65</v>
      </c>
      <c r="V372" s="309">
        <f>IFERROR(SUM(V367:V370),"0")</f>
        <v>0</v>
      </c>
      <c r="W372" s="309">
        <f>IFERROR(SUM(W367:W370),"0")</f>
        <v>0</v>
      </c>
      <c r="X372" s="36"/>
      <c r="Y372" s="310"/>
      <c r="Z372" s="310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4"/>
      <c r="Z373" s="314"/>
    </row>
    <row r="374" spans="1:53" ht="27" customHeight="1" x14ac:dyDescent="0.25">
      <c r="A374" s="53" t="s">
        <v>535</v>
      </c>
      <c r="B374" s="53" t="s">
        <v>536</v>
      </c>
      <c r="C374" s="30">
        <v>4301060352</v>
      </c>
      <c r="D374" s="322">
        <v>4680115881648</v>
      </c>
      <c r="E374" s="323"/>
      <c r="F374" s="306">
        <v>1</v>
      </c>
      <c r="G374" s="31">
        <v>4</v>
      </c>
      <c r="H374" s="306">
        <v>4</v>
      </c>
      <c r="I374" s="306">
        <v>4.4039999999999999</v>
      </c>
      <c r="J374" s="31">
        <v>104</v>
      </c>
      <c r="K374" s="31" t="s">
        <v>98</v>
      </c>
      <c r="L374" s="32" t="s">
        <v>64</v>
      </c>
      <c r="M374" s="31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3"/>
      <c r="T374" s="33"/>
      <c r="U374" s="34" t="s">
        <v>65</v>
      </c>
      <c r="V374" s="307">
        <v>0</v>
      </c>
      <c r="W374" s="308">
        <f>IFERROR(IF(V374="",0,CEILING((V374/$H374),1)*$H374),"")</f>
        <v>0</v>
      </c>
      <c r="X374" s="35" t="str">
        <f>IFERROR(IF(W374=0,"",ROUNDUP(W374/H374,0)*0.01196),"")</f>
        <v/>
      </c>
      <c r="Y374" s="55"/>
      <c r="Z374" s="56"/>
      <c r="AD374" s="57"/>
      <c r="BA374" s="261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6" t="s">
        <v>67</v>
      </c>
      <c r="V375" s="309">
        <f>IFERROR(V374/H374,"0")</f>
        <v>0</v>
      </c>
      <c r="W375" s="309">
        <f>IFERROR(W374/H374,"0")</f>
        <v>0</v>
      </c>
      <c r="X375" s="309">
        <f>IFERROR(IF(X374="",0,X374),"0")</f>
        <v>0</v>
      </c>
      <c r="Y375" s="310"/>
      <c r="Z375" s="310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6" t="s">
        <v>65</v>
      </c>
      <c r="V376" s="309">
        <f>IFERROR(SUM(V374:V374),"0")</f>
        <v>0</v>
      </c>
      <c r="W376" s="309">
        <f>IFERROR(SUM(W374:W374),"0")</f>
        <v>0</v>
      </c>
      <c r="X376" s="36"/>
      <c r="Y376" s="310"/>
      <c r="Z376" s="310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4"/>
      <c r="Z377" s="314"/>
    </row>
    <row r="378" spans="1:53" ht="27" customHeight="1" x14ac:dyDescent="0.25">
      <c r="A378" s="53" t="s">
        <v>537</v>
      </c>
      <c r="B378" s="53" t="s">
        <v>538</v>
      </c>
      <c r="C378" s="30">
        <v>4301032046</v>
      </c>
      <c r="D378" s="322">
        <v>4680115884359</v>
      </c>
      <c r="E378" s="323"/>
      <c r="F378" s="306">
        <v>0.06</v>
      </c>
      <c r="G378" s="31">
        <v>20</v>
      </c>
      <c r="H378" s="306">
        <v>1.2</v>
      </c>
      <c r="I378" s="306">
        <v>1.8</v>
      </c>
      <c r="J378" s="31">
        <v>160</v>
      </c>
      <c r="K378" s="31" t="s">
        <v>539</v>
      </c>
      <c r="L378" s="32" t="s">
        <v>540</v>
      </c>
      <c r="M378" s="31">
        <v>60</v>
      </c>
      <c r="N378" s="452" t="s">
        <v>541</v>
      </c>
      <c r="O378" s="325"/>
      <c r="P378" s="325"/>
      <c r="Q378" s="325"/>
      <c r="R378" s="323"/>
      <c r="S378" s="33"/>
      <c r="T378" s="33"/>
      <c r="U378" s="34" t="s">
        <v>65</v>
      </c>
      <c r="V378" s="307">
        <v>0</v>
      </c>
      <c r="W378" s="308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258</v>
      </c>
      <c r="AD378" s="57"/>
      <c r="BA378" s="262" t="s">
        <v>1</v>
      </c>
    </row>
    <row r="379" spans="1:53" ht="27" customHeight="1" x14ac:dyDescent="0.25">
      <c r="A379" s="53" t="s">
        <v>542</v>
      </c>
      <c r="B379" s="53" t="s">
        <v>543</v>
      </c>
      <c r="C379" s="30">
        <v>4301032045</v>
      </c>
      <c r="D379" s="322">
        <v>4680115884335</v>
      </c>
      <c r="E379" s="323"/>
      <c r="F379" s="306">
        <v>0.06</v>
      </c>
      <c r="G379" s="31">
        <v>20</v>
      </c>
      <c r="H379" s="306">
        <v>1.2</v>
      </c>
      <c r="I379" s="306">
        <v>1.8</v>
      </c>
      <c r="J379" s="31">
        <v>160</v>
      </c>
      <c r="K379" s="31" t="s">
        <v>539</v>
      </c>
      <c r="L379" s="32" t="s">
        <v>540</v>
      </c>
      <c r="M379" s="31">
        <v>60</v>
      </c>
      <c r="N379" s="574" t="s">
        <v>544</v>
      </c>
      <c r="O379" s="325"/>
      <c r="P379" s="325"/>
      <c r="Q379" s="325"/>
      <c r="R379" s="323"/>
      <c r="S379" s="33"/>
      <c r="T379" s="33"/>
      <c r="U379" s="34" t="s">
        <v>65</v>
      </c>
      <c r="V379" s="307">
        <v>0</v>
      </c>
      <c r="W379" s="308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 t="s">
        <v>258</v>
      </c>
      <c r="AD379" s="57"/>
      <c r="BA379" s="263" t="s">
        <v>1</v>
      </c>
    </row>
    <row r="380" spans="1:53" ht="27" customHeight="1" x14ac:dyDescent="0.25">
      <c r="A380" s="53" t="s">
        <v>545</v>
      </c>
      <c r="B380" s="53" t="s">
        <v>546</v>
      </c>
      <c r="C380" s="30">
        <v>4301170011</v>
      </c>
      <c r="D380" s="322">
        <v>4680115884113</v>
      </c>
      <c r="E380" s="323"/>
      <c r="F380" s="306">
        <v>0.11</v>
      </c>
      <c r="G380" s="31">
        <v>12</v>
      </c>
      <c r="H380" s="306">
        <v>1.32</v>
      </c>
      <c r="I380" s="306">
        <v>1.88</v>
      </c>
      <c r="J380" s="31">
        <v>160</v>
      </c>
      <c r="K380" s="31" t="s">
        <v>539</v>
      </c>
      <c r="L380" s="32" t="s">
        <v>540</v>
      </c>
      <c r="M380" s="31">
        <v>150</v>
      </c>
      <c r="N380" s="518" t="s">
        <v>547</v>
      </c>
      <c r="O380" s="325"/>
      <c r="P380" s="325"/>
      <c r="Q380" s="325"/>
      <c r="R380" s="323"/>
      <c r="S380" s="33"/>
      <c r="T380" s="33"/>
      <c r="U380" s="34" t="s">
        <v>65</v>
      </c>
      <c r="V380" s="307">
        <v>0</v>
      </c>
      <c r="W380" s="308">
        <f>IFERROR(IF(V380="",0,CEILING((V380/$H380),1)*$H380),"")</f>
        <v>0</v>
      </c>
      <c r="X380" s="35" t="str">
        <f>IFERROR(IF(W380=0,"",ROUNDUP(W380/H380,0)*0.00627),"")</f>
        <v/>
      </c>
      <c r="Y380" s="55"/>
      <c r="Z380" s="56" t="s">
        <v>258</v>
      </c>
      <c r="AD380" s="57"/>
      <c r="BA380" s="264" t="s">
        <v>1</v>
      </c>
    </row>
    <row r="381" spans="1:53" ht="27" customHeight="1" x14ac:dyDescent="0.25">
      <c r="A381" s="53" t="s">
        <v>548</v>
      </c>
      <c r="B381" s="53" t="s">
        <v>549</v>
      </c>
      <c r="C381" s="30">
        <v>4301032047</v>
      </c>
      <c r="D381" s="322">
        <v>4680115884342</v>
      </c>
      <c r="E381" s="323"/>
      <c r="F381" s="306">
        <v>0.06</v>
      </c>
      <c r="G381" s="31">
        <v>20</v>
      </c>
      <c r="H381" s="306">
        <v>1.2</v>
      </c>
      <c r="I381" s="306">
        <v>1.8</v>
      </c>
      <c r="J381" s="31">
        <v>160</v>
      </c>
      <c r="K381" s="31" t="s">
        <v>539</v>
      </c>
      <c r="L381" s="32" t="s">
        <v>540</v>
      </c>
      <c r="M381" s="31">
        <v>60</v>
      </c>
      <c r="N381" s="365" t="s">
        <v>550</v>
      </c>
      <c r="O381" s="325"/>
      <c r="P381" s="325"/>
      <c r="Q381" s="325"/>
      <c r="R381" s="323"/>
      <c r="S381" s="33"/>
      <c r="T381" s="33"/>
      <c r="U381" s="34" t="s">
        <v>65</v>
      </c>
      <c r="V381" s="307">
        <v>0</v>
      </c>
      <c r="W381" s="308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/>
      <c r="AD381" s="57"/>
      <c r="BA381" s="265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6" t="s">
        <v>67</v>
      </c>
      <c r="V382" s="309">
        <f>IFERROR(V378/H378,"0")+IFERROR(V379/H379,"0")+IFERROR(V380/H380,"0")+IFERROR(V381/H381,"0")</f>
        <v>0</v>
      </c>
      <c r="W382" s="309">
        <f>IFERROR(W378/H378,"0")+IFERROR(W379/H379,"0")+IFERROR(W380/H380,"0")+IFERROR(W381/H381,"0")</f>
        <v>0</v>
      </c>
      <c r="X382" s="309">
        <f>IFERROR(IF(X378="",0,X378),"0")+IFERROR(IF(X379="",0,X379),"0")+IFERROR(IF(X380="",0,X380),"0")+IFERROR(IF(X381="",0,X381),"0")</f>
        <v>0</v>
      </c>
      <c r="Y382" s="310"/>
      <c r="Z382" s="310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6" t="s">
        <v>65</v>
      </c>
      <c r="V383" s="309">
        <f>IFERROR(SUM(V378:V381),"0")</f>
        <v>0</v>
      </c>
      <c r="W383" s="309">
        <f>IFERROR(SUM(W378:W381),"0")</f>
        <v>0</v>
      </c>
      <c r="X383" s="36"/>
      <c r="Y383" s="310"/>
      <c r="Z383" s="310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4"/>
      <c r="Z384" s="314"/>
    </row>
    <row r="385" spans="1:53" ht="27" customHeight="1" x14ac:dyDescent="0.25">
      <c r="A385" s="53" t="s">
        <v>551</v>
      </c>
      <c r="B385" s="53" t="s">
        <v>552</v>
      </c>
      <c r="C385" s="30">
        <v>4301170010</v>
      </c>
      <c r="D385" s="322">
        <v>4680115884090</v>
      </c>
      <c r="E385" s="323"/>
      <c r="F385" s="306">
        <v>0.11</v>
      </c>
      <c r="G385" s="31">
        <v>12</v>
      </c>
      <c r="H385" s="306">
        <v>1.32</v>
      </c>
      <c r="I385" s="306">
        <v>1.88</v>
      </c>
      <c r="J385" s="31">
        <v>160</v>
      </c>
      <c r="K385" s="31" t="s">
        <v>539</v>
      </c>
      <c r="L385" s="32" t="s">
        <v>540</v>
      </c>
      <c r="M385" s="31">
        <v>150</v>
      </c>
      <c r="N385" s="643" t="s">
        <v>553</v>
      </c>
      <c r="O385" s="325"/>
      <c r="P385" s="325"/>
      <c r="Q385" s="325"/>
      <c r="R385" s="323"/>
      <c r="S385" s="33"/>
      <c r="T385" s="33"/>
      <c r="U385" s="34" t="s">
        <v>65</v>
      </c>
      <c r="V385" s="307">
        <v>0</v>
      </c>
      <c r="W385" s="308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258</v>
      </c>
      <c r="AD385" s="57"/>
      <c r="BA385" s="266" t="s">
        <v>1</v>
      </c>
    </row>
    <row r="386" spans="1:53" ht="27" customHeight="1" x14ac:dyDescent="0.25">
      <c r="A386" s="53" t="s">
        <v>554</v>
      </c>
      <c r="B386" s="53" t="s">
        <v>555</v>
      </c>
      <c r="C386" s="30">
        <v>4301170009</v>
      </c>
      <c r="D386" s="322">
        <v>4680115882997</v>
      </c>
      <c r="E386" s="323"/>
      <c r="F386" s="306">
        <v>0.13</v>
      </c>
      <c r="G386" s="31">
        <v>10</v>
      </c>
      <c r="H386" s="306">
        <v>1.3</v>
      </c>
      <c r="I386" s="306">
        <v>1.46</v>
      </c>
      <c r="J386" s="31">
        <v>200</v>
      </c>
      <c r="K386" s="31" t="s">
        <v>539</v>
      </c>
      <c r="L386" s="32" t="s">
        <v>540</v>
      </c>
      <c r="M386" s="31">
        <v>150</v>
      </c>
      <c r="N386" s="472" t="s">
        <v>556</v>
      </c>
      <c r="O386" s="325"/>
      <c r="P386" s="325"/>
      <c r="Q386" s="325"/>
      <c r="R386" s="323"/>
      <c r="S386" s="33"/>
      <c r="T386" s="33"/>
      <c r="U386" s="34" t="s">
        <v>65</v>
      </c>
      <c r="V386" s="307">
        <v>0</v>
      </c>
      <c r="W386" s="308">
        <f>IFERROR(IF(V386="",0,CEILING((V386/$H386),1)*$H386),"")</f>
        <v>0</v>
      </c>
      <c r="X386" s="35" t="str">
        <f>IFERROR(IF(W386=0,"",ROUNDUP(W386/H386,0)*0.00673),"")</f>
        <v/>
      </c>
      <c r="Y386" s="55"/>
      <c r="Z386" s="56"/>
      <c r="AD386" s="57"/>
      <c r="BA386" s="267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6" t="s">
        <v>67</v>
      </c>
      <c r="V387" s="309">
        <f>IFERROR(V385/H385,"0")+IFERROR(V386/H386,"0")</f>
        <v>0</v>
      </c>
      <c r="W387" s="309">
        <f>IFERROR(W385/H385,"0")+IFERROR(W386/H386,"0")</f>
        <v>0</v>
      </c>
      <c r="X387" s="309">
        <f>IFERROR(IF(X385="",0,X385),"0")+IFERROR(IF(X386="",0,X386),"0")</f>
        <v>0</v>
      </c>
      <c r="Y387" s="310"/>
      <c r="Z387" s="310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6" t="s">
        <v>65</v>
      </c>
      <c r="V388" s="309">
        <f>IFERROR(SUM(V385:V386),"0")</f>
        <v>0</v>
      </c>
      <c r="W388" s="309">
        <f>IFERROR(SUM(W385:W386),"0")</f>
        <v>0</v>
      </c>
      <c r="X388" s="36"/>
      <c r="Y388" s="310"/>
      <c r="Z388" s="310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15"/>
      <c r="Z389" s="315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4"/>
      <c r="Z390" s="314"/>
    </row>
    <row r="391" spans="1:53" ht="27" customHeight="1" x14ac:dyDescent="0.25">
      <c r="A391" s="53" t="s">
        <v>558</v>
      </c>
      <c r="B391" s="53" t="s">
        <v>559</v>
      </c>
      <c r="C391" s="30">
        <v>4301020196</v>
      </c>
      <c r="D391" s="322">
        <v>4607091389388</v>
      </c>
      <c r="E391" s="323"/>
      <c r="F391" s="306">
        <v>1.3</v>
      </c>
      <c r="G391" s="31">
        <v>4</v>
      </c>
      <c r="H391" s="306">
        <v>5.2</v>
      </c>
      <c r="I391" s="306">
        <v>5.6079999999999997</v>
      </c>
      <c r="J391" s="31">
        <v>104</v>
      </c>
      <c r="K391" s="31" t="s">
        <v>98</v>
      </c>
      <c r="L391" s="32" t="s">
        <v>119</v>
      </c>
      <c r="M391" s="31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3"/>
      <c r="T391" s="33"/>
      <c r="U391" s="34" t="s">
        <v>65</v>
      </c>
      <c r="V391" s="307">
        <v>0</v>
      </c>
      <c r="W391" s="308">
        <f>IFERROR(IF(V391="",0,CEILING((V391/$H391),1)*$H391),"")</f>
        <v>0</v>
      </c>
      <c r="X391" s="35" t="str">
        <f>IFERROR(IF(W391=0,"",ROUNDUP(W391/H391,0)*0.01196),"")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4301020185</v>
      </c>
      <c r="D392" s="322">
        <v>4607091389364</v>
      </c>
      <c r="E392" s="323"/>
      <c r="F392" s="306">
        <v>0.42</v>
      </c>
      <c r="G392" s="31">
        <v>6</v>
      </c>
      <c r="H392" s="306">
        <v>2.52</v>
      </c>
      <c r="I392" s="306">
        <v>2.75</v>
      </c>
      <c r="J392" s="31">
        <v>156</v>
      </c>
      <c r="K392" s="31" t="s">
        <v>63</v>
      </c>
      <c r="L392" s="32" t="s">
        <v>119</v>
      </c>
      <c r="M392" s="31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3"/>
      <c r="T392" s="33"/>
      <c r="U392" s="34" t="s">
        <v>65</v>
      </c>
      <c r="V392" s="307">
        <v>0</v>
      </c>
      <c r="W392" s="308">
        <f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9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6" t="s">
        <v>67</v>
      </c>
      <c r="V393" s="309">
        <f>IFERROR(V391/H391,"0")+IFERROR(V392/H392,"0")</f>
        <v>0</v>
      </c>
      <c r="W393" s="309">
        <f>IFERROR(W391/H391,"0")+IFERROR(W392/H392,"0")</f>
        <v>0</v>
      </c>
      <c r="X393" s="309">
        <f>IFERROR(IF(X391="",0,X391),"0")+IFERROR(IF(X392="",0,X392),"0")</f>
        <v>0</v>
      </c>
      <c r="Y393" s="310"/>
      <c r="Z393" s="310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6" t="s">
        <v>65</v>
      </c>
      <c r="V394" s="309">
        <f>IFERROR(SUM(V391:V392),"0")</f>
        <v>0</v>
      </c>
      <c r="W394" s="309">
        <f>IFERROR(SUM(W391:W392),"0")</f>
        <v>0</v>
      </c>
      <c r="X394" s="36"/>
      <c r="Y394" s="310"/>
      <c r="Z394" s="310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4"/>
      <c r="Z395" s="314"/>
    </row>
    <row r="396" spans="1:53" ht="27" customHeight="1" x14ac:dyDescent="0.25">
      <c r="A396" s="53" t="s">
        <v>562</v>
      </c>
      <c r="B396" s="53" t="s">
        <v>563</v>
      </c>
      <c r="C396" s="30">
        <v>4301031212</v>
      </c>
      <c r="D396" s="322">
        <v>4607091389739</v>
      </c>
      <c r="E396" s="323"/>
      <c r="F396" s="306">
        <v>0.7</v>
      </c>
      <c r="G396" s="31">
        <v>6</v>
      </c>
      <c r="H396" s="306">
        <v>4.2</v>
      </c>
      <c r="I396" s="306">
        <v>4.43</v>
      </c>
      <c r="J396" s="31">
        <v>156</v>
      </c>
      <c r="K396" s="31" t="s">
        <v>63</v>
      </c>
      <c r="L396" s="32" t="s">
        <v>99</v>
      </c>
      <c r="M396" s="31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3"/>
      <c r="T396" s="33"/>
      <c r="U396" s="34" t="s">
        <v>65</v>
      </c>
      <c r="V396" s="307">
        <v>50</v>
      </c>
      <c r="W396" s="308">
        <f t="shared" ref="W396:W402" si="17">IFERROR(IF(V396="",0,CEILING((V396/$H396),1)*$H396),"")</f>
        <v>50.400000000000006</v>
      </c>
      <c r="X396" s="35">
        <f>IFERROR(IF(W396=0,"",ROUNDUP(W396/H396,0)*0.00753),"")</f>
        <v>9.0359999999999996E-2</v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4301031247</v>
      </c>
      <c r="D397" s="322">
        <v>4680115883048</v>
      </c>
      <c r="E397" s="323"/>
      <c r="F397" s="306">
        <v>1</v>
      </c>
      <c r="G397" s="31">
        <v>4</v>
      </c>
      <c r="H397" s="306">
        <v>4</v>
      </c>
      <c r="I397" s="306">
        <v>4.21</v>
      </c>
      <c r="J397" s="31">
        <v>120</v>
      </c>
      <c r="K397" s="31" t="s">
        <v>63</v>
      </c>
      <c r="L397" s="32" t="s">
        <v>64</v>
      </c>
      <c r="M397" s="31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3"/>
      <c r="T397" s="33"/>
      <c r="U397" s="34" t="s">
        <v>65</v>
      </c>
      <c r="V397" s="307">
        <v>0</v>
      </c>
      <c r="W397" s="308">
        <f t="shared" si="17"/>
        <v>0</v>
      </c>
      <c r="X397" s="35" t="str">
        <f>IFERROR(IF(W397=0,"",ROUNDUP(W397/H397,0)*0.00937),"")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4301031176</v>
      </c>
      <c r="D398" s="322">
        <v>4607091389425</v>
      </c>
      <c r="E398" s="323"/>
      <c r="F398" s="306">
        <v>0.35</v>
      </c>
      <c r="G398" s="31">
        <v>6</v>
      </c>
      <c r="H398" s="306">
        <v>2.1</v>
      </c>
      <c r="I398" s="306">
        <v>2.23</v>
      </c>
      <c r="J398" s="31">
        <v>234</v>
      </c>
      <c r="K398" s="31" t="s">
        <v>170</v>
      </c>
      <c r="L398" s="32" t="s">
        <v>64</v>
      </c>
      <c r="M398" s="31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3"/>
      <c r="T398" s="33"/>
      <c r="U398" s="34" t="s">
        <v>65</v>
      </c>
      <c r="V398" s="307">
        <v>0</v>
      </c>
      <c r="W398" s="308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568</v>
      </c>
      <c r="B399" s="53" t="s">
        <v>569</v>
      </c>
      <c r="C399" s="30">
        <v>4301031215</v>
      </c>
      <c r="D399" s="322">
        <v>4680115882911</v>
      </c>
      <c r="E399" s="323"/>
      <c r="F399" s="306">
        <v>0.4</v>
      </c>
      <c r="G399" s="31">
        <v>6</v>
      </c>
      <c r="H399" s="306">
        <v>2.4</v>
      </c>
      <c r="I399" s="306">
        <v>2.5299999999999998</v>
      </c>
      <c r="J399" s="31">
        <v>234</v>
      </c>
      <c r="K399" s="31" t="s">
        <v>170</v>
      </c>
      <c r="L399" s="32" t="s">
        <v>64</v>
      </c>
      <c r="M399" s="31">
        <v>40</v>
      </c>
      <c r="N399" s="372" t="s">
        <v>570</v>
      </c>
      <c r="O399" s="325"/>
      <c r="P399" s="325"/>
      <c r="Q399" s="325"/>
      <c r="R399" s="323"/>
      <c r="S399" s="33"/>
      <c r="T399" s="33"/>
      <c r="U399" s="34" t="s">
        <v>65</v>
      </c>
      <c r="V399" s="307">
        <v>0</v>
      </c>
      <c r="W399" s="308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4301031167</v>
      </c>
      <c r="D400" s="322">
        <v>4680115880771</v>
      </c>
      <c r="E400" s="323"/>
      <c r="F400" s="306">
        <v>0.28000000000000003</v>
      </c>
      <c r="G400" s="31">
        <v>6</v>
      </c>
      <c r="H400" s="306">
        <v>1.68</v>
      </c>
      <c r="I400" s="306">
        <v>1.81</v>
      </c>
      <c r="J400" s="31">
        <v>234</v>
      </c>
      <c r="K400" s="31" t="s">
        <v>170</v>
      </c>
      <c r="L400" s="32" t="s">
        <v>64</v>
      </c>
      <c r="M400" s="31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3"/>
      <c r="T400" s="33"/>
      <c r="U400" s="34" t="s">
        <v>65</v>
      </c>
      <c r="V400" s="307">
        <v>0</v>
      </c>
      <c r="W400" s="308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ht="27" customHeight="1" x14ac:dyDescent="0.25">
      <c r="A401" s="53" t="s">
        <v>573</v>
      </c>
      <c r="B401" s="53" t="s">
        <v>574</v>
      </c>
      <c r="C401" s="30">
        <v>4301031173</v>
      </c>
      <c r="D401" s="322">
        <v>4607091389500</v>
      </c>
      <c r="E401" s="323"/>
      <c r="F401" s="306">
        <v>0.35</v>
      </c>
      <c r="G401" s="31">
        <v>6</v>
      </c>
      <c r="H401" s="306">
        <v>2.1</v>
      </c>
      <c r="I401" s="306">
        <v>2.23</v>
      </c>
      <c r="J401" s="31">
        <v>234</v>
      </c>
      <c r="K401" s="31" t="s">
        <v>170</v>
      </c>
      <c r="L401" s="32" t="s">
        <v>64</v>
      </c>
      <c r="M401" s="31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3"/>
      <c r="T401" s="33"/>
      <c r="U401" s="34" t="s">
        <v>65</v>
      </c>
      <c r="V401" s="307">
        <v>0</v>
      </c>
      <c r="W401" s="308">
        <f t="shared" si="17"/>
        <v>0</v>
      </c>
      <c r="X401" s="35" t="str">
        <f>IFERROR(IF(W401=0,"",ROUNDUP(W401/H401,0)*0.00502),"")</f>
        <v/>
      </c>
      <c r="Y401" s="55"/>
      <c r="Z401" s="56"/>
      <c r="AD401" s="57"/>
      <c r="BA401" s="275" t="s">
        <v>1</v>
      </c>
    </row>
    <row r="402" spans="1:53" ht="27" customHeight="1" x14ac:dyDescent="0.25">
      <c r="A402" s="53" t="s">
        <v>575</v>
      </c>
      <c r="B402" s="53" t="s">
        <v>576</v>
      </c>
      <c r="C402" s="30">
        <v>4301031103</v>
      </c>
      <c r="D402" s="322">
        <v>4680115881983</v>
      </c>
      <c r="E402" s="323"/>
      <c r="F402" s="306">
        <v>0.28000000000000003</v>
      </c>
      <c r="G402" s="31">
        <v>4</v>
      </c>
      <c r="H402" s="306">
        <v>1.1200000000000001</v>
      </c>
      <c r="I402" s="306">
        <v>1.252</v>
      </c>
      <c r="J402" s="31">
        <v>234</v>
      </c>
      <c r="K402" s="31" t="s">
        <v>170</v>
      </c>
      <c r="L402" s="32" t="s">
        <v>64</v>
      </c>
      <c r="M402" s="31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3"/>
      <c r="T402" s="33"/>
      <c r="U402" s="34" t="s">
        <v>65</v>
      </c>
      <c r="V402" s="307">
        <v>0</v>
      </c>
      <c r="W402" s="308">
        <f t="shared" si="17"/>
        <v>0</v>
      </c>
      <c r="X402" s="35" t="str">
        <f>IFERROR(IF(W402=0,"",ROUNDUP(W402/H402,0)*0.00502),"")</f>
        <v/>
      </c>
      <c r="Y402" s="55"/>
      <c r="Z402" s="56"/>
      <c r="AD402" s="57"/>
      <c r="BA402" s="276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6" t="s">
        <v>67</v>
      </c>
      <c r="V403" s="309">
        <f>IFERROR(V396/H396,"0")+IFERROR(V397/H397,"0")+IFERROR(V398/H398,"0")+IFERROR(V399/H399,"0")+IFERROR(V400/H400,"0")+IFERROR(V401/H401,"0")+IFERROR(V402/H402,"0")</f>
        <v>11.904761904761905</v>
      </c>
      <c r="W403" s="309">
        <f>IFERROR(W396/H396,"0")+IFERROR(W397/H397,"0")+IFERROR(W398/H398,"0")+IFERROR(W399/H399,"0")+IFERROR(W400/H400,"0")+IFERROR(W401/H401,"0")+IFERROR(W402/H402,"0")</f>
        <v>12</v>
      </c>
      <c r="X403" s="309">
        <f>IFERROR(IF(X396="",0,X396),"0")+IFERROR(IF(X397="",0,X397),"0")+IFERROR(IF(X398="",0,X398),"0")+IFERROR(IF(X399="",0,X399),"0")+IFERROR(IF(X400="",0,X400),"0")+IFERROR(IF(X401="",0,X401),"0")+IFERROR(IF(X402="",0,X402),"0")</f>
        <v>9.0359999999999996E-2</v>
      </c>
      <c r="Y403" s="310"/>
      <c r="Z403" s="310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6" t="s">
        <v>65</v>
      </c>
      <c r="V404" s="309">
        <f>IFERROR(SUM(V396:V402),"0")</f>
        <v>50</v>
      </c>
      <c r="W404" s="309">
        <f>IFERROR(SUM(W396:W402),"0")</f>
        <v>50.400000000000006</v>
      </c>
      <c r="X404" s="36"/>
      <c r="Y404" s="310"/>
      <c r="Z404" s="310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4"/>
      <c r="Z405" s="314"/>
    </row>
    <row r="406" spans="1:53" ht="27" customHeight="1" x14ac:dyDescent="0.25">
      <c r="A406" s="53" t="s">
        <v>577</v>
      </c>
      <c r="B406" s="53" t="s">
        <v>578</v>
      </c>
      <c r="C406" s="30">
        <v>4301170008</v>
      </c>
      <c r="D406" s="322">
        <v>4680115882980</v>
      </c>
      <c r="E406" s="323"/>
      <c r="F406" s="306">
        <v>0.13</v>
      </c>
      <c r="G406" s="31">
        <v>10</v>
      </c>
      <c r="H406" s="306">
        <v>1.3</v>
      </c>
      <c r="I406" s="306">
        <v>1.46</v>
      </c>
      <c r="J406" s="31">
        <v>200</v>
      </c>
      <c r="K406" s="31" t="s">
        <v>539</v>
      </c>
      <c r="L406" s="32" t="s">
        <v>540</v>
      </c>
      <c r="M406" s="31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3"/>
      <c r="T406" s="33"/>
      <c r="U406" s="34" t="s">
        <v>65</v>
      </c>
      <c r="V406" s="307">
        <v>0</v>
      </c>
      <c r="W406" s="308">
        <f>IFERROR(IF(V406="",0,CEILING((V406/$H406),1)*$H406),"")</f>
        <v>0</v>
      </c>
      <c r="X406" s="35" t="str">
        <f>IFERROR(IF(W406=0,"",ROUNDUP(W406/H406,0)*0.00673),"")</f>
        <v/>
      </c>
      <c r="Y406" s="55"/>
      <c r="Z406" s="56"/>
      <c r="AD406" s="57"/>
      <c r="BA406" s="277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6" t="s">
        <v>67</v>
      </c>
      <c r="V407" s="309">
        <f>IFERROR(V406/H406,"0")</f>
        <v>0</v>
      </c>
      <c r="W407" s="309">
        <f>IFERROR(W406/H406,"0")</f>
        <v>0</v>
      </c>
      <c r="X407" s="309">
        <f>IFERROR(IF(X406="",0,X406),"0")</f>
        <v>0</v>
      </c>
      <c r="Y407" s="310"/>
      <c r="Z407" s="310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6" t="s">
        <v>65</v>
      </c>
      <c r="V408" s="309">
        <f>IFERROR(SUM(V406:V406),"0")</f>
        <v>0</v>
      </c>
      <c r="W408" s="309">
        <f>IFERROR(SUM(W406:W406),"0")</f>
        <v>0</v>
      </c>
      <c r="X408" s="36"/>
      <c r="Y408" s="310"/>
      <c r="Z408" s="310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7"/>
      <c r="Z409" s="47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15"/>
      <c r="Z410" s="315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4"/>
      <c r="Z411" s="314"/>
    </row>
    <row r="412" spans="1:53" ht="27" customHeight="1" x14ac:dyDescent="0.25">
      <c r="A412" s="53" t="s">
        <v>580</v>
      </c>
      <c r="B412" s="53" t="s">
        <v>581</v>
      </c>
      <c r="C412" s="30">
        <v>4301011371</v>
      </c>
      <c r="D412" s="322">
        <v>4607091389067</v>
      </c>
      <c r="E412" s="323"/>
      <c r="F412" s="306">
        <v>0.88</v>
      </c>
      <c r="G412" s="31">
        <v>6</v>
      </c>
      <c r="H412" s="306">
        <v>5.28</v>
      </c>
      <c r="I412" s="306">
        <v>5.64</v>
      </c>
      <c r="J412" s="31">
        <v>104</v>
      </c>
      <c r="K412" s="31" t="s">
        <v>98</v>
      </c>
      <c r="L412" s="32" t="s">
        <v>119</v>
      </c>
      <c r="M412" s="31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3"/>
      <c r="T412" s="33"/>
      <c r="U412" s="34" t="s">
        <v>65</v>
      </c>
      <c r="V412" s="307">
        <v>200</v>
      </c>
      <c r="W412" s="308">
        <f t="shared" ref="W412:W420" si="18">IFERROR(IF(V412="",0,CEILING((V412/$H412),1)*$H412),"")</f>
        <v>200.64000000000001</v>
      </c>
      <c r="X412" s="35">
        <f>IFERROR(IF(W412=0,"",ROUNDUP(W412/H412,0)*0.01196),"")</f>
        <v>0.45448</v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4301011363</v>
      </c>
      <c r="D413" s="322">
        <v>4607091383522</v>
      </c>
      <c r="E413" s="323"/>
      <c r="F413" s="306">
        <v>0.88</v>
      </c>
      <c r="G413" s="31">
        <v>6</v>
      </c>
      <c r="H413" s="306">
        <v>5.28</v>
      </c>
      <c r="I413" s="306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3"/>
      <c r="T413" s="33"/>
      <c r="U413" s="34" t="s">
        <v>65</v>
      </c>
      <c r="V413" s="307">
        <v>0</v>
      </c>
      <c r="W413" s="308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4301011431</v>
      </c>
      <c r="D414" s="322">
        <v>4607091384437</v>
      </c>
      <c r="E414" s="323"/>
      <c r="F414" s="306">
        <v>0.88</v>
      </c>
      <c r="G414" s="31">
        <v>6</v>
      </c>
      <c r="H414" s="306">
        <v>5.28</v>
      </c>
      <c r="I414" s="306">
        <v>5.64</v>
      </c>
      <c r="J414" s="31">
        <v>104</v>
      </c>
      <c r="K414" s="31" t="s">
        <v>98</v>
      </c>
      <c r="L414" s="32" t="s">
        <v>99</v>
      </c>
      <c r="M414" s="31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3"/>
      <c r="T414" s="33"/>
      <c r="U414" s="34" t="s">
        <v>65</v>
      </c>
      <c r="V414" s="307">
        <v>400</v>
      </c>
      <c r="W414" s="308">
        <f t="shared" si="18"/>
        <v>401.28000000000003</v>
      </c>
      <c r="X414" s="35">
        <f>IFERROR(IF(W414=0,"",ROUNDUP(W414/H414,0)*0.01196),"")</f>
        <v>0.90895999999999999</v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4301011365</v>
      </c>
      <c r="D415" s="322">
        <v>4607091389104</v>
      </c>
      <c r="E415" s="323"/>
      <c r="F415" s="306">
        <v>0.88</v>
      </c>
      <c r="G415" s="31">
        <v>6</v>
      </c>
      <c r="H415" s="306">
        <v>5.28</v>
      </c>
      <c r="I415" s="306">
        <v>5.64</v>
      </c>
      <c r="J415" s="31">
        <v>104</v>
      </c>
      <c r="K415" s="31" t="s">
        <v>98</v>
      </c>
      <c r="L415" s="32" t="s">
        <v>99</v>
      </c>
      <c r="M415" s="31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3"/>
      <c r="T415" s="33"/>
      <c r="U415" s="34" t="s">
        <v>65</v>
      </c>
      <c r="V415" s="307">
        <v>0</v>
      </c>
      <c r="W415" s="308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4301011367</v>
      </c>
      <c r="D416" s="322">
        <v>4680115880603</v>
      </c>
      <c r="E416" s="323"/>
      <c r="F416" s="306">
        <v>0.6</v>
      </c>
      <c r="G416" s="31">
        <v>6</v>
      </c>
      <c r="H416" s="306">
        <v>3.6</v>
      </c>
      <c r="I416" s="306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3"/>
      <c r="T416" s="33"/>
      <c r="U416" s="34" t="s">
        <v>65</v>
      </c>
      <c r="V416" s="307">
        <v>0</v>
      </c>
      <c r="W416" s="308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4301011168</v>
      </c>
      <c r="D417" s="322">
        <v>4607091389999</v>
      </c>
      <c r="E417" s="323"/>
      <c r="F417" s="306">
        <v>0.6</v>
      </c>
      <c r="G417" s="31">
        <v>6</v>
      </c>
      <c r="H417" s="306">
        <v>3.6</v>
      </c>
      <c r="I417" s="306">
        <v>3.84</v>
      </c>
      <c r="J417" s="31">
        <v>120</v>
      </c>
      <c r="K417" s="31" t="s">
        <v>63</v>
      </c>
      <c r="L417" s="32" t="s">
        <v>99</v>
      </c>
      <c r="M417" s="31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3"/>
      <c r="T417" s="33"/>
      <c r="U417" s="34" t="s">
        <v>65</v>
      </c>
      <c r="V417" s="307">
        <v>0</v>
      </c>
      <c r="W417" s="308">
        <f t="shared" si="18"/>
        <v>0</v>
      </c>
      <c r="X417" s="35" t="str">
        <f>IFERROR(IF(W417=0,"",ROUNDUP(W417/H417,0)*0.00937),"")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4301011372</v>
      </c>
      <c r="D418" s="322">
        <v>4680115882782</v>
      </c>
      <c r="E418" s="323"/>
      <c r="F418" s="306">
        <v>0.6</v>
      </c>
      <c r="G418" s="31">
        <v>6</v>
      </c>
      <c r="H418" s="306">
        <v>3.6</v>
      </c>
      <c r="I418" s="306">
        <v>3.84</v>
      </c>
      <c r="J418" s="31">
        <v>120</v>
      </c>
      <c r="K418" s="31" t="s">
        <v>63</v>
      </c>
      <c r="L418" s="32" t="s">
        <v>99</v>
      </c>
      <c r="M418" s="31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3"/>
      <c r="T418" s="33"/>
      <c r="U418" s="34" t="s">
        <v>65</v>
      </c>
      <c r="V418" s="307">
        <v>0</v>
      </c>
      <c r="W418" s="308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4301011190</v>
      </c>
      <c r="D419" s="322">
        <v>4607091389098</v>
      </c>
      <c r="E419" s="323"/>
      <c r="F419" s="306">
        <v>0.4</v>
      </c>
      <c r="G419" s="31">
        <v>6</v>
      </c>
      <c r="H419" s="306">
        <v>2.4</v>
      </c>
      <c r="I419" s="306">
        <v>2.6</v>
      </c>
      <c r="J419" s="31">
        <v>156</v>
      </c>
      <c r="K419" s="31" t="s">
        <v>63</v>
      </c>
      <c r="L419" s="32" t="s">
        <v>119</v>
      </c>
      <c r="M419" s="31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3"/>
      <c r="T419" s="33"/>
      <c r="U419" s="34" t="s">
        <v>65</v>
      </c>
      <c r="V419" s="307">
        <v>0</v>
      </c>
      <c r="W419" s="308">
        <f t="shared" si="18"/>
        <v>0</v>
      </c>
      <c r="X419" s="35" t="str">
        <f>IFERROR(IF(W419=0,"",ROUNDUP(W419/H419,0)*0.00753),"")</f>
        <v/>
      </c>
      <c r="Y419" s="55"/>
      <c r="Z419" s="56"/>
      <c r="AD419" s="57"/>
      <c r="BA419" s="285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4301011366</v>
      </c>
      <c r="D420" s="322">
        <v>4607091389982</v>
      </c>
      <c r="E420" s="323"/>
      <c r="F420" s="306">
        <v>0.6</v>
      </c>
      <c r="G420" s="31">
        <v>6</v>
      </c>
      <c r="H420" s="306">
        <v>3.6</v>
      </c>
      <c r="I420" s="306">
        <v>3.84</v>
      </c>
      <c r="J420" s="31">
        <v>120</v>
      </c>
      <c r="K420" s="31" t="s">
        <v>63</v>
      </c>
      <c r="L420" s="32" t="s">
        <v>99</v>
      </c>
      <c r="M420" s="31">
        <v>55</v>
      </c>
      <c r="N420" s="6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3"/>
      <c r="T420" s="33"/>
      <c r="U420" s="34" t="s">
        <v>65</v>
      </c>
      <c r="V420" s="307">
        <v>0</v>
      </c>
      <c r="W420" s="308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6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6" t="s">
        <v>67</v>
      </c>
      <c r="V421" s="309">
        <f>IFERROR(V412/H412,"0")+IFERROR(V413/H413,"0")+IFERROR(V414/H414,"0")+IFERROR(V415/H415,"0")+IFERROR(V416/H416,"0")+IFERROR(V417/H417,"0")+IFERROR(V418/H418,"0")+IFERROR(V419/H419,"0")+IFERROR(V420/H420,"0")</f>
        <v>113.63636363636363</v>
      </c>
      <c r="W421" s="309">
        <f>IFERROR(W412/H412,"0")+IFERROR(W413/H413,"0")+IFERROR(W414/H414,"0")+IFERROR(W415/H415,"0")+IFERROR(W416/H416,"0")+IFERROR(W417/H417,"0")+IFERROR(W418/H418,"0")+IFERROR(W419/H419,"0")+IFERROR(W420/H420,"0")</f>
        <v>114</v>
      </c>
      <c r="X421" s="309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1.36344</v>
      </c>
      <c r="Y421" s="310"/>
      <c r="Z421" s="310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6" t="s">
        <v>65</v>
      </c>
      <c r="V422" s="309">
        <f>IFERROR(SUM(V412:V420),"0")</f>
        <v>600</v>
      </c>
      <c r="W422" s="309">
        <f>IFERROR(SUM(W412:W420),"0")</f>
        <v>601.92000000000007</v>
      </c>
      <c r="X422" s="36"/>
      <c r="Y422" s="310"/>
      <c r="Z422" s="310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4"/>
      <c r="Z423" s="314"/>
    </row>
    <row r="424" spans="1:53" ht="16.5" customHeight="1" x14ac:dyDescent="0.25">
      <c r="A424" s="53" t="s">
        <v>598</v>
      </c>
      <c r="B424" s="53" t="s">
        <v>599</v>
      </c>
      <c r="C424" s="30">
        <v>4301020222</v>
      </c>
      <c r="D424" s="322">
        <v>4607091388930</v>
      </c>
      <c r="E424" s="323"/>
      <c r="F424" s="306">
        <v>0.88</v>
      </c>
      <c r="G424" s="31">
        <v>6</v>
      </c>
      <c r="H424" s="306">
        <v>5.28</v>
      </c>
      <c r="I424" s="306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3"/>
      <c r="T424" s="33"/>
      <c r="U424" s="34" t="s">
        <v>65</v>
      </c>
      <c r="V424" s="307">
        <v>0</v>
      </c>
      <c r="W424" s="308">
        <f>IFERROR(IF(V424="",0,CEILING((V424/$H424),1)*$H424),"")</f>
        <v>0</v>
      </c>
      <c r="X424" s="35" t="str">
        <f>IFERROR(IF(W424=0,"",ROUNDUP(W424/H424,0)*0.01196),"")</f>
        <v/>
      </c>
      <c r="Y424" s="55"/>
      <c r="Z424" s="56"/>
      <c r="AD424" s="57"/>
      <c r="BA424" s="287" t="s">
        <v>1</v>
      </c>
    </row>
    <row r="425" spans="1:53" ht="16.5" customHeight="1" x14ac:dyDescent="0.25">
      <c r="A425" s="53" t="s">
        <v>600</v>
      </c>
      <c r="B425" s="53" t="s">
        <v>601</v>
      </c>
      <c r="C425" s="30">
        <v>4301020206</v>
      </c>
      <c r="D425" s="322">
        <v>4680115880054</v>
      </c>
      <c r="E425" s="323"/>
      <c r="F425" s="306">
        <v>0.6</v>
      </c>
      <c r="G425" s="31">
        <v>6</v>
      </c>
      <c r="H425" s="306">
        <v>3.6</v>
      </c>
      <c r="I425" s="306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3"/>
      <c r="T425" s="33"/>
      <c r="U425" s="34" t="s">
        <v>65</v>
      </c>
      <c r="V425" s="307">
        <v>0</v>
      </c>
      <c r="W425" s="308">
        <f>IFERROR(IF(V425="",0,CEILING((V425/$H425),1)*$H425),"")</f>
        <v>0</v>
      </c>
      <c r="X425" s="35" t="str">
        <f>IFERROR(IF(W425=0,"",ROUNDUP(W425/H425,0)*0.00937),"")</f>
        <v/>
      </c>
      <c r="Y425" s="55"/>
      <c r="Z425" s="56"/>
      <c r="AD425" s="57"/>
      <c r="BA425" s="288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6" t="s">
        <v>67</v>
      </c>
      <c r="V426" s="309">
        <f>IFERROR(V424/H424,"0")+IFERROR(V425/H425,"0")</f>
        <v>0</v>
      </c>
      <c r="W426" s="309">
        <f>IFERROR(W424/H424,"0")+IFERROR(W425/H425,"0")</f>
        <v>0</v>
      </c>
      <c r="X426" s="309">
        <f>IFERROR(IF(X424="",0,X424),"0")+IFERROR(IF(X425="",0,X425),"0")</f>
        <v>0</v>
      </c>
      <c r="Y426" s="310"/>
      <c r="Z426" s="310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6" t="s">
        <v>65</v>
      </c>
      <c r="V427" s="309">
        <f>IFERROR(SUM(V424:V425),"0")</f>
        <v>0</v>
      </c>
      <c r="W427" s="309">
        <f>IFERROR(SUM(W424:W425),"0")</f>
        <v>0</v>
      </c>
      <c r="X427" s="36"/>
      <c r="Y427" s="310"/>
      <c r="Z427" s="310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4"/>
      <c r="Z428" s="314"/>
    </row>
    <row r="429" spans="1:53" ht="27" customHeight="1" x14ac:dyDescent="0.25">
      <c r="A429" s="53" t="s">
        <v>602</v>
      </c>
      <c r="B429" s="53" t="s">
        <v>603</v>
      </c>
      <c r="C429" s="30">
        <v>4301031252</v>
      </c>
      <c r="D429" s="322">
        <v>4680115883116</v>
      </c>
      <c r="E429" s="323"/>
      <c r="F429" s="306">
        <v>0.88</v>
      </c>
      <c r="G429" s="31">
        <v>6</v>
      </c>
      <c r="H429" s="306">
        <v>5.28</v>
      </c>
      <c r="I429" s="306">
        <v>5.64</v>
      </c>
      <c r="J429" s="31">
        <v>104</v>
      </c>
      <c r="K429" s="31" t="s">
        <v>98</v>
      </c>
      <c r="L429" s="32" t="s">
        <v>99</v>
      </c>
      <c r="M429" s="31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3"/>
      <c r="T429" s="33"/>
      <c r="U429" s="34" t="s">
        <v>65</v>
      </c>
      <c r="V429" s="307">
        <v>1500</v>
      </c>
      <c r="W429" s="308">
        <f t="shared" ref="W429:W434" si="19">IFERROR(IF(V429="",0,CEILING((V429/$H429),1)*$H429),"")</f>
        <v>1504.8000000000002</v>
      </c>
      <c r="X429" s="35">
        <f>IFERROR(IF(W429=0,"",ROUNDUP(W429/H429,0)*0.01196),"")</f>
        <v>3.4085999999999999</v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4301031248</v>
      </c>
      <c r="D430" s="322">
        <v>4680115883093</v>
      </c>
      <c r="E430" s="323"/>
      <c r="F430" s="306">
        <v>0.88</v>
      </c>
      <c r="G430" s="31">
        <v>6</v>
      </c>
      <c r="H430" s="306">
        <v>5.28</v>
      </c>
      <c r="I430" s="306">
        <v>5.64</v>
      </c>
      <c r="J430" s="31">
        <v>104</v>
      </c>
      <c r="K430" s="31" t="s">
        <v>98</v>
      </c>
      <c r="L430" s="32" t="s">
        <v>64</v>
      </c>
      <c r="M430" s="31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3"/>
      <c r="T430" s="33"/>
      <c r="U430" s="34" t="s">
        <v>65</v>
      </c>
      <c r="V430" s="307">
        <v>0</v>
      </c>
      <c r="W430" s="308">
        <f t="shared" si="19"/>
        <v>0</v>
      </c>
      <c r="X430" s="35" t="str">
        <f>IFERROR(IF(W430=0,"",ROUNDUP(W430/H430,0)*0.01196),"")</f>
        <v/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606</v>
      </c>
      <c r="B431" s="53" t="s">
        <v>607</v>
      </c>
      <c r="C431" s="30">
        <v>4301031250</v>
      </c>
      <c r="D431" s="322">
        <v>4680115883109</v>
      </c>
      <c r="E431" s="323"/>
      <c r="F431" s="306">
        <v>0.88</v>
      </c>
      <c r="G431" s="31">
        <v>6</v>
      </c>
      <c r="H431" s="306">
        <v>5.28</v>
      </c>
      <c r="I431" s="306">
        <v>5.64</v>
      </c>
      <c r="J431" s="31">
        <v>104</v>
      </c>
      <c r="K431" s="31" t="s">
        <v>98</v>
      </c>
      <c r="L431" s="32" t="s">
        <v>64</v>
      </c>
      <c r="M431" s="31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3"/>
      <c r="T431" s="33"/>
      <c r="U431" s="34" t="s">
        <v>65</v>
      </c>
      <c r="V431" s="307">
        <v>1500</v>
      </c>
      <c r="W431" s="308">
        <f t="shared" si="19"/>
        <v>1504.8000000000002</v>
      </c>
      <c r="X431" s="35">
        <f>IFERROR(IF(W431=0,"",ROUNDUP(W431/H431,0)*0.01196),"")</f>
        <v>3.4085999999999999</v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4301031249</v>
      </c>
      <c r="D432" s="322">
        <v>4680115882072</v>
      </c>
      <c r="E432" s="323"/>
      <c r="F432" s="306">
        <v>0.6</v>
      </c>
      <c r="G432" s="31">
        <v>6</v>
      </c>
      <c r="H432" s="306">
        <v>3.6</v>
      </c>
      <c r="I432" s="306">
        <v>3.84</v>
      </c>
      <c r="J432" s="31">
        <v>120</v>
      </c>
      <c r="K432" s="31" t="s">
        <v>63</v>
      </c>
      <c r="L432" s="32" t="s">
        <v>99</v>
      </c>
      <c r="M432" s="31">
        <v>60</v>
      </c>
      <c r="N432" s="569" t="s">
        <v>610</v>
      </c>
      <c r="O432" s="325"/>
      <c r="P432" s="325"/>
      <c r="Q432" s="325"/>
      <c r="R432" s="323"/>
      <c r="S432" s="33"/>
      <c r="T432" s="33"/>
      <c r="U432" s="34" t="s">
        <v>65</v>
      </c>
      <c r="V432" s="307">
        <v>0</v>
      </c>
      <c r="W432" s="308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ht="27" customHeight="1" x14ac:dyDescent="0.25">
      <c r="A433" s="53" t="s">
        <v>611</v>
      </c>
      <c r="B433" s="53" t="s">
        <v>612</v>
      </c>
      <c r="C433" s="30">
        <v>4301031251</v>
      </c>
      <c r="D433" s="322">
        <v>4680115882102</v>
      </c>
      <c r="E433" s="323"/>
      <c r="F433" s="306">
        <v>0.6</v>
      </c>
      <c r="G433" s="31">
        <v>6</v>
      </c>
      <c r="H433" s="306">
        <v>3.6</v>
      </c>
      <c r="I433" s="306">
        <v>3.81</v>
      </c>
      <c r="J433" s="31">
        <v>120</v>
      </c>
      <c r="K433" s="31" t="s">
        <v>63</v>
      </c>
      <c r="L433" s="32" t="s">
        <v>64</v>
      </c>
      <c r="M433" s="31">
        <v>60</v>
      </c>
      <c r="N433" s="612" t="s">
        <v>613</v>
      </c>
      <c r="O433" s="325"/>
      <c r="P433" s="325"/>
      <c r="Q433" s="325"/>
      <c r="R433" s="323"/>
      <c r="S433" s="33"/>
      <c r="T433" s="33"/>
      <c r="U433" s="34" t="s">
        <v>65</v>
      </c>
      <c r="V433" s="307">
        <v>0</v>
      </c>
      <c r="W433" s="308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3" t="s">
        <v>1</v>
      </c>
    </row>
    <row r="434" spans="1:53" ht="27" customHeight="1" x14ac:dyDescent="0.25">
      <c r="A434" s="53" t="s">
        <v>614</v>
      </c>
      <c r="B434" s="53" t="s">
        <v>615</v>
      </c>
      <c r="C434" s="30">
        <v>4301031253</v>
      </c>
      <c r="D434" s="322">
        <v>4680115882096</v>
      </c>
      <c r="E434" s="323"/>
      <c r="F434" s="306">
        <v>0.6</v>
      </c>
      <c r="G434" s="31">
        <v>6</v>
      </c>
      <c r="H434" s="306">
        <v>3.6</v>
      </c>
      <c r="I434" s="306">
        <v>3.81</v>
      </c>
      <c r="J434" s="31">
        <v>120</v>
      </c>
      <c r="K434" s="31" t="s">
        <v>63</v>
      </c>
      <c r="L434" s="32" t="s">
        <v>64</v>
      </c>
      <c r="M434" s="31">
        <v>60</v>
      </c>
      <c r="N434" s="424" t="s">
        <v>616</v>
      </c>
      <c r="O434" s="325"/>
      <c r="P434" s="325"/>
      <c r="Q434" s="325"/>
      <c r="R434" s="323"/>
      <c r="S434" s="33"/>
      <c r="T434" s="33"/>
      <c r="U434" s="34" t="s">
        <v>65</v>
      </c>
      <c r="V434" s="307">
        <v>0</v>
      </c>
      <c r="W434" s="308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4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6" t="s">
        <v>67</v>
      </c>
      <c r="V435" s="309">
        <f>IFERROR(V429/H429,"0")+IFERROR(V430/H430,"0")+IFERROR(V431/H431,"0")+IFERROR(V432/H432,"0")+IFERROR(V433/H433,"0")+IFERROR(V434/H434,"0")</f>
        <v>568.18181818181813</v>
      </c>
      <c r="W435" s="309">
        <f>IFERROR(W429/H429,"0")+IFERROR(W430/H430,"0")+IFERROR(W431/H431,"0")+IFERROR(W432/H432,"0")+IFERROR(W433/H433,"0")+IFERROR(W434/H434,"0")</f>
        <v>570</v>
      </c>
      <c r="X435" s="309">
        <f>IFERROR(IF(X429="",0,X429),"0")+IFERROR(IF(X430="",0,X430),"0")+IFERROR(IF(X431="",0,X431),"0")+IFERROR(IF(X432="",0,X432),"0")+IFERROR(IF(X433="",0,X433),"0")+IFERROR(IF(X434="",0,X434),"0")</f>
        <v>6.8171999999999997</v>
      </c>
      <c r="Y435" s="310"/>
      <c r="Z435" s="310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6" t="s">
        <v>65</v>
      </c>
      <c r="V436" s="309">
        <f>IFERROR(SUM(V429:V434),"0")</f>
        <v>3000</v>
      </c>
      <c r="W436" s="309">
        <f>IFERROR(SUM(W429:W434),"0")</f>
        <v>3009.6000000000004</v>
      </c>
      <c r="X436" s="36"/>
      <c r="Y436" s="310"/>
      <c r="Z436" s="310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4"/>
      <c r="Z437" s="314"/>
    </row>
    <row r="438" spans="1:53" ht="16.5" customHeight="1" x14ac:dyDescent="0.25">
      <c r="A438" s="53" t="s">
        <v>617</v>
      </c>
      <c r="B438" s="53" t="s">
        <v>618</v>
      </c>
      <c r="C438" s="30">
        <v>4301051230</v>
      </c>
      <c r="D438" s="322">
        <v>4607091383409</v>
      </c>
      <c r="E438" s="323"/>
      <c r="F438" s="306">
        <v>1.3</v>
      </c>
      <c r="G438" s="31">
        <v>6</v>
      </c>
      <c r="H438" s="306">
        <v>7.8</v>
      </c>
      <c r="I438" s="306">
        <v>8.3460000000000001</v>
      </c>
      <c r="J438" s="31">
        <v>56</v>
      </c>
      <c r="K438" s="31" t="s">
        <v>98</v>
      </c>
      <c r="L438" s="32" t="s">
        <v>64</v>
      </c>
      <c r="M438" s="31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3"/>
      <c r="T438" s="33"/>
      <c r="U438" s="34" t="s">
        <v>65</v>
      </c>
      <c r="V438" s="307">
        <v>0</v>
      </c>
      <c r="W438" s="308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5" t="s">
        <v>1</v>
      </c>
    </row>
    <row r="439" spans="1:53" ht="16.5" customHeight="1" x14ac:dyDescent="0.25">
      <c r="A439" s="53" t="s">
        <v>619</v>
      </c>
      <c r="B439" s="53" t="s">
        <v>620</v>
      </c>
      <c r="C439" s="30">
        <v>4301051231</v>
      </c>
      <c r="D439" s="322">
        <v>4607091383416</v>
      </c>
      <c r="E439" s="323"/>
      <c r="F439" s="306">
        <v>1.3</v>
      </c>
      <c r="G439" s="31">
        <v>6</v>
      </c>
      <c r="H439" s="306">
        <v>7.8</v>
      </c>
      <c r="I439" s="306">
        <v>8.3460000000000001</v>
      </c>
      <c r="J439" s="31">
        <v>56</v>
      </c>
      <c r="K439" s="31" t="s">
        <v>98</v>
      </c>
      <c r="L439" s="32" t="s">
        <v>64</v>
      </c>
      <c r="M439" s="31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3"/>
      <c r="T439" s="33"/>
      <c r="U439" s="34" t="s">
        <v>65</v>
      </c>
      <c r="V439" s="307">
        <v>50</v>
      </c>
      <c r="W439" s="308">
        <f>IFERROR(IF(V439="",0,CEILING((V439/$H439),1)*$H439),"")</f>
        <v>54.6</v>
      </c>
      <c r="X439" s="35">
        <f>IFERROR(IF(W439=0,"",ROUNDUP(W439/H439,0)*0.02175),"")</f>
        <v>0.15225</v>
      </c>
      <c r="Y439" s="55"/>
      <c r="Z439" s="56"/>
      <c r="AD439" s="57"/>
      <c r="BA439" s="296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6" t="s">
        <v>67</v>
      </c>
      <c r="V440" s="309">
        <f>IFERROR(V438/H438,"0")+IFERROR(V439/H439,"0")</f>
        <v>6.4102564102564106</v>
      </c>
      <c r="W440" s="309">
        <f>IFERROR(W438/H438,"0")+IFERROR(W439/H439,"0")</f>
        <v>7</v>
      </c>
      <c r="X440" s="309">
        <f>IFERROR(IF(X438="",0,X438),"0")+IFERROR(IF(X439="",0,X439),"0")</f>
        <v>0.15225</v>
      </c>
      <c r="Y440" s="310"/>
      <c r="Z440" s="310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6" t="s">
        <v>65</v>
      </c>
      <c r="V441" s="309">
        <f>IFERROR(SUM(V438:V439),"0")</f>
        <v>50</v>
      </c>
      <c r="W441" s="309">
        <f>IFERROR(SUM(W438:W439),"0")</f>
        <v>54.6</v>
      </c>
      <c r="X441" s="36"/>
      <c r="Y441" s="310"/>
      <c r="Z441" s="310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7"/>
      <c r="Z442" s="47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15"/>
      <c r="Z443" s="315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4"/>
      <c r="Z444" s="314"/>
    </row>
    <row r="445" spans="1:53" ht="27" customHeight="1" x14ac:dyDescent="0.25">
      <c r="A445" s="53" t="s">
        <v>623</v>
      </c>
      <c r="B445" s="53" t="s">
        <v>624</v>
      </c>
      <c r="C445" s="30">
        <v>4301011585</v>
      </c>
      <c r="D445" s="322">
        <v>4640242180441</v>
      </c>
      <c r="E445" s="323"/>
      <c r="F445" s="306">
        <v>1.5</v>
      </c>
      <c r="G445" s="31">
        <v>8</v>
      </c>
      <c r="H445" s="306">
        <v>12</v>
      </c>
      <c r="I445" s="306">
        <v>12.48</v>
      </c>
      <c r="J445" s="31">
        <v>56</v>
      </c>
      <c r="K445" s="31" t="s">
        <v>98</v>
      </c>
      <c r="L445" s="32" t="s">
        <v>99</v>
      </c>
      <c r="M445" s="31">
        <v>50</v>
      </c>
      <c r="N445" s="492" t="s">
        <v>625</v>
      </c>
      <c r="O445" s="325"/>
      <c r="P445" s="325"/>
      <c r="Q445" s="325"/>
      <c r="R445" s="323"/>
      <c r="S445" s="33"/>
      <c r="T445" s="33"/>
      <c r="U445" s="34" t="s">
        <v>65</v>
      </c>
      <c r="V445" s="307">
        <v>0</v>
      </c>
      <c r="W445" s="308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7" t="s">
        <v>1</v>
      </c>
    </row>
    <row r="446" spans="1:53" ht="27" customHeight="1" x14ac:dyDescent="0.25">
      <c r="A446" s="53" t="s">
        <v>626</v>
      </c>
      <c r="B446" s="53" t="s">
        <v>627</v>
      </c>
      <c r="C446" s="30">
        <v>4301011584</v>
      </c>
      <c r="D446" s="322">
        <v>4640242180564</v>
      </c>
      <c r="E446" s="323"/>
      <c r="F446" s="306">
        <v>1.5</v>
      </c>
      <c r="G446" s="31">
        <v>8</v>
      </c>
      <c r="H446" s="306">
        <v>12</v>
      </c>
      <c r="I446" s="306">
        <v>12.48</v>
      </c>
      <c r="J446" s="31">
        <v>56</v>
      </c>
      <c r="K446" s="31" t="s">
        <v>98</v>
      </c>
      <c r="L446" s="32" t="s">
        <v>99</v>
      </c>
      <c r="M446" s="31">
        <v>50</v>
      </c>
      <c r="N446" s="529" t="s">
        <v>628</v>
      </c>
      <c r="O446" s="325"/>
      <c r="P446" s="325"/>
      <c r="Q446" s="325"/>
      <c r="R446" s="323"/>
      <c r="S446" s="33"/>
      <c r="T446" s="33"/>
      <c r="U446" s="34" t="s">
        <v>65</v>
      </c>
      <c r="V446" s="307">
        <v>500</v>
      </c>
      <c r="W446" s="308">
        <f>IFERROR(IF(V446="",0,CEILING((V446/$H446),1)*$H446),"")</f>
        <v>504</v>
      </c>
      <c r="X446" s="35">
        <f>IFERROR(IF(W446=0,"",ROUNDUP(W446/H446,0)*0.02175),"")</f>
        <v>0.91349999999999998</v>
      </c>
      <c r="Y446" s="55"/>
      <c r="Z446" s="56"/>
      <c r="AD446" s="57"/>
      <c r="BA446" s="298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6" t="s">
        <v>67</v>
      </c>
      <c r="V447" s="309">
        <f>IFERROR(V445/H445,"0")+IFERROR(V446/H446,"0")</f>
        <v>41.666666666666664</v>
      </c>
      <c r="W447" s="309">
        <f>IFERROR(W445/H445,"0")+IFERROR(W446/H446,"0")</f>
        <v>42</v>
      </c>
      <c r="X447" s="309">
        <f>IFERROR(IF(X445="",0,X445),"0")+IFERROR(IF(X446="",0,X446),"0")</f>
        <v>0.91349999999999998</v>
      </c>
      <c r="Y447" s="310"/>
      <c r="Z447" s="310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6" t="s">
        <v>65</v>
      </c>
      <c r="V448" s="309">
        <f>IFERROR(SUM(V445:V446),"0")</f>
        <v>500</v>
      </c>
      <c r="W448" s="309">
        <f>IFERROR(SUM(W445:W446),"0")</f>
        <v>504</v>
      </c>
      <c r="X448" s="36"/>
      <c r="Y448" s="310"/>
      <c r="Z448" s="310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4"/>
      <c r="Z449" s="314"/>
    </row>
    <row r="450" spans="1:53" ht="27" customHeight="1" x14ac:dyDescent="0.25">
      <c r="A450" s="53" t="s">
        <v>629</v>
      </c>
      <c r="B450" s="53" t="s">
        <v>630</v>
      </c>
      <c r="C450" s="30">
        <v>4301020260</v>
      </c>
      <c r="D450" s="322">
        <v>4640242180526</v>
      </c>
      <c r="E450" s="323"/>
      <c r="F450" s="306">
        <v>1.8</v>
      </c>
      <c r="G450" s="31">
        <v>6</v>
      </c>
      <c r="H450" s="306">
        <v>10.8</v>
      </c>
      <c r="I450" s="306">
        <v>11.28</v>
      </c>
      <c r="J450" s="31">
        <v>56</v>
      </c>
      <c r="K450" s="31" t="s">
        <v>98</v>
      </c>
      <c r="L450" s="32" t="s">
        <v>99</v>
      </c>
      <c r="M450" s="31">
        <v>50</v>
      </c>
      <c r="N450" s="477" t="s">
        <v>631</v>
      </c>
      <c r="O450" s="325"/>
      <c r="P450" s="325"/>
      <c r="Q450" s="325"/>
      <c r="R450" s="323"/>
      <c r="S450" s="33"/>
      <c r="T450" s="33"/>
      <c r="U450" s="34" t="s">
        <v>65</v>
      </c>
      <c r="V450" s="307">
        <v>0</v>
      </c>
      <c r="W450" s="308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9" t="s">
        <v>1</v>
      </c>
    </row>
    <row r="451" spans="1:53" ht="16.5" customHeight="1" x14ac:dyDescent="0.25">
      <c r="A451" s="53" t="s">
        <v>632</v>
      </c>
      <c r="B451" s="53" t="s">
        <v>633</v>
      </c>
      <c r="C451" s="30">
        <v>4301020269</v>
      </c>
      <c r="D451" s="322">
        <v>4640242180519</v>
      </c>
      <c r="E451" s="323"/>
      <c r="F451" s="306">
        <v>1.35</v>
      </c>
      <c r="G451" s="31">
        <v>8</v>
      </c>
      <c r="H451" s="306">
        <v>10.8</v>
      </c>
      <c r="I451" s="306">
        <v>11.28</v>
      </c>
      <c r="J451" s="31">
        <v>56</v>
      </c>
      <c r="K451" s="31" t="s">
        <v>98</v>
      </c>
      <c r="L451" s="32" t="s">
        <v>119</v>
      </c>
      <c r="M451" s="31">
        <v>50</v>
      </c>
      <c r="N451" s="511" t="s">
        <v>634</v>
      </c>
      <c r="O451" s="325"/>
      <c r="P451" s="325"/>
      <c r="Q451" s="325"/>
      <c r="R451" s="323"/>
      <c r="S451" s="33"/>
      <c r="T451" s="33"/>
      <c r="U451" s="34" t="s">
        <v>65</v>
      </c>
      <c r="V451" s="307">
        <v>0</v>
      </c>
      <c r="W451" s="308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0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6" t="s">
        <v>67</v>
      </c>
      <c r="V452" s="309">
        <f>IFERROR(V450/H450,"0")+IFERROR(V451/H451,"0")</f>
        <v>0</v>
      </c>
      <c r="W452" s="309">
        <f>IFERROR(W450/H450,"0")+IFERROR(W451/H451,"0")</f>
        <v>0</v>
      </c>
      <c r="X452" s="309">
        <f>IFERROR(IF(X450="",0,X450),"0")+IFERROR(IF(X451="",0,X451),"0")</f>
        <v>0</v>
      </c>
      <c r="Y452" s="310"/>
      <c r="Z452" s="310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6" t="s">
        <v>65</v>
      </c>
      <c r="V453" s="309">
        <f>IFERROR(SUM(V450:V451),"0")</f>
        <v>0</v>
      </c>
      <c r="W453" s="309">
        <f>IFERROR(SUM(W450:W451),"0")</f>
        <v>0</v>
      </c>
      <c r="X453" s="36"/>
      <c r="Y453" s="310"/>
      <c r="Z453" s="310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4"/>
      <c r="Z454" s="314"/>
    </row>
    <row r="455" spans="1:53" ht="27" customHeight="1" x14ac:dyDescent="0.25">
      <c r="A455" s="53" t="s">
        <v>635</v>
      </c>
      <c r="B455" s="53" t="s">
        <v>636</v>
      </c>
      <c r="C455" s="30">
        <v>4301031280</v>
      </c>
      <c r="D455" s="322">
        <v>4640242180816</v>
      </c>
      <c r="E455" s="323"/>
      <c r="F455" s="306">
        <v>0.7</v>
      </c>
      <c r="G455" s="31">
        <v>6</v>
      </c>
      <c r="H455" s="306">
        <v>4.2</v>
      </c>
      <c r="I455" s="306">
        <v>4.46</v>
      </c>
      <c r="J455" s="31">
        <v>156</v>
      </c>
      <c r="K455" s="31" t="s">
        <v>63</v>
      </c>
      <c r="L455" s="32" t="s">
        <v>64</v>
      </c>
      <c r="M455" s="31">
        <v>40</v>
      </c>
      <c r="N455" s="341" t="s">
        <v>637</v>
      </c>
      <c r="O455" s="325"/>
      <c r="P455" s="325"/>
      <c r="Q455" s="325"/>
      <c r="R455" s="323"/>
      <c r="S455" s="33"/>
      <c r="T455" s="33"/>
      <c r="U455" s="34" t="s">
        <v>65</v>
      </c>
      <c r="V455" s="307">
        <v>0</v>
      </c>
      <c r="W455" s="308">
        <f>IFERROR(IF(V455="",0,CEILING((V455/$H455),1)*$H455),"")</f>
        <v>0</v>
      </c>
      <c r="X455" s="35" t="str">
        <f>IFERROR(IF(W455=0,"",ROUNDUP(W455/H455,0)*0.00753),"")</f>
        <v/>
      </c>
      <c r="Y455" s="55"/>
      <c r="Z455" s="56"/>
      <c r="AD455" s="57"/>
      <c r="BA455" s="301" t="s">
        <v>1</v>
      </c>
    </row>
    <row r="456" spans="1:53" ht="27" customHeight="1" x14ac:dyDescent="0.25">
      <c r="A456" s="53" t="s">
        <v>638</v>
      </c>
      <c r="B456" s="53" t="s">
        <v>639</v>
      </c>
      <c r="C456" s="30">
        <v>4301031244</v>
      </c>
      <c r="D456" s="322">
        <v>4640242180595</v>
      </c>
      <c r="E456" s="323"/>
      <c r="F456" s="306">
        <v>0.7</v>
      </c>
      <c r="G456" s="31">
        <v>6</v>
      </c>
      <c r="H456" s="306">
        <v>4.2</v>
      </c>
      <c r="I456" s="306">
        <v>4.46</v>
      </c>
      <c r="J456" s="31">
        <v>156</v>
      </c>
      <c r="K456" s="31" t="s">
        <v>63</v>
      </c>
      <c r="L456" s="32" t="s">
        <v>64</v>
      </c>
      <c r="M456" s="31">
        <v>40</v>
      </c>
      <c r="N456" s="479" t="s">
        <v>640</v>
      </c>
      <c r="O456" s="325"/>
      <c r="P456" s="325"/>
      <c r="Q456" s="325"/>
      <c r="R456" s="323"/>
      <c r="S456" s="33"/>
      <c r="T456" s="33"/>
      <c r="U456" s="34" t="s">
        <v>65</v>
      </c>
      <c r="V456" s="307">
        <v>0</v>
      </c>
      <c r="W456" s="308">
        <f>IFERROR(IF(V456="",0,CEILING((V456/$H456),1)*$H456),"")</f>
        <v>0</v>
      </c>
      <c r="X456" s="35" t="str">
        <f>IFERROR(IF(W456=0,"",ROUNDUP(W456/H456,0)*0.00753),"")</f>
        <v/>
      </c>
      <c r="Y456" s="55"/>
      <c r="Z456" s="56"/>
      <c r="AD456" s="57"/>
      <c r="BA456" s="302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6" t="s">
        <v>67</v>
      </c>
      <c r="V457" s="309">
        <f>IFERROR(V455/H455,"0")+IFERROR(V456/H456,"0")</f>
        <v>0</v>
      </c>
      <c r="W457" s="309">
        <f>IFERROR(W455/H455,"0")+IFERROR(W456/H456,"0")</f>
        <v>0</v>
      </c>
      <c r="X457" s="309">
        <f>IFERROR(IF(X455="",0,X455),"0")+IFERROR(IF(X456="",0,X456),"0")</f>
        <v>0</v>
      </c>
      <c r="Y457" s="310"/>
      <c r="Z457" s="310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6" t="s">
        <v>65</v>
      </c>
      <c r="V458" s="309">
        <f>IFERROR(SUM(V455:V456),"0")</f>
        <v>0</v>
      </c>
      <c r="W458" s="309">
        <f>IFERROR(SUM(W455:W456),"0")</f>
        <v>0</v>
      </c>
      <c r="X458" s="36"/>
      <c r="Y458" s="310"/>
      <c r="Z458" s="310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4"/>
      <c r="Z459" s="314"/>
    </row>
    <row r="460" spans="1:53" ht="27" customHeight="1" x14ac:dyDescent="0.25">
      <c r="A460" s="53" t="s">
        <v>641</v>
      </c>
      <c r="B460" s="53" t="s">
        <v>642</v>
      </c>
      <c r="C460" s="30">
        <v>4301051510</v>
      </c>
      <c r="D460" s="322">
        <v>4640242180540</v>
      </c>
      <c r="E460" s="323"/>
      <c r="F460" s="306">
        <v>1.3</v>
      </c>
      <c r="G460" s="31">
        <v>6</v>
      </c>
      <c r="H460" s="306">
        <v>7.8</v>
      </c>
      <c r="I460" s="306">
        <v>8.3640000000000008</v>
      </c>
      <c r="J460" s="31">
        <v>56</v>
      </c>
      <c r="K460" s="31" t="s">
        <v>98</v>
      </c>
      <c r="L460" s="32" t="s">
        <v>64</v>
      </c>
      <c r="M460" s="31">
        <v>30</v>
      </c>
      <c r="N460" s="335" t="s">
        <v>643</v>
      </c>
      <c r="O460" s="325"/>
      <c r="P460" s="325"/>
      <c r="Q460" s="325"/>
      <c r="R460" s="323"/>
      <c r="S460" s="33"/>
      <c r="T460" s="33"/>
      <c r="U460" s="34" t="s">
        <v>65</v>
      </c>
      <c r="V460" s="307">
        <v>0</v>
      </c>
      <c r="W460" s="308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3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4301051508</v>
      </c>
      <c r="D461" s="322">
        <v>4640242180557</v>
      </c>
      <c r="E461" s="323"/>
      <c r="F461" s="306">
        <v>0.5</v>
      </c>
      <c r="G461" s="31">
        <v>6</v>
      </c>
      <c r="H461" s="306">
        <v>3</v>
      </c>
      <c r="I461" s="306">
        <v>3.2839999999999998</v>
      </c>
      <c r="J461" s="31">
        <v>156</v>
      </c>
      <c r="K461" s="31" t="s">
        <v>63</v>
      </c>
      <c r="L461" s="32" t="s">
        <v>64</v>
      </c>
      <c r="M461" s="31">
        <v>30</v>
      </c>
      <c r="N461" s="541" t="s">
        <v>646</v>
      </c>
      <c r="O461" s="325"/>
      <c r="P461" s="325"/>
      <c r="Q461" s="325"/>
      <c r="R461" s="323"/>
      <c r="S461" s="33"/>
      <c r="T461" s="33"/>
      <c r="U461" s="34" t="s">
        <v>65</v>
      </c>
      <c r="V461" s="307">
        <v>0</v>
      </c>
      <c r="W461" s="308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4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6" t="s">
        <v>67</v>
      </c>
      <c r="V462" s="309">
        <f>IFERROR(V460/H460,"0")+IFERROR(V461/H461,"0")</f>
        <v>0</v>
      </c>
      <c r="W462" s="309">
        <f>IFERROR(W460/H460,"0")+IFERROR(W461/H461,"0")</f>
        <v>0</v>
      </c>
      <c r="X462" s="309">
        <f>IFERROR(IF(X460="",0,X460),"0")+IFERROR(IF(X461="",0,X461),"0")</f>
        <v>0</v>
      </c>
      <c r="Y462" s="310"/>
      <c r="Z462" s="310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6" t="s">
        <v>65</v>
      </c>
      <c r="V463" s="309">
        <f>IFERROR(SUM(V460:V461),"0")</f>
        <v>0</v>
      </c>
      <c r="W463" s="309">
        <f>IFERROR(SUM(W460:W461),"0")</f>
        <v>0</v>
      </c>
      <c r="X463" s="36"/>
      <c r="Y463" s="310"/>
      <c r="Z463" s="310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15"/>
      <c r="Z464" s="315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4"/>
      <c r="Z465" s="314"/>
    </row>
    <row r="466" spans="1:53" ht="16.5" customHeight="1" x14ac:dyDescent="0.25">
      <c r="A466" s="53" t="s">
        <v>648</v>
      </c>
      <c r="B466" s="53" t="s">
        <v>649</v>
      </c>
      <c r="C466" s="30">
        <v>4301051310</v>
      </c>
      <c r="D466" s="322">
        <v>4680115880870</v>
      </c>
      <c r="E466" s="323"/>
      <c r="F466" s="306">
        <v>1.3</v>
      </c>
      <c r="G466" s="31">
        <v>6</v>
      </c>
      <c r="H466" s="306">
        <v>7.8</v>
      </c>
      <c r="I466" s="306">
        <v>8.3640000000000008</v>
      </c>
      <c r="J466" s="31">
        <v>56</v>
      </c>
      <c r="K466" s="31" t="s">
        <v>98</v>
      </c>
      <c r="L466" s="32" t="s">
        <v>119</v>
      </c>
      <c r="M466" s="31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3"/>
      <c r="T466" s="33"/>
      <c r="U466" s="34" t="s">
        <v>65</v>
      </c>
      <c r="V466" s="307">
        <v>200</v>
      </c>
      <c r="W466" s="308">
        <f>IFERROR(IF(V466="",0,CEILING((V466/$H466),1)*$H466),"")</f>
        <v>202.79999999999998</v>
      </c>
      <c r="X466" s="35">
        <f>IFERROR(IF(W466=0,"",ROUNDUP(W466/H466,0)*0.02175),"")</f>
        <v>0.5655</v>
      </c>
      <c r="Y466" s="55"/>
      <c r="Z466" s="56"/>
      <c r="AD466" s="57"/>
      <c r="BA466" s="305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6" t="s">
        <v>67</v>
      </c>
      <c r="V467" s="309">
        <f>IFERROR(V466/H466,"0")</f>
        <v>25.641025641025642</v>
      </c>
      <c r="W467" s="309">
        <f>IFERROR(W466/H466,"0")</f>
        <v>26</v>
      </c>
      <c r="X467" s="309">
        <f>IFERROR(IF(X466="",0,X466),"0")</f>
        <v>0.5655</v>
      </c>
      <c r="Y467" s="310"/>
      <c r="Z467" s="310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6" t="s">
        <v>65</v>
      </c>
      <c r="V468" s="309">
        <f>IFERROR(SUM(V466:V466),"0")</f>
        <v>200</v>
      </c>
      <c r="W468" s="309">
        <f>IFERROR(SUM(W466:W466),"0")</f>
        <v>202.79999999999998</v>
      </c>
      <c r="X468" s="36"/>
      <c r="Y468" s="310"/>
      <c r="Z468" s="310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6" t="s">
        <v>65</v>
      </c>
      <c r="V469" s="309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10926.82</v>
      </c>
      <c r="W469" s="309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10988.34</v>
      </c>
      <c r="X469" s="36"/>
      <c r="Y469" s="310"/>
      <c r="Z469" s="310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6" t="s">
        <v>65</v>
      </c>
      <c r="V470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11636.384089726367</v>
      </c>
      <c r="W470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11701.304</v>
      </c>
      <c r="X470" s="36"/>
      <c r="Y470" s="310"/>
      <c r="Z470" s="310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6" t="s">
        <v>653</v>
      </c>
      <c r="V471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20</v>
      </c>
      <c r="W471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21</v>
      </c>
      <c r="X471" s="36"/>
      <c r="Y471" s="310"/>
      <c r="Z471" s="310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6" t="s">
        <v>65</v>
      </c>
      <c r="V472" s="309">
        <f>GrossWeightTotal+PalletQtyTotal*25</f>
        <v>12136.384089726367</v>
      </c>
      <c r="W472" s="309">
        <f>GrossWeightTotalR+PalletQtyTotalR*25</f>
        <v>12226.304</v>
      </c>
      <c r="X472" s="36"/>
      <c r="Y472" s="310"/>
      <c r="Z472" s="310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6" t="s">
        <v>653</v>
      </c>
      <c r="V473" s="309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1695.7759625432041</v>
      </c>
      <c r="W473" s="309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1703</v>
      </c>
      <c r="X473" s="36"/>
      <c r="Y473" s="310"/>
      <c r="Z473" s="310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8" t="s">
        <v>657</v>
      </c>
      <c r="V474" s="36"/>
      <c r="W474" s="36"/>
      <c r="X474" s="36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23.660479999999996</v>
      </c>
      <c r="Y474" s="310"/>
      <c r="Z474" s="310"/>
    </row>
    <row r="475" spans="1:53" ht="13.5" customHeight="1" thickBot="1" x14ac:dyDescent="0.25"/>
    <row r="476" spans="1:53" ht="27" customHeight="1" thickTop="1" thickBot="1" x14ac:dyDescent="0.25">
      <c r="A476" s="39" t="s">
        <v>658</v>
      </c>
      <c r="B476" s="311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1" t="s">
        <v>579</v>
      </c>
      <c r="S476" s="320" t="s">
        <v>621</v>
      </c>
      <c r="T476" s="441"/>
      <c r="U476" s="312"/>
      <c r="Z476" s="51"/>
      <c r="AC476" s="312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12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12"/>
      <c r="Z477" s="51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1"/>
      <c r="AC478" s="312"/>
    </row>
    <row r="479" spans="1:53" ht="18" customHeight="1" thickTop="1" thickBot="1" x14ac:dyDescent="0.25">
      <c r="A479" s="39" t="s">
        <v>660</v>
      </c>
      <c r="B479" s="45">
        <f>IFERROR(W22*1,"0")+IFERROR(W26*1,"0")+IFERROR(W27*1,"0")+IFERROR(W28*1,"0")+IFERROR(W29*1,"0")+IFERROR(W30*1,"0")+IFERROR(W31*1,"0")+IFERROR(W35*1,"0")+IFERROR(W39*1,"0")+IFERROR(W43*1,"0")</f>
        <v>0</v>
      </c>
      <c r="C479" s="45">
        <f>IFERROR(W49*1,"0")+IFERROR(W50*1,"0")</f>
        <v>0</v>
      </c>
      <c r="D479" s="45">
        <f>IFERROR(W55*1,"0")+IFERROR(W56*1,"0")+IFERROR(W57*1,"0")+IFERROR(W58*1,"0")</f>
        <v>0</v>
      </c>
      <c r="E479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786.8</v>
      </c>
      <c r="F479" s="45">
        <f>IFERROR(W130*1,"0")+IFERROR(W131*1,"0")+IFERROR(W132*1,"0")</f>
        <v>226.8</v>
      </c>
      <c r="G479" s="45">
        <f>IFERROR(W138*1,"0")+IFERROR(W139*1,"0")+IFERROR(W140*1,"0")</f>
        <v>0</v>
      </c>
      <c r="H479" s="45">
        <f>IFERROR(W145*1,"0")+IFERROR(W146*1,"0")+IFERROR(W147*1,"0")+IFERROR(W148*1,"0")+IFERROR(W149*1,"0")+IFERROR(W150*1,"0")+IFERROR(W151*1,"0")+IFERROR(W152*1,"0")+IFERROR(W153*1,"0")</f>
        <v>0</v>
      </c>
      <c r="I479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244.79999999999998</v>
      </c>
      <c r="J479" s="45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1239.9000000000001</v>
      </c>
      <c r="K479" s="312"/>
      <c r="L479" s="45">
        <f>IFERROR(W261*1,"0")+IFERROR(W262*1,"0")+IFERROR(W263*1,"0")+IFERROR(W264*1,"0")+IFERROR(W265*1,"0")+IFERROR(W266*1,"0")+IFERROR(W267*1,"0")+IFERROR(W271*1,"0")+IFERROR(W272*1,"0")</f>
        <v>58</v>
      </c>
      <c r="M479" s="45">
        <f>IFERROR(W277*1,"0")+IFERROR(W281*1,"0")+IFERROR(W285*1,"0")+IFERROR(W289*1,"0")</f>
        <v>0</v>
      </c>
      <c r="N479" s="45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3666</v>
      </c>
      <c r="O479" s="45">
        <f>IFERROR(W321*1,"0")+IFERROR(W322*1,"0")+IFERROR(W323*1,"0")+IFERROR(W324*1,"0")+IFERROR(W328*1,"0")+IFERROR(W329*1,"0")+IFERROR(W333*1,"0")+IFERROR(W334*1,"0")+IFERROR(W335*1,"0")+IFERROR(W336*1,"0")+IFERROR(W340*1,"0")</f>
        <v>201.6</v>
      </c>
      <c r="P479" s="45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141.12</v>
      </c>
      <c r="Q479" s="45">
        <f>IFERROR(W391*1,"0")+IFERROR(W392*1,"0")+IFERROR(W396*1,"0")+IFERROR(W397*1,"0")+IFERROR(W398*1,"0")+IFERROR(W399*1,"0")+IFERROR(W400*1,"0")+IFERROR(W401*1,"0")+IFERROR(W402*1,"0")+IFERROR(W406*1,"0")</f>
        <v>50.400000000000006</v>
      </c>
      <c r="R479" s="45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3666.1200000000003</v>
      </c>
      <c r="S479" s="45">
        <f>IFERROR(W445*1,"0")+IFERROR(W446*1,"0")+IFERROR(W450*1,"0")+IFERROR(W451*1,"0")+IFERROR(W455*1,"0")+IFERROR(W456*1,"0")+IFERROR(W460*1,"0")+IFERROR(W461*1,"0")</f>
        <v>504</v>
      </c>
      <c r="T479" s="45">
        <f>IFERROR(W466*1,"0")</f>
        <v>202.79999999999998</v>
      </c>
      <c r="U479" s="312"/>
      <c r="Z479" s="51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N23:T23"/>
    <mergeCell ref="N261:R261"/>
    <mergeCell ref="N90:R90"/>
    <mergeCell ref="N452:T452"/>
    <mergeCell ref="N427:T427"/>
    <mergeCell ref="J9:L9"/>
    <mergeCell ref="R5:S5"/>
    <mergeCell ref="N27:R27"/>
    <mergeCell ref="A257:M258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F17:F18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N447:T447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O5:P5"/>
    <mergeCell ref="D171:E171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N438:R438"/>
    <mergeCell ref="D177:E177"/>
    <mergeCell ref="N354:R354"/>
    <mergeCell ref="N425:R425"/>
    <mergeCell ref="D226:E226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A91:M92"/>
    <mergeCell ref="N417:R417"/>
    <mergeCell ref="N246:T24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N110:R110"/>
    <mergeCell ref="D243:E243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D35:E35"/>
    <mergeCell ref="D10:E10"/>
    <mergeCell ref="F10:G10"/>
    <mergeCell ref="D99:E99"/>
    <mergeCell ref="N420:R420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A449:X449"/>
    <mergeCell ref="D296:E296"/>
    <mergeCell ref="N98:R98"/>
    <mergeCell ref="N396:R396"/>
    <mergeCell ref="D75:E75"/>
    <mergeCell ref="N461:R461"/>
    <mergeCell ref="A411:X411"/>
    <mergeCell ref="D206:E206"/>
    <mergeCell ref="N283:T283"/>
    <mergeCell ref="A144:X144"/>
    <mergeCell ref="D298:E298"/>
    <mergeCell ref="D181:E181"/>
    <mergeCell ref="A373:X373"/>
    <mergeCell ref="N404:T404"/>
    <mergeCell ref="N252:T252"/>
    <mergeCell ref="A160:M161"/>
    <mergeCell ref="N123:R123"/>
    <mergeCell ref="N105:T105"/>
    <mergeCell ref="N341:T341"/>
    <mergeCell ref="A290:M291"/>
    <mergeCell ref="N187:R187"/>
    <mergeCell ref="A382:M383"/>
    <mergeCell ref="D418:E418"/>
    <mergeCell ref="D89:E89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96:R96"/>
    <mergeCell ref="D204:E204"/>
    <mergeCell ref="A384:X384"/>
    <mergeCell ref="N104:T104"/>
    <mergeCell ref="N254:R254"/>
    <mergeCell ref="A241:X241"/>
    <mergeCell ref="N281:R281"/>
    <mergeCell ref="D153:E153"/>
    <mergeCell ref="D420:E420"/>
    <mergeCell ref="N59:T59"/>
    <mergeCell ref="N256:R256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A282:M283"/>
    <mergeCell ref="N148:R148"/>
    <mergeCell ref="N179:R179"/>
    <mergeCell ref="H17:H18"/>
    <mergeCell ref="A42:X42"/>
    <mergeCell ref="N41:T41"/>
    <mergeCell ref="D39:E39"/>
    <mergeCell ref="N109:R109"/>
    <mergeCell ref="A174:X174"/>
    <mergeCell ref="N314:T314"/>
    <mergeCell ref="N324:R324"/>
    <mergeCell ref="D196:E196"/>
    <mergeCell ref="A15:L15"/>
    <mergeCell ref="A48:X48"/>
    <mergeCell ref="A319:X319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N376:T376"/>
    <mergeCell ref="A83:X83"/>
    <mergeCell ref="A270:X270"/>
    <mergeCell ref="D68:E68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D178:E178"/>
    <mergeCell ref="A423:X423"/>
    <mergeCell ref="A410:X410"/>
    <mergeCell ref="D397:E397"/>
    <mergeCell ref="N154:T154"/>
    <mergeCell ref="T6:U9"/>
    <mergeCell ref="D340:E340"/>
    <mergeCell ref="N77:R77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N329:R329"/>
    <mergeCell ref="D74:E74"/>
    <mergeCell ref="N158:R158"/>
    <mergeCell ref="A34:X34"/>
    <mergeCell ref="D201:E201"/>
    <mergeCell ref="A276:X276"/>
    <mergeCell ref="D130:E130"/>
    <mergeCell ref="N145:R145"/>
    <mergeCell ref="D182:E182"/>
    <mergeCell ref="N163:R163"/>
    <mergeCell ref="D109:E109"/>
    <mergeCell ref="N101:R101"/>
    <mergeCell ref="N138:R138"/>
    <mergeCell ref="N76:R76"/>
    <mergeCell ref="T5:U5"/>
    <mergeCell ref="N374:R374"/>
    <mergeCell ref="D190:E190"/>
    <mergeCell ref="A268:M269"/>
    <mergeCell ref="A128:X128"/>
    <mergeCell ref="N361:R361"/>
    <mergeCell ref="U17:U18"/>
    <mergeCell ref="D233:E233"/>
    <mergeCell ref="D111:E111"/>
    <mergeCell ref="N140:R140"/>
    <mergeCell ref="D183:E183"/>
    <mergeCell ref="A136:X136"/>
    <mergeCell ref="A21:X21"/>
    <mergeCell ref="N232:R232"/>
    <mergeCell ref="D248:E248"/>
    <mergeCell ref="N325:T325"/>
    <mergeCell ref="D219:E219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N445:R445"/>
    <mergeCell ref="N388:T388"/>
    <mergeCell ref="D419:E419"/>
    <mergeCell ref="A428:X428"/>
    <mergeCell ref="G476:M476"/>
    <mergeCell ref="N451:R451"/>
    <mergeCell ref="N467:T467"/>
    <mergeCell ref="C476:F476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K17:K18"/>
    <mergeCell ref="N358:R358"/>
    <mergeCell ref="D103:E103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AD17:AD18"/>
    <mergeCell ref="N458:T458"/>
    <mergeCell ref="D88:E88"/>
    <mergeCell ref="N80:R80"/>
    <mergeCell ref="A337:M338"/>
    <mergeCell ref="D148:E148"/>
    <mergeCell ref="N303:T303"/>
    <mergeCell ref="D324:E324"/>
    <mergeCell ref="D26:E26"/>
    <mergeCell ref="N378:R378"/>
    <mergeCell ref="N55:R55"/>
    <mergeCell ref="D115:E115"/>
    <mergeCell ref="N424:R424"/>
    <mergeCell ref="N86:R86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251:M252"/>
    <mergeCell ref="A118:M119"/>
    <mergeCell ref="O11:P11"/>
    <mergeCell ref="N149:R149"/>
    <mergeCell ref="N205:R205"/>
    <mergeCell ref="D322:E322"/>
    <mergeCell ref="N124:R124"/>
    <mergeCell ref="N92:T92"/>
    <mergeCell ref="D113:E113"/>
    <mergeCell ref="A6:C6"/>
    <mergeCell ref="N360:R360"/>
    <mergeCell ref="A245:M246"/>
    <mergeCell ref="F9:G9"/>
    <mergeCell ref="N152:R152"/>
    <mergeCell ref="D27:E27"/>
    <mergeCell ref="N15:R16"/>
    <mergeCell ref="D116:E116"/>
    <mergeCell ref="A126:M127"/>
    <mergeCell ref="N160:T160"/>
    <mergeCell ref="D352:E352"/>
    <mergeCell ref="N219:R219"/>
    <mergeCell ref="N141:T141"/>
    <mergeCell ref="A62:X62"/>
    <mergeCell ref="N37:T37"/>
    <mergeCell ref="A44:M45"/>
    <mergeCell ref="N99:R99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450:R450"/>
    <mergeCell ref="N375:T375"/>
    <mergeCell ref="D396:E396"/>
    <mergeCell ref="D456:E456"/>
    <mergeCell ref="D414:E414"/>
    <mergeCell ref="D460:E460"/>
    <mergeCell ref="D398:E398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A104:M105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369:E369"/>
    <mergeCell ref="N74:R74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1"/>
    </row>
    <row r="3" spans="2:8" x14ac:dyDescent="0.2">
      <c r="B3" s="46" t="s">
        <v>662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663</v>
      </c>
      <c r="C6" s="46" t="s">
        <v>664</v>
      </c>
      <c r="D6" s="46" t="s">
        <v>665</v>
      </c>
      <c r="E6" s="46"/>
    </row>
    <row r="7" spans="2:8" x14ac:dyDescent="0.2">
      <c r="B7" s="46" t="s">
        <v>666</v>
      </c>
      <c r="C7" s="46" t="s">
        <v>667</v>
      </c>
      <c r="D7" s="46" t="s">
        <v>668</v>
      </c>
      <c r="E7" s="46"/>
    </row>
    <row r="8" spans="2:8" x14ac:dyDescent="0.2">
      <c r="B8" s="46" t="s">
        <v>669</v>
      </c>
      <c r="C8" s="46" t="s">
        <v>670</v>
      </c>
      <c r="D8" s="46" t="s">
        <v>671</v>
      </c>
      <c r="E8" s="46"/>
    </row>
    <row r="9" spans="2:8" x14ac:dyDescent="0.2">
      <c r="B9" s="46" t="s">
        <v>14</v>
      </c>
      <c r="C9" s="46" t="s">
        <v>672</v>
      </c>
      <c r="D9" s="46" t="s">
        <v>673</v>
      </c>
      <c r="E9" s="46"/>
    </row>
    <row r="10" spans="2:8" x14ac:dyDescent="0.2">
      <c r="B10" s="46" t="s">
        <v>674</v>
      </c>
      <c r="C10" s="46" t="s">
        <v>675</v>
      </c>
      <c r="D10" s="46" t="s">
        <v>676</v>
      </c>
      <c r="E10" s="46"/>
    </row>
    <row r="11" spans="2:8" x14ac:dyDescent="0.2">
      <c r="B11" s="46" t="s">
        <v>677</v>
      </c>
      <c r="C11" s="46" t="s">
        <v>678</v>
      </c>
      <c r="D11" s="46" t="s">
        <v>679</v>
      </c>
      <c r="E11" s="46"/>
    </row>
    <row r="13" spans="2:8" x14ac:dyDescent="0.2">
      <c r="B13" s="46" t="s">
        <v>680</v>
      </c>
      <c r="C13" s="46" t="s">
        <v>664</v>
      </c>
      <c r="D13" s="46"/>
      <c r="E13" s="46"/>
    </row>
    <row r="15" spans="2:8" x14ac:dyDescent="0.2">
      <c r="B15" s="46" t="s">
        <v>681</v>
      </c>
      <c r="C15" s="46" t="s">
        <v>667</v>
      </c>
      <c r="D15" s="46"/>
      <c r="E15" s="46"/>
    </row>
    <row r="17" spans="2:5" x14ac:dyDescent="0.2">
      <c r="B17" s="46" t="s">
        <v>682</v>
      </c>
      <c r="C17" s="46" t="s">
        <v>670</v>
      </c>
      <c r="D17" s="46"/>
      <c r="E17" s="46"/>
    </row>
    <row r="19" spans="2:5" x14ac:dyDescent="0.2">
      <c r="B19" s="46" t="s">
        <v>683</v>
      </c>
      <c r="C19" s="46" t="s">
        <v>672</v>
      </c>
      <c r="D19" s="46"/>
      <c r="E19" s="46"/>
    </row>
    <row r="21" spans="2:5" x14ac:dyDescent="0.2">
      <c r="B21" s="46" t="s">
        <v>684</v>
      </c>
      <c r="C21" s="46" t="s">
        <v>675</v>
      </c>
      <c r="D21" s="46"/>
      <c r="E21" s="46"/>
    </row>
    <row r="23" spans="2:5" x14ac:dyDescent="0.2">
      <c r="B23" s="46" t="s">
        <v>685</v>
      </c>
      <c r="C23" s="46" t="s">
        <v>678</v>
      </c>
      <c r="D23" s="46"/>
      <c r="E23" s="46"/>
    </row>
    <row r="25" spans="2:5" x14ac:dyDescent="0.2">
      <c r="B25" s="46" t="s">
        <v>686</v>
      </c>
      <c r="C25" s="46"/>
      <c r="D25" s="46"/>
      <c r="E25" s="46"/>
    </row>
    <row r="26" spans="2:5" x14ac:dyDescent="0.2">
      <c r="B26" s="46" t="s">
        <v>687</v>
      </c>
      <c r="C26" s="46"/>
      <c r="D26" s="46"/>
      <c r="E26" s="46"/>
    </row>
    <row r="27" spans="2:5" x14ac:dyDescent="0.2">
      <c r="B27" s="46" t="s">
        <v>688</v>
      </c>
      <c r="C27" s="46"/>
      <c r="D27" s="46"/>
      <c r="E27" s="46"/>
    </row>
    <row r="28" spans="2:5" x14ac:dyDescent="0.2">
      <c r="B28" s="46" t="s">
        <v>689</v>
      </c>
      <c r="C28" s="46"/>
      <c r="D28" s="46"/>
      <c r="E28" s="46"/>
    </row>
    <row r="29" spans="2:5" x14ac:dyDescent="0.2">
      <c r="B29" s="46" t="s">
        <v>690</v>
      </c>
      <c r="C29" s="46"/>
      <c r="D29" s="46"/>
      <c r="E29" s="46"/>
    </row>
    <row r="30" spans="2:5" x14ac:dyDescent="0.2">
      <c r="B30" s="46" t="s">
        <v>691</v>
      </c>
      <c r="C30" s="46"/>
      <c r="D30" s="46"/>
      <c r="E30" s="46"/>
    </row>
    <row r="31" spans="2:5" x14ac:dyDescent="0.2">
      <c r="B31" s="46" t="s">
        <v>692</v>
      </c>
      <c r="C31" s="46"/>
      <c r="D31" s="46"/>
      <c r="E31" s="46"/>
    </row>
    <row r="32" spans="2:5" x14ac:dyDescent="0.2">
      <c r="B32" s="46" t="s">
        <v>693</v>
      </c>
      <c r="C32" s="46"/>
      <c r="D32" s="46"/>
      <c r="E32" s="46"/>
    </row>
    <row r="33" spans="2:5" x14ac:dyDescent="0.2">
      <c r="B33" s="46" t="s">
        <v>694</v>
      </c>
      <c r="C33" s="46"/>
      <c r="D33" s="46"/>
      <c r="E33" s="46"/>
    </row>
    <row r="34" spans="2:5" x14ac:dyDescent="0.2">
      <c r="B34" s="46" t="s">
        <v>695</v>
      </c>
      <c r="C34" s="46"/>
      <c r="D34" s="46"/>
      <c r="E34" s="46"/>
    </row>
    <row r="35" spans="2:5" x14ac:dyDescent="0.2">
      <c r="B35" s="46" t="s">
        <v>696</v>
      </c>
      <c r="C35" s="46"/>
      <c r="D35" s="46"/>
      <c r="E35" s="46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2023-12-01T08:31:19Z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