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12,23 ДНР 2\"/>
    </mc:Choice>
  </mc:AlternateContent>
  <xr:revisionPtr revIDLastSave="0" documentId="13_ncr:1_{2177C8B9-CE73-4E40-9205-075C957172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W467" i="1"/>
  <c r="V467" i="1"/>
  <c r="X466" i="1"/>
  <c r="X467" i="1" s="1"/>
  <c r="W466" i="1"/>
  <c r="T479" i="1" s="1"/>
  <c r="N466" i="1"/>
  <c r="V463" i="1"/>
  <c r="W462" i="1"/>
  <c r="V462" i="1"/>
  <c r="X461" i="1"/>
  <c r="W461" i="1"/>
  <c r="X460" i="1"/>
  <c r="X462" i="1" s="1"/>
  <c r="W460" i="1"/>
  <c r="W463" i="1" s="1"/>
  <c r="V458" i="1"/>
  <c r="V457" i="1"/>
  <c r="W456" i="1"/>
  <c r="X456" i="1" s="1"/>
  <c r="W455" i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W408" i="1" s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N396" i="1"/>
  <c r="V394" i="1"/>
  <c r="V393" i="1"/>
  <c r="W392" i="1"/>
  <c r="X392" i="1" s="1"/>
  <c r="N392" i="1"/>
  <c r="W391" i="1"/>
  <c r="X391" i="1" s="1"/>
  <c r="X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W376" i="1" s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9" i="1"/>
  <c r="V348" i="1"/>
  <c r="W347" i="1"/>
  <c r="X347" i="1" s="1"/>
  <c r="N347" i="1"/>
  <c r="W346" i="1"/>
  <c r="N346" i="1"/>
  <c r="V342" i="1"/>
  <c r="V341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W337" i="1" s="1"/>
  <c r="N333" i="1"/>
  <c r="V331" i="1"/>
  <c r="V330" i="1"/>
  <c r="W329" i="1"/>
  <c r="X329" i="1" s="1"/>
  <c r="N329" i="1"/>
  <c r="W328" i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X308" i="1" s="1"/>
  <c r="N308" i="1"/>
  <c r="W307" i="1"/>
  <c r="X307" i="1" s="1"/>
  <c r="W306" i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W279" i="1" s="1"/>
  <c r="N277" i="1"/>
  <c r="V274" i="1"/>
  <c r="V273" i="1"/>
  <c r="W272" i="1"/>
  <c r="X272" i="1" s="1"/>
  <c r="N272" i="1"/>
  <c r="W271" i="1"/>
  <c r="X271" i="1" s="1"/>
  <c r="X273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N261" i="1"/>
  <c r="V258" i="1"/>
  <c r="V257" i="1"/>
  <c r="W256" i="1"/>
  <c r="X256" i="1" s="1"/>
  <c r="N256" i="1"/>
  <c r="W255" i="1"/>
  <c r="X255" i="1" s="1"/>
  <c r="N255" i="1"/>
  <c r="W254" i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V221" i="1"/>
  <c r="V220" i="1"/>
  <c r="W219" i="1"/>
  <c r="W221" i="1" s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V198" i="1"/>
  <c r="V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F479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W92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219" i="1" l="1"/>
  <c r="X220" i="1" s="1"/>
  <c r="W220" i="1"/>
  <c r="W388" i="1"/>
  <c r="X118" i="1"/>
  <c r="X385" i="1"/>
  <c r="X387" i="1" s="1"/>
  <c r="W387" i="1"/>
  <c r="V469" i="1"/>
  <c r="W127" i="1"/>
  <c r="X421" i="1"/>
  <c r="W251" i="1"/>
  <c r="X312" i="1"/>
  <c r="X313" i="1" s="1"/>
  <c r="W313" i="1"/>
  <c r="X316" i="1"/>
  <c r="X317" i="1" s="1"/>
  <c r="W317" i="1"/>
  <c r="W453" i="1"/>
  <c r="X81" i="1"/>
  <c r="X154" i="1"/>
  <c r="X227" i="1"/>
  <c r="X192" i="1"/>
  <c r="X325" i="1"/>
  <c r="X364" i="1"/>
  <c r="X22" i="1"/>
  <c r="X23" i="1" s="1"/>
  <c r="X26" i="1"/>
  <c r="X94" i="1"/>
  <c r="X104" i="1" s="1"/>
  <c r="W119" i="1"/>
  <c r="X121" i="1"/>
  <c r="X126" i="1" s="1"/>
  <c r="G479" i="1"/>
  <c r="X163" i="1"/>
  <c r="X165" i="1" s="1"/>
  <c r="W173" i="1"/>
  <c r="X248" i="1"/>
  <c r="X251" i="1" s="1"/>
  <c r="X333" i="1"/>
  <c r="X337" i="1" s="1"/>
  <c r="W364" i="1"/>
  <c r="X374" i="1"/>
  <c r="X375" i="1" s="1"/>
  <c r="W375" i="1"/>
  <c r="X406" i="1"/>
  <c r="X407" i="1" s="1"/>
  <c r="W407" i="1"/>
  <c r="X450" i="1"/>
  <c r="X452" i="1" s="1"/>
  <c r="W452" i="1"/>
  <c r="X32" i="1"/>
  <c r="X59" i="1"/>
  <c r="W37" i="1"/>
  <c r="W41" i="1"/>
  <c r="W91" i="1"/>
  <c r="W105" i="1"/>
  <c r="W154" i="1"/>
  <c r="W161" i="1"/>
  <c r="W166" i="1"/>
  <c r="W193" i="1"/>
  <c r="W245" i="1"/>
  <c r="X242" i="1"/>
  <c r="X245" i="1" s="1"/>
  <c r="L479" i="1"/>
  <c r="W269" i="1"/>
  <c r="X261" i="1"/>
  <c r="X268" i="1" s="1"/>
  <c r="W274" i="1"/>
  <c r="N479" i="1"/>
  <c r="W303" i="1"/>
  <c r="X295" i="1"/>
  <c r="X303" i="1" s="1"/>
  <c r="W310" i="1"/>
  <c r="X306" i="1"/>
  <c r="X309" i="1" s="1"/>
  <c r="W338" i="1"/>
  <c r="W341" i="1"/>
  <c r="X340" i="1"/>
  <c r="X341" i="1" s="1"/>
  <c r="W342" i="1"/>
  <c r="P479" i="1"/>
  <c r="W349" i="1"/>
  <c r="X346" i="1"/>
  <c r="X348" i="1" s="1"/>
  <c r="W348" i="1"/>
  <c r="W383" i="1"/>
  <c r="W394" i="1"/>
  <c r="W404" i="1"/>
  <c r="X396" i="1"/>
  <c r="X403" i="1" s="1"/>
  <c r="W403" i="1"/>
  <c r="W421" i="1"/>
  <c r="W427" i="1"/>
  <c r="W435" i="1"/>
  <c r="X429" i="1"/>
  <c r="X435" i="1" s="1"/>
  <c r="W436" i="1"/>
  <c r="W441" i="1"/>
  <c r="X438" i="1"/>
  <c r="X440" i="1" s="1"/>
  <c r="W440" i="1"/>
  <c r="W33" i="1"/>
  <c r="W45" i="1"/>
  <c r="W51" i="1"/>
  <c r="W60" i="1"/>
  <c r="W81" i="1"/>
  <c r="W118" i="1"/>
  <c r="W126" i="1"/>
  <c r="W134" i="1"/>
  <c r="W142" i="1"/>
  <c r="W172" i="1"/>
  <c r="W198" i="1"/>
  <c r="X195" i="1"/>
  <c r="X197" i="1" s="1"/>
  <c r="W216" i="1"/>
  <c r="W240" i="1"/>
  <c r="W258" i="1"/>
  <c r="W268" i="1"/>
  <c r="M479" i="1"/>
  <c r="W278" i="1"/>
  <c r="X277" i="1"/>
  <c r="X278" i="1" s="1"/>
  <c r="W282" i="1"/>
  <c r="X281" i="1"/>
  <c r="X282" i="1" s="1"/>
  <c r="W286" i="1"/>
  <c r="X285" i="1"/>
  <c r="X286" i="1" s="1"/>
  <c r="W290" i="1"/>
  <c r="X289" i="1"/>
  <c r="X290" i="1" s="1"/>
  <c r="W291" i="1"/>
  <c r="W304" i="1"/>
  <c r="W309" i="1"/>
  <c r="H9" i="1"/>
  <c r="B47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W133" i="1"/>
  <c r="X138" i="1"/>
  <c r="X141" i="1" s="1"/>
  <c r="W141" i="1"/>
  <c r="H479" i="1"/>
  <c r="W155" i="1"/>
  <c r="I479" i="1"/>
  <c r="W160" i="1"/>
  <c r="X168" i="1"/>
  <c r="X172" i="1" s="1"/>
  <c r="W192" i="1"/>
  <c r="W197" i="1"/>
  <c r="X216" i="1"/>
  <c r="W227" i="1"/>
  <c r="W228" i="1"/>
  <c r="W239" i="1"/>
  <c r="X230" i="1"/>
  <c r="X239" i="1" s="1"/>
  <c r="W246" i="1"/>
  <c r="W252" i="1"/>
  <c r="W257" i="1"/>
  <c r="X254" i="1"/>
  <c r="X257" i="1" s="1"/>
  <c r="W273" i="1"/>
  <c r="W326" i="1"/>
  <c r="W331" i="1"/>
  <c r="X328" i="1"/>
  <c r="X330" i="1" s="1"/>
  <c r="W330" i="1"/>
  <c r="W448" i="1"/>
  <c r="W457" i="1"/>
  <c r="X455" i="1"/>
  <c r="X457" i="1" s="1"/>
  <c r="W458" i="1"/>
  <c r="J479" i="1"/>
  <c r="W217" i="1"/>
  <c r="O479" i="1"/>
  <c r="W325" i="1"/>
  <c r="W365" i="1"/>
  <c r="W372" i="1"/>
  <c r="X367" i="1"/>
  <c r="X371" i="1" s="1"/>
  <c r="W371" i="1"/>
  <c r="W382" i="1"/>
  <c r="X378" i="1"/>
  <c r="X382" i="1" s="1"/>
  <c r="Q479" i="1"/>
  <c r="R479" i="1"/>
  <c r="W426" i="1"/>
  <c r="S479" i="1"/>
  <c r="W447" i="1"/>
  <c r="X445" i="1"/>
  <c r="X447" i="1" s="1"/>
  <c r="W393" i="1"/>
  <c r="W422" i="1"/>
  <c r="W468" i="1"/>
  <c r="W472" i="1" l="1"/>
  <c r="W473" i="1"/>
  <c r="X474" i="1"/>
  <c r="W469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<sst xmlns="http://schemas.openxmlformats.org/spreadsheetml/2006/main" count="2015" uniqueCount="697">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</sst>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11" customWidth="1"/>
    <col min="19" max="19" width="10.42578125" style="311" customWidth="1"/>
    <col min="20" max="20" width="9.42578125" style="311" customWidth="1"/>
    <col min="21" max="21" width="8.42578125" style="311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06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0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0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6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/>
      <c r="I5" s="353"/>
      <c r="J5" s="353"/>
      <c r="K5" s="353"/>
      <c r="L5" s="354"/>
      <c r="N5" s="23" t="s">
        <v>10</v>
      </c>
      <c r="O5" s="549">
        <v>45263</v>
      </c>
      <c r="P5" s="403"/>
      <c r="R5" s="640" t="s">
        <v>11</v>
      </c>
      <c r="S5" s="377"/>
      <c r="T5" s="490" t="s">
        <v>12</v>
      </c>
      <c r="U5" s="403"/>
      <c r="Z5" s="50"/>
      <c r="AA5" s="50"/>
      <c r="AB5" s="50"/>
    </row>
    <row r="6" spans="1:29" s="306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76" t="s">
        <v>16</v>
      </c>
      <c r="S6" s="377"/>
      <c r="T6" s="497" t="s">
        <v>17</v>
      </c>
      <c r="U6" s="362"/>
      <c r="Z6" s="50"/>
      <c r="AA6" s="50"/>
      <c r="AB6" s="50"/>
    </row>
    <row r="7" spans="1:29" s="306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8"/>
      <c r="U7" s="499"/>
      <c r="Z7" s="50"/>
      <c r="AA7" s="50"/>
      <c r="AB7" s="50"/>
    </row>
    <row r="8" spans="1:29" s="306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0.41666666666666669</v>
      </c>
      <c r="P8" s="403"/>
      <c r="R8" s="330"/>
      <c r="S8" s="377"/>
      <c r="T8" s="498"/>
      <c r="U8" s="499"/>
      <c r="Z8" s="50"/>
      <c r="AA8" s="50"/>
      <c r="AB8" s="50"/>
    </row>
    <row r="9" spans="1:29" s="306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49"/>
      <c r="P9" s="403"/>
      <c r="R9" s="330"/>
      <c r="S9" s="377"/>
      <c r="T9" s="500"/>
      <c r="U9" s="501"/>
      <c r="V9" s="42"/>
      <c r="W9" s="42"/>
      <c r="X9" s="42"/>
      <c r="Y9" s="42"/>
      <c r="Z9" s="50"/>
      <c r="AA9" s="50"/>
      <c r="AB9" s="50"/>
    </row>
    <row r="10" spans="1:29" s="306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1" t="s">
        <v>23</v>
      </c>
      <c r="U10" s="362"/>
      <c r="V10" s="43"/>
      <c r="W10" s="43"/>
      <c r="X10" s="43"/>
      <c r="Y10" s="43"/>
      <c r="Z10" s="50"/>
      <c r="AA10" s="50"/>
      <c r="AB10" s="50"/>
    </row>
    <row r="11" spans="1:29" s="30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0" t="s">
        <v>27</v>
      </c>
      <c r="U11" s="581"/>
      <c r="V11" s="44"/>
      <c r="W11" s="44"/>
      <c r="X11" s="44"/>
      <c r="Y11" s="44"/>
      <c r="Z11" s="50"/>
      <c r="AA11" s="50"/>
      <c r="AB11" s="50"/>
    </row>
    <row r="12" spans="1:29" s="306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3"/>
      <c r="P12" s="522"/>
      <c r="Q12" s="22"/>
      <c r="S12" s="23"/>
      <c r="T12" s="419"/>
      <c r="U12" s="330"/>
      <c r="Z12" s="50"/>
      <c r="AA12" s="50"/>
      <c r="AB12" s="50"/>
    </row>
    <row r="13" spans="1:29" s="306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0"/>
      <c r="P13" s="581"/>
      <c r="Q13" s="22"/>
      <c r="V13" s="48"/>
      <c r="W13" s="48"/>
      <c r="X13" s="48"/>
      <c r="Y13" s="48"/>
      <c r="Z13" s="50"/>
      <c r="AA13" s="50"/>
      <c r="AB13" s="50"/>
    </row>
    <row r="14" spans="1:29" s="306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06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3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0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0"/>
      <c r="Z20" s="310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0"/>
      <c r="Z47" s="310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14">
        <v>0</v>
      </c>
      <c r="W49" s="31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14">
        <v>0</v>
      </c>
      <c r="W50" s="31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16">
        <f>IFERROR(SUM(V49:V50),"0")</f>
        <v>0</v>
      </c>
      <c r="W52" s="316">
        <f>IFERROR(SUM(W49:W50),"0")</f>
        <v>0</v>
      </c>
      <c r="X52" s="36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0"/>
      <c r="Z53" s="310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14">
        <v>0</v>
      </c>
      <c r="W55" s="315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4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16">
        <f>IFERROR(SUM(V55:V58),"0")</f>
        <v>0</v>
      </c>
      <c r="W60" s="316">
        <f>IFERROR(SUM(W55:W58),"0")</f>
        <v>0</v>
      </c>
      <c r="X60" s="36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0"/>
      <c r="Z61" s="310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14">
        <v>0</v>
      </c>
      <c r="W64" s="31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14">
        <v>0</v>
      </c>
      <c r="W65" s="31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3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14">
        <v>0</v>
      </c>
      <c r="W68" s="315">
        <f t="shared" si="2"/>
        <v>0</v>
      </c>
      <c r="X68" s="35" t="str">
        <f t="shared" ref="X68:X73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14">
        <v>0</v>
      </c>
      <c r="W73" s="31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16">
        <f>IFERROR(SUM(V63:V80),"0")</f>
        <v>0</v>
      </c>
      <c r="W82" s="316">
        <f>IFERROR(SUM(W63:W80),"0")</f>
        <v>0</v>
      </c>
      <c r="X82" s="36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0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5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14">
        <v>0</v>
      </c>
      <c r="W94" s="315">
        <f t="shared" ref="W94:W103" si="5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14">
        <v>0</v>
      </c>
      <c r="W98" s="315">
        <f t="shared" si="5"/>
        <v>0</v>
      </c>
      <c r="X98" s="35" t="str">
        <f>IFERROR(IF(W98=0,"",ROUNDUP(W98/H98,0)*0.02175),"")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5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16">
        <f>IFERROR(SUM(V94:V103),"0")</f>
        <v>0</v>
      </c>
      <c r="W105" s="316">
        <f>IFERROR(SUM(W94:W103),"0")</f>
        <v>0</v>
      </c>
      <c r="X105" s="36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5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2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14">
        <v>0</v>
      </c>
      <c r="W108" s="315">
        <f t="shared" si="6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7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14">
        <v>50</v>
      </c>
      <c r="W109" s="315">
        <f t="shared" si="6"/>
        <v>50.400000000000006</v>
      </c>
      <c r="X109" s="35">
        <f>IFERROR(IF(W109=0,"",ROUNDUP(W109/H109,0)*0.02175),"")</f>
        <v>0.1305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2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14">
        <v>226.8</v>
      </c>
      <c r="W113" s="315">
        <f t="shared" si="6"/>
        <v>226.8</v>
      </c>
      <c r="X113" s="35">
        <f>IFERROR(IF(W113=0,"",ROUNDUP(W113/H113,0)*0.00753),"")</f>
        <v>0.63251999999999997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7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14">
        <v>0</v>
      </c>
      <c r="W116" s="315">
        <f t="shared" si="6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0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89.952380952380949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90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0.76302000000000003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16">
        <f>IFERROR(SUM(V107:V117),"0")</f>
        <v>276.8</v>
      </c>
      <c r="W119" s="316">
        <f>IFERROR(SUM(W107:W117),"0")</f>
        <v>277.20000000000005</v>
      </c>
      <c r="X119" s="36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2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0"/>
      <c r="Z128" s="310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6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14">
        <v>600</v>
      </c>
      <c r="W130" s="315">
        <f>IFERROR(IF(V130="",0,CEILING((V130/$H130),1)*$H130),"")</f>
        <v>604.80000000000007</v>
      </c>
      <c r="X130" s="35">
        <f>IFERROR(IF(W130=0,"",ROUNDUP(W130/H130,0)*0.02175),"")</f>
        <v>1.5659999999999998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14">
        <v>400</v>
      </c>
      <c r="W132" s="315">
        <f>IFERROR(IF(V132="",0,CEILING((V132/$H132),1)*$H132),"")</f>
        <v>402.3</v>
      </c>
      <c r="X132" s="35">
        <f>IFERROR(IF(W132=0,"",ROUNDUP(W132/H132,0)*0.00753),"")</f>
        <v>1.1219700000000001</v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16">
        <f>IFERROR(V130/H130,"0")+IFERROR(V131/H131,"0")+IFERROR(V132/H132,"0")</f>
        <v>219.5767195767196</v>
      </c>
      <c r="W133" s="316">
        <f>IFERROR(W130/H130,"0")+IFERROR(W131/H131,"0")+IFERROR(W132/H132,"0")</f>
        <v>221</v>
      </c>
      <c r="X133" s="316">
        <f>IFERROR(IF(X130="",0,X130),"0")+IFERROR(IF(X131="",0,X131),"0")+IFERROR(IF(X132="",0,X132),"0")</f>
        <v>2.68797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16">
        <f>IFERROR(SUM(V130:V132),"0")</f>
        <v>1000</v>
      </c>
      <c r="W134" s="316">
        <f>IFERROR(SUM(W130:W132),"0")</f>
        <v>1007.1000000000001</v>
      </c>
      <c r="X134" s="36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0"/>
      <c r="Z136" s="310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0"/>
      <c r="Z143" s="310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4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14">
        <v>0</v>
      </c>
      <c r="W146" s="315">
        <f t="shared" si="7"/>
        <v>0</v>
      </c>
      <c r="X146" s="35" t="str">
        <f>IFERROR(IF(W146=0,"",ROUNDUP(W146/H146,0)*0.00753),"")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16">
        <f>IFERROR(SUM(V145:V153),"0")</f>
        <v>0</v>
      </c>
      <c r="W155" s="316">
        <f>IFERROR(SUM(W145:W153),"0")</f>
        <v>0</v>
      </c>
      <c r="X155" s="36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0"/>
      <c r="Z156" s="310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14">
        <v>0</v>
      </c>
      <c r="W168" s="315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14">
        <v>0</v>
      </c>
      <c r="W169" s="315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16">
        <f>IFERROR(SUM(V168:V171),"0")</f>
        <v>0</v>
      </c>
      <c r="W173" s="316">
        <f>IFERROR(SUM(W168:W171),"0")</f>
        <v>0</v>
      </c>
      <c r="X173" s="36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4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14">
        <v>0</v>
      </c>
      <c r="W176" s="315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14">
        <v>21.6</v>
      </c>
      <c r="W181" s="315">
        <f t="shared" si="8"/>
        <v>21.599999999999998</v>
      </c>
      <c r="X181" s="35">
        <f>IFERROR(IF(W181=0,"",ROUNDUP(W181/H181,0)*0.00753),"")</f>
        <v>6.7769999999999997E-2</v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49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14">
        <v>40.799999999999997</v>
      </c>
      <c r="W183" s="315">
        <f t="shared" si="8"/>
        <v>40.799999999999997</v>
      </c>
      <c r="X183" s="35">
        <f>IFERROR(IF(W183=0,"",ROUNDUP(W183/H183,0)*0.00753),"")</f>
        <v>0.12801000000000001</v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14">
        <v>350</v>
      </c>
      <c r="W187" s="315">
        <f t="shared" si="8"/>
        <v>350.4</v>
      </c>
      <c r="X187" s="35">
        <f t="shared" si="9"/>
        <v>1.09938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14">
        <v>350</v>
      </c>
      <c r="W188" s="315">
        <f t="shared" si="8"/>
        <v>350.4</v>
      </c>
      <c r="X188" s="35">
        <f t="shared" si="9"/>
        <v>1.09938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14">
        <v>0</v>
      </c>
      <c r="W190" s="315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317.66666666666669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318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2.3945400000000001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16">
        <f>IFERROR(SUM(V175:V191),"0")</f>
        <v>762.4</v>
      </c>
      <c r="W193" s="316">
        <f>IFERROR(SUM(W175:W191),"0")</f>
        <v>763.19999999999993</v>
      </c>
      <c r="X193" s="36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0"/>
      <c r="Z199" s="310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14">
        <v>0</v>
      </c>
      <c r="W203" s="31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14">
        <v>0</v>
      </c>
      <c r="W206" s="315">
        <f t="shared" si="10"/>
        <v>0</v>
      </c>
      <c r="X206" s="35" t="str">
        <f>IFERROR(IF(W206=0,"",ROUNDUP(W206/H206,0)*0.02175),"")</f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14">
        <v>0</v>
      </c>
      <c r="W207" s="315">
        <f t="shared" si="10"/>
        <v>0</v>
      </c>
      <c r="X207" s="35" t="str">
        <f>IFERROR(IF(W207=0,"",ROUNDUP(W207/H207,0)*0.02175),"")</f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14">
        <v>0</v>
      </c>
      <c r="W208" s="315">
        <f t="shared" si="10"/>
        <v>0</v>
      </c>
      <c r="X208" s="35" t="str">
        <f>IFERROR(IF(W208=0,"",ROUNDUP(W208/H208,0)*0.02175),"")</f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14">
        <v>0</v>
      </c>
      <c r="W209" s="315">
        <f t="shared" si="10"/>
        <v>0</v>
      </c>
      <c r="X209" s="35" t="str">
        <f t="shared" ref="X209:X215" si="11">IFERROR(IF(W209=0,"",ROUNDUP(W209/H209,0)*0.00937),"")</f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14">
        <v>0</v>
      </c>
      <c r="W211" s="315">
        <f t="shared" si="10"/>
        <v>0</v>
      </c>
      <c r="X211" s="35" t="str">
        <f t="shared" si="11"/>
        <v/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16">
        <f>IFERROR(SUM(V201:V215),"0")</f>
        <v>0</v>
      </c>
      <c r="W217" s="316">
        <f>IFERROR(SUM(W201:W215),"0")</f>
        <v>0</v>
      </c>
      <c r="X217" s="36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14">
        <v>50</v>
      </c>
      <c r="W223" s="315">
        <f>IFERROR(IF(V223="",0,CEILING((V223/$H223),1)*$H223),"")</f>
        <v>50.400000000000006</v>
      </c>
      <c r="X223" s="35">
        <f>IFERROR(IF(W223=0,"",ROUNDUP(W223/H223,0)*0.00753),"")</f>
        <v>9.0359999999999996E-2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14">
        <v>0</v>
      </c>
      <c r="W224" s="315">
        <f>IFERROR(IF(V224="",0,CEILING((V224/$H224),1)*$H224),"")</f>
        <v>0</v>
      </c>
      <c r="X224" s="35" t="str">
        <f>IFERROR(IF(W224=0,"",ROUNDUP(W224/H224,0)*0.00753),"")</f>
        <v/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14">
        <v>52.5</v>
      </c>
      <c r="W225" s="315">
        <f>IFERROR(IF(V225="",0,CEILING((V225/$H225),1)*$H225),"")</f>
        <v>52.5</v>
      </c>
      <c r="X225" s="35">
        <f>IFERROR(IF(W225=0,"",ROUNDUP(W225/H225,0)*0.00502),"")</f>
        <v>0.1255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16">
        <f>IFERROR(V223/H223,"0")+IFERROR(V224/H224,"0")+IFERROR(V225/H225,"0")+IFERROR(V226/H226,"0")</f>
        <v>36.904761904761905</v>
      </c>
      <c r="W227" s="316">
        <f>IFERROR(W223/H223,"0")+IFERROR(W224/H224,"0")+IFERROR(W225/H225,"0")+IFERROR(W226/H226,"0")</f>
        <v>37</v>
      </c>
      <c r="X227" s="316">
        <f>IFERROR(IF(X223="",0,X223),"0")+IFERROR(IF(X224="",0,X224),"0")+IFERROR(IF(X225="",0,X225),"0")+IFERROR(IF(X226="",0,X226),"0")</f>
        <v>0.21586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16">
        <f>IFERROR(SUM(V223:V226),"0")</f>
        <v>102.5</v>
      </c>
      <c r="W228" s="316">
        <f>IFERROR(SUM(W223:W226),"0")</f>
        <v>102.9</v>
      </c>
      <c r="X228" s="36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14">
        <v>0</v>
      </c>
      <c r="W230" s="315">
        <f t="shared" ref="W230:W238" si="12">IFERROR(IF(V230="",0,CEILING((V230/$H230),1)*$H230),"")</f>
        <v>0</v>
      </c>
      <c r="X230" s="35" t="str">
        <f>IFERROR(IF(W230=0,"",ROUNDUP(W230/H230,0)*0.02175),"")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6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14">
        <v>350.7</v>
      </c>
      <c r="W233" s="315">
        <f t="shared" si="12"/>
        <v>350.7</v>
      </c>
      <c r="X233" s="35">
        <f>IFERROR(IF(W233=0,"",ROUNDUP(W233/H233,0)*0.00753),"")</f>
        <v>1.2575100000000001</v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14">
        <v>0</v>
      </c>
      <c r="W234" s="315">
        <f t="shared" si="12"/>
        <v>0</v>
      </c>
      <c r="X234" s="35" t="str">
        <f>IFERROR(IF(W234=0,"",ROUNDUP(W234/H234,0)*0.00753),"")</f>
        <v/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167</v>
      </c>
      <c r="W239" s="316">
        <f>IFERROR(W230/H230,"0")+IFERROR(W231/H231,"0")+IFERROR(W232/H232,"0")+IFERROR(W233/H233,"0")+IFERROR(W234/H234,"0")+IFERROR(W235/H235,"0")+IFERROR(W236/H236,"0")+IFERROR(W237/H237,"0")+IFERROR(W238/H238,"0")</f>
        <v>167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1.2575100000000001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16">
        <f>IFERROR(SUM(V230:V238),"0")</f>
        <v>350.7</v>
      </c>
      <c r="W240" s="316">
        <f>IFERROR(SUM(W230:W238),"0")</f>
        <v>350.7</v>
      </c>
      <c r="X240" s="36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14">
        <v>150</v>
      </c>
      <c r="W242" s="315">
        <f>IFERROR(IF(V242="",0,CEILING((V242/$H242),1)*$H242),"")</f>
        <v>151.20000000000002</v>
      </c>
      <c r="X242" s="35">
        <f>IFERROR(IF(W242=0,"",ROUNDUP(W242/H242,0)*0.02175),"")</f>
        <v>0.39149999999999996</v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14">
        <v>700</v>
      </c>
      <c r="W243" s="315">
        <f>IFERROR(IF(V243="",0,CEILING((V243/$H243),1)*$H243),"")</f>
        <v>702</v>
      </c>
      <c r="X243" s="35">
        <f>IFERROR(IF(W243=0,"",ROUNDUP(W243/H243,0)*0.02175),"")</f>
        <v>1.9574999999999998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14">
        <v>0</v>
      </c>
      <c r="W244" s="315">
        <f>IFERROR(IF(V244="",0,CEILING((V244/$H244),1)*$H244),"")</f>
        <v>0</v>
      </c>
      <c r="X244" s="35" t="str">
        <f>IFERROR(IF(W244=0,"",ROUNDUP(W244/H244,0)*0.02175),"")</f>
        <v/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16">
        <f>IFERROR(V242/H242,"0")+IFERROR(V243/H243,"0")+IFERROR(V244/H244,"0")</f>
        <v>107.60073260073261</v>
      </c>
      <c r="W245" s="316">
        <f>IFERROR(W242/H242,"0")+IFERROR(W243/H243,"0")+IFERROR(W244/H244,"0")</f>
        <v>108</v>
      </c>
      <c r="X245" s="316">
        <f>IFERROR(IF(X242="",0,X242),"0")+IFERROR(IF(X243="",0,X243),"0")+IFERROR(IF(X244="",0,X244),"0")</f>
        <v>2.3489999999999998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16">
        <f>IFERROR(SUM(V242:V244),"0")</f>
        <v>850</v>
      </c>
      <c r="W246" s="316">
        <f>IFERROR(SUM(W242:W244),"0")</f>
        <v>853.2</v>
      </c>
      <c r="X246" s="36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29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1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14">
        <v>160</v>
      </c>
      <c r="W250" s="315">
        <f>IFERROR(IF(V250="",0,CEILING((V250/$H250),1)*$H250),"")</f>
        <v>160.64999999999998</v>
      </c>
      <c r="X250" s="35">
        <f>IFERROR(IF(W250=0,"",ROUNDUP(W250/H250,0)*0.00753),"")</f>
        <v>0.47439000000000003</v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16">
        <f>IFERROR(V248/H248,"0")+IFERROR(V249/H249,"0")+IFERROR(V250/H250,"0")</f>
        <v>62.745098039215691</v>
      </c>
      <c r="W251" s="316">
        <f>IFERROR(W248/H248,"0")+IFERROR(W249/H249,"0")+IFERROR(W250/H250,"0")</f>
        <v>62.999999999999993</v>
      </c>
      <c r="X251" s="316">
        <f>IFERROR(IF(X248="",0,X248),"0")+IFERROR(IF(X249="",0,X249),"0")+IFERROR(IF(X250="",0,X250),"0")</f>
        <v>0.47439000000000003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16">
        <f>IFERROR(SUM(V248:V250),"0")</f>
        <v>160</v>
      </c>
      <c r="W252" s="316">
        <f>IFERROR(SUM(W248:W250),"0")</f>
        <v>160.64999999999998</v>
      </c>
      <c r="X252" s="36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0"/>
      <c r="Z259" s="310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14">
        <v>0</v>
      </c>
      <c r="W261" s="315">
        <f t="shared" ref="W261:W267" si="13">IFERROR(IF(V261="",0,CEILING((V261/$H261),1)*$H261),"")</f>
        <v>0</v>
      </c>
      <c r="X261" s="35" t="str">
        <f>IFERROR(IF(W261=0,"",ROUNDUP(W261/H261,0)*0.02175),"")</f>
        <v/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14">
        <v>0</v>
      </c>
      <c r="W266" s="315">
        <f t="shared" si="13"/>
        <v>0</v>
      </c>
      <c r="X266" s="35" t="str">
        <f>IFERROR(IF(W266=0,"",ROUNDUP(W266/H266,0)*0.00937),"")</f>
        <v/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14">
        <v>0</v>
      </c>
      <c r="W267" s="315">
        <f t="shared" si="13"/>
        <v>0</v>
      </c>
      <c r="X267" s="35" t="str">
        <f>IFERROR(IF(W267=0,"",ROUNDUP(W267/H267,0)*0.00937),"")</f>
        <v/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16">
        <f>IFERROR(SUM(V261:V267),"0")</f>
        <v>0</v>
      </c>
      <c r="W269" s="316">
        <f>IFERROR(SUM(W261:W267),"0")</f>
        <v>0</v>
      </c>
      <c r="X269" s="36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0"/>
      <c r="Z275" s="310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14">
        <v>0</v>
      </c>
      <c r="W281" s="315">
        <f>IFERROR(IF(V281="",0,CEILING((V281/$H281),1)*$H281),"")</f>
        <v>0</v>
      </c>
      <c r="X281" s="35" t="str">
        <f>IFERROR(IF(W281=0,"",ROUNDUP(W281/H281,0)*0.02175),"")</f>
        <v/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16">
        <f>IFERROR(SUM(V281:V281),"0")</f>
        <v>0</v>
      </c>
      <c r="W283" s="316">
        <f>IFERROR(SUM(W281:W281),"0")</f>
        <v>0</v>
      </c>
      <c r="X283" s="36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0"/>
      <c r="Z293" s="310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14">
        <v>2000</v>
      </c>
      <c r="W295" s="315">
        <f t="shared" ref="W295:W302" si="14">IFERROR(IF(V295="",0,CEILING((V295/$H295),1)*$H295),"")</f>
        <v>2010</v>
      </c>
      <c r="X295" s="35">
        <f>IFERROR(IF(W295=0,"",ROUNDUP(W295/H295,0)*0.02175),"")</f>
        <v>2.9144999999999999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14">
        <v>0</v>
      </c>
      <c r="W297" s="315">
        <f t="shared" si="14"/>
        <v>0</v>
      </c>
      <c r="X297" s="35" t="str">
        <f>IFERROR(IF(W297=0,"",ROUNDUP(W297/H297,0)*0.02175),"")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14">
        <v>0</v>
      </c>
      <c r="W299" s="315">
        <f t="shared" si="14"/>
        <v>0</v>
      </c>
      <c r="X299" s="35" t="str">
        <f>IFERROR(IF(W299=0,"",ROUNDUP(W299/H299,0)*0.02175),"")</f>
        <v/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6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133.33333333333334</v>
      </c>
      <c r="W303" s="316">
        <f>IFERROR(W295/H295,"0")+IFERROR(W296/H296,"0")+IFERROR(W297/H297,"0")+IFERROR(W298/H298,"0")+IFERROR(W299/H299,"0")+IFERROR(W300/H300,"0")+IFERROR(W301/H301,"0")+IFERROR(W302/H302,"0")</f>
        <v>134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2.9144999999999999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16">
        <f>IFERROR(SUM(V295:V302),"0")</f>
        <v>2000</v>
      </c>
      <c r="W304" s="316">
        <f>IFERROR(SUM(W295:W302),"0")</f>
        <v>2010</v>
      </c>
      <c r="X304" s="36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14">
        <v>1000</v>
      </c>
      <c r="W306" s="315">
        <f>IFERROR(IF(V306="",0,CEILING((V306/$H306),1)*$H306),"")</f>
        <v>1005</v>
      </c>
      <c r="X306" s="35">
        <f>IFERROR(IF(W306=0,"",ROUNDUP(W306/H306,0)*0.02175),"")</f>
        <v>1.4572499999999999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16">
        <f>IFERROR(V306/H306,"0")+IFERROR(V307/H307,"0")+IFERROR(V308/H308,"0")</f>
        <v>66.666666666666671</v>
      </c>
      <c r="W309" s="316">
        <f>IFERROR(W306/H306,"0")+IFERROR(W307/H307,"0")+IFERROR(W308/H308,"0")</f>
        <v>67</v>
      </c>
      <c r="X309" s="316">
        <f>IFERROR(IF(X306="",0,X306),"0")+IFERROR(IF(X307="",0,X307),"0")+IFERROR(IF(X308="",0,X308),"0")</f>
        <v>1.4572499999999999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16">
        <f>IFERROR(SUM(V306:V308),"0")</f>
        <v>1000</v>
      </c>
      <c r="W310" s="316">
        <f>IFERROR(SUM(W306:W308),"0")</f>
        <v>1005</v>
      </c>
      <c r="X310" s="36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14">
        <v>0</v>
      </c>
      <c r="W312" s="315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16">
        <f>IFERROR(SUM(V312:V312),"0")</f>
        <v>0</v>
      </c>
      <c r="W314" s="316">
        <f>IFERROR(SUM(W312:W312),"0")</f>
        <v>0</v>
      </c>
      <c r="X314" s="36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14">
        <v>0</v>
      </c>
      <c r="W316" s="31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16">
        <f>IFERROR(SUM(V316:V316),"0")</f>
        <v>0</v>
      </c>
      <c r="W318" s="316">
        <f>IFERROR(SUM(W316:W316),"0")</f>
        <v>0</v>
      </c>
      <c r="X318" s="36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0"/>
      <c r="Z319" s="310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14">
        <v>201.6</v>
      </c>
      <c r="W335" s="315">
        <f>IFERROR(IF(V335="",0,CEILING((V335/$H335),1)*$H335),"")</f>
        <v>201.6</v>
      </c>
      <c r="X335" s="35">
        <f>IFERROR(IF(W335=0,"",ROUNDUP(W335/H335,0)*0.00753),"")</f>
        <v>0.63251999999999997</v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16">
        <f>IFERROR(V333/H333,"0")+IFERROR(V334/H334,"0")+IFERROR(V335/H335,"0")+IFERROR(V336/H336,"0")</f>
        <v>84</v>
      </c>
      <c r="W337" s="316">
        <f>IFERROR(W333/H333,"0")+IFERROR(W334/H334,"0")+IFERROR(W335/H335,"0")+IFERROR(W336/H336,"0")</f>
        <v>84</v>
      </c>
      <c r="X337" s="316">
        <f>IFERROR(IF(X333="",0,X333),"0")+IFERROR(IF(X334="",0,X334),"0")+IFERROR(IF(X335="",0,X335),"0")+IFERROR(IF(X336="",0,X336),"0")</f>
        <v>0.63251999999999997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16">
        <f>IFERROR(SUM(V333:V336),"0")</f>
        <v>201.6</v>
      </c>
      <c r="W338" s="316">
        <f>IFERROR(SUM(W333:W336),"0")</f>
        <v>201.6</v>
      </c>
      <c r="X338" s="36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0"/>
      <c r="Z344" s="310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14">
        <v>50</v>
      </c>
      <c r="W351" s="315">
        <f t="shared" ref="W351:W363" si="15">IFERROR(IF(V351="",0,CEILING((V351/$H351),1)*$H351),"")</f>
        <v>50.400000000000006</v>
      </c>
      <c r="X351" s="35">
        <f>IFERROR(IF(W351=0,"",ROUNDUP(W351/H351,0)*0.00753),"")</f>
        <v>9.0359999999999996E-2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14">
        <v>100</v>
      </c>
      <c r="W352" s="315">
        <f t="shared" si="15"/>
        <v>100.80000000000001</v>
      </c>
      <c r="X352" s="35">
        <f>IFERROR(IF(W352=0,"",ROUNDUP(W352/H352,0)*0.00753),"")</f>
        <v>0.18071999999999999</v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14">
        <v>200</v>
      </c>
      <c r="W353" s="315">
        <f t="shared" si="15"/>
        <v>201.60000000000002</v>
      </c>
      <c r="X353" s="35">
        <f>IFERROR(IF(W353=0,"",ROUNDUP(W353/H353,0)*0.00753),"")</f>
        <v>0.36143999999999998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14">
        <v>35.700000000000003</v>
      </c>
      <c r="W356" s="315">
        <f t="shared" si="15"/>
        <v>35.700000000000003</v>
      </c>
      <c r="X356" s="35">
        <f t="shared" si="16"/>
        <v>8.5339999999999999E-2</v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14">
        <v>0</v>
      </c>
      <c r="W358" s="31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14">
        <v>0</v>
      </c>
      <c r="W360" s="315">
        <f t="shared" si="15"/>
        <v>0</v>
      </c>
      <c r="X360" s="35" t="str">
        <f t="shared" si="16"/>
        <v/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14">
        <v>0</v>
      </c>
      <c r="W362" s="315">
        <f t="shared" si="15"/>
        <v>0</v>
      </c>
      <c r="X362" s="35" t="str">
        <f t="shared" si="16"/>
        <v/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100.33333333333334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101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0.71785999999999994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16">
        <f>IFERROR(SUM(V351:V363),"0")</f>
        <v>385.7</v>
      </c>
      <c r="W365" s="316">
        <f>IFERROR(SUM(W351:W363),"0")</f>
        <v>388.50000000000006</v>
      </c>
      <c r="X365" s="36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14">
        <v>0</v>
      </c>
      <c r="W367" s="315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16">
        <f>IFERROR(SUM(V367:V370),"0")</f>
        <v>0</v>
      </c>
      <c r="W372" s="316">
        <f>IFERROR(SUM(W367:W370),"0")</f>
        <v>0</v>
      </c>
      <c r="X372" s="36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4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4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0"/>
      <c r="Z389" s="310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14">
        <v>0</v>
      </c>
      <c r="W396" s="315">
        <f t="shared" ref="W396:W402" si="17">IFERROR(IF(V396="",0,CEILING((V396/$H396),1)*$H396),"")</f>
        <v>0</v>
      </c>
      <c r="X396" s="35" t="str">
        <f>IFERROR(IF(W396=0,"",ROUNDUP(W396/H396,0)*0.00753),"")</f>
        <v/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16">
        <f>IFERROR(V396/H396,"0")+IFERROR(V397/H397,"0")+IFERROR(V398/H398,"0")+IFERROR(V399/H399,"0")+IFERROR(V400/H400,"0")+IFERROR(V401/H401,"0")+IFERROR(V402/H402,"0")</f>
        <v>0</v>
      </c>
      <c r="W403" s="316">
        <f>IFERROR(W396/H396,"0")+IFERROR(W397/H397,"0")+IFERROR(W398/H398,"0")+IFERROR(W399/H399,"0")+IFERROR(W400/H400,"0")+IFERROR(W401/H401,"0")+IFERROR(W402/H402,"0")</f>
        <v>0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16">
        <f>IFERROR(SUM(V396:V402),"0")</f>
        <v>0</v>
      </c>
      <c r="W404" s="316">
        <f>IFERROR(SUM(W396:W402),"0")</f>
        <v>0</v>
      </c>
      <c r="X404" s="36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0"/>
      <c r="Z410" s="310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14">
        <v>0</v>
      </c>
      <c r="W412" s="315">
        <f t="shared" ref="W412:W420" si="18">IFERROR(IF(V412="",0,CEILING((V412/$H412),1)*$H412),"")</f>
        <v>0</v>
      </c>
      <c r="X412" s="35" t="str">
        <f>IFERROR(IF(W412=0,"",ROUNDUP(W412/H412,0)*0.01196),"")</f>
        <v/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14">
        <v>0</v>
      </c>
      <c r="W415" s="315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16">
        <f>IFERROR(SUM(V412:V420),"0")</f>
        <v>0</v>
      </c>
      <c r="W422" s="316">
        <f>IFERROR(SUM(W412:W420),"0")</f>
        <v>0</v>
      </c>
      <c r="X422" s="36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14">
        <v>0</v>
      </c>
      <c r="W429" s="315">
        <f t="shared" ref="W429:W434" si="19">IFERROR(IF(V429="",0,CEILING((V429/$H429),1)*$H429),"")</f>
        <v>0</v>
      </c>
      <c r="X429" s="35" t="str">
        <f>IFERROR(IF(W429=0,"",ROUNDUP(W429/H429,0)*0.01196),"")</f>
        <v/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14">
        <v>0</v>
      </c>
      <c r="W430" s="315">
        <f t="shared" si="19"/>
        <v>0</v>
      </c>
      <c r="X430" s="35" t="str">
        <f>IFERROR(IF(W430=0,"",ROUNDUP(W430/H430,0)*0.01196),"")</f>
        <v/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14">
        <v>1000</v>
      </c>
      <c r="W431" s="315">
        <f t="shared" si="19"/>
        <v>1003.2</v>
      </c>
      <c r="X431" s="35">
        <f>IFERROR(IF(W431=0,"",ROUNDUP(W431/H431,0)*0.01196),"")</f>
        <v>2.2724000000000002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69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2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16">
        <f>IFERROR(V429/H429,"0")+IFERROR(V430/H430,"0")+IFERROR(V431/H431,"0")+IFERROR(V432/H432,"0")+IFERROR(V433/H433,"0")+IFERROR(V434/H434,"0")</f>
        <v>189.39393939393938</v>
      </c>
      <c r="W435" s="316">
        <f>IFERROR(W429/H429,"0")+IFERROR(W430/H430,"0")+IFERROR(W431/H431,"0")+IFERROR(W432/H432,"0")+IFERROR(W433/H433,"0")+IFERROR(W434/H434,"0")</f>
        <v>190</v>
      </c>
      <c r="X435" s="316">
        <f>IFERROR(IF(X429="",0,X429),"0")+IFERROR(IF(X430="",0,X430),"0")+IFERROR(IF(X431="",0,X431),"0")+IFERROR(IF(X432="",0,X432),"0")+IFERROR(IF(X433="",0,X433),"0")+IFERROR(IF(X434="",0,X434),"0")</f>
        <v>2.2724000000000002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16">
        <f>IFERROR(SUM(V429:V434),"0")</f>
        <v>1000</v>
      </c>
      <c r="W436" s="316">
        <f>IFERROR(SUM(W429:W434),"0")</f>
        <v>1003.2</v>
      </c>
      <c r="X436" s="36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0"/>
      <c r="Z443" s="310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29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14">
        <v>410</v>
      </c>
      <c r="W446" s="315">
        <f>IFERROR(IF(V446="",0,CEILING((V446/$H446),1)*$H446),"")</f>
        <v>420</v>
      </c>
      <c r="X446" s="35">
        <f>IFERROR(IF(W446=0,"",ROUNDUP(W446/H446,0)*0.02175),"")</f>
        <v>0.76124999999999998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16">
        <f>IFERROR(V445/H445,"0")+IFERROR(V446/H446,"0")</f>
        <v>34.166666666666664</v>
      </c>
      <c r="W447" s="316">
        <f>IFERROR(W445/H445,"0")+IFERROR(W446/H446,"0")</f>
        <v>35</v>
      </c>
      <c r="X447" s="316">
        <f>IFERROR(IF(X445="",0,X445),"0")+IFERROR(IF(X446="",0,X446),"0")</f>
        <v>0.76124999999999998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16">
        <f>IFERROR(SUM(V445:V446),"0")</f>
        <v>410</v>
      </c>
      <c r="W448" s="316">
        <f>IFERROR(SUM(W445:W446),"0")</f>
        <v>420</v>
      </c>
      <c r="X448" s="36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0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14">
        <v>0</v>
      </c>
      <c r="W455" s="315">
        <f>IFERROR(IF(V455="",0,CEILING((V455/$H455),1)*$H455),"")</f>
        <v>0</v>
      </c>
      <c r="X455" s="35" t="str">
        <f>IFERROR(IF(W455=0,"",ROUNDUP(W455/H455,0)*0.00753),"")</f>
        <v/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14">
        <v>0</v>
      </c>
      <c r="W456" s="315">
        <f>IFERROR(IF(V456="",0,CEILING((V456/$H456),1)*$H456),"")</f>
        <v>0</v>
      </c>
      <c r="X456" s="35" t="str">
        <f>IFERROR(IF(W456=0,"",ROUNDUP(W456/H456,0)*0.00753),"")</f>
        <v/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16">
        <f>IFERROR(SUM(V455:V456),"0")</f>
        <v>0</v>
      </c>
      <c r="W458" s="316">
        <f>IFERROR(SUM(W455:W456),"0")</f>
        <v>0</v>
      </c>
      <c r="X458" s="36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1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0"/>
      <c r="Z464" s="310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14">
        <v>360</v>
      </c>
      <c r="W466" s="315">
        <f>IFERROR(IF(V466="",0,CEILING((V466/$H466),1)*$H466),"")</f>
        <v>366.59999999999997</v>
      </c>
      <c r="X466" s="35">
        <f>IFERROR(IF(W466=0,"",ROUNDUP(W466/H466,0)*0.02175),"")</f>
        <v>1.0222499999999999</v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16">
        <f>IFERROR(V466/H466,"0")</f>
        <v>46.153846153846153</v>
      </c>
      <c r="W467" s="316">
        <f>IFERROR(W466/H466,"0")</f>
        <v>47</v>
      </c>
      <c r="X467" s="316">
        <f>IFERROR(IF(X466="",0,X466),"0")</f>
        <v>1.0222499999999999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16">
        <f>IFERROR(SUM(V466:V466),"0")</f>
        <v>360</v>
      </c>
      <c r="W468" s="316">
        <f>IFERROR(SUM(W466:W466),"0")</f>
        <v>366.59999999999997</v>
      </c>
      <c r="X468" s="36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8859.7000000000007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8909.85</v>
      </c>
      <c r="X469" s="36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9437.5020050189469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9490.387999999999</v>
      </c>
      <c r="X470" s="36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18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18</v>
      </c>
      <c r="X471" s="36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16">
        <f>GrossWeightTotal+PalletQtyTotal*25</f>
        <v>9887.5020050189469</v>
      </c>
      <c r="W472" s="316">
        <f>GrossWeightTotalR+PalletQtyTotalR*25</f>
        <v>9940.387999999999</v>
      </c>
      <c r="X472" s="36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1655.4941452882633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1662</v>
      </c>
      <c r="X473" s="36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19.92032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12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2" t="s">
        <v>579</v>
      </c>
      <c r="S476" s="320" t="s">
        <v>621</v>
      </c>
      <c r="T476" s="441"/>
      <c r="U476" s="307"/>
      <c r="Z476" s="51"/>
      <c r="AC476" s="307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07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07"/>
      <c r="Z477" s="51"/>
      <c r="AC477" s="307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07"/>
      <c r="L478" s="321"/>
      <c r="M478" s="321"/>
      <c r="N478" s="321"/>
      <c r="O478" s="321"/>
      <c r="P478" s="321"/>
      <c r="Q478" s="321"/>
      <c r="R478" s="321"/>
      <c r="S478" s="321"/>
      <c r="T478" s="321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0</v>
      </c>
      <c r="D479" s="45">
        <f>IFERROR(W55*1,"0")+IFERROR(W56*1,"0")+IFERROR(W57*1,"0")+IFERROR(W58*1,"0")</f>
        <v>0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277.20000000000005</v>
      </c>
      <c r="F479" s="45">
        <f>IFERROR(W130*1,"0")+IFERROR(W131*1,"0")+IFERROR(W132*1,"0")</f>
        <v>1007.1000000000001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0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763.19999999999993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1467.4500000000003</v>
      </c>
      <c r="K479" s="307"/>
      <c r="L479" s="45">
        <f>IFERROR(W261*1,"0")+IFERROR(W262*1,"0")+IFERROR(W263*1,"0")+IFERROR(W264*1,"0")+IFERROR(W265*1,"0")+IFERROR(W266*1,"0")+IFERROR(W267*1,"0")+IFERROR(W271*1,"0")+IFERROR(W272*1,"0")</f>
        <v>0</v>
      </c>
      <c r="M479" s="45">
        <f>IFERROR(W277*1,"0")+IFERROR(W281*1,"0")+IFERROR(W285*1,"0")+IFERROR(W289*1,"0")</f>
        <v>0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3015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201.6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388.50000000000006</v>
      </c>
      <c r="Q479" s="45">
        <f>IFERROR(W391*1,"0")+IFERROR(W392*1,"0")+IFERROR(W396*1,"0")+IFERROR(W397*1,"0")+IFERROR(W398*1,"0")+IFERROR(W399*1,"0")+IFERROR(W400*1,"0")+IFERROR(W401*1,"0")+IFERROR(W402*1,"0")+IFERROR(W406*1,"0")</f>
        <v>0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1003.2</v>
      </c>
      <c r="S479" s="45">
        <f>IFERROR(W445*1,"0")+IFERROR(W446*1,"0")+IFERROR(W450*1,"0")+IFERROR(W451*1,"0")+IFERROR(W455*1,"0")+IFERROR(W456*1,"0")+IFERROR(W460*1,"0")+IFERROR(W461*1,"0")</f>
        <v>420</v>
      </c>
      <c r="T479" s="45">
        <f>IFERROR(W466*1,"0")</f>
        <v>366.59999999999997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S17:T17"/>
    <mergeCell ref="D95:E95"/>
    <mergeCell ref="N372:T372"/>
    <mergeCell ref="N385:R385"/>
    <mergeCell ref="Y17:Y18"/>
    <mergeCell ref="N310:T310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R5:S5"/>
    <mergeCell ref="A257:M258"/>
    <mergeCell ref="N27:R27"/>
    <mergeCell ref="D271:E271"/>
    <mergeCell ref="D191:E191"/>
    <mergeCell ref="D262:E262"/>
    <mergeCell ref="D433:E433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63:E163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07:E107"/>
    <mergeCell ref="D234:E234"/>
    <mergeCell ref="N447:T447"/>
    <mergeCell ref="N314:T314"/>
    <mergeCell ref="A410:X410"/>
    <mergeCell ref="D99:E99"/>
    <mergeCell ref="A174:X174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N376:T376"/>
    <mergeCell ref="D397:E397"/>
    <mergeCell ref="N165:T165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367:R367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N110:R110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85:E85"/>
    <mergeCell ref="D256:E256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207:E207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61:R461"/>
    <mergeCell ref="A411:X411"/>
    <mergeCell ref="D298:E298"/>
    <mergeCell ref="A373:X373"/>
    <mergeCell ref="N404:T404"/>
    <mergeCell ref="D181:E181"/>
    <mergeCell ref="N252:T252"/>
    <mergeCell ref="A160:M161"/>
    <mergeCell ref="N105:T105"/>
    <mergeCell ref="N123:R123"/>
    <mergeCell ref="N341:T341"/>
    <mergeCell ref="A290:M291"/>
    <mergeCell ref="N187:R187"/>
    <mergeCell ref="A382:M383"/>
    <mergeCell ref="D418:E418"/>
    <mergeCell ref="N254:R254"/>
    <mergeCell ref="A241:X241"/>
    <mergeCell ref="N281:R281"/>
    <mergeCell ref="D153:E153"/>
    <mergeCell ref="D420:E420"/>
    <mergeCell ref="N256:R256"/>
    <mergeCell ref="N109:R109"/>
    <mergeCell ref="N426:T426"/>
    <mergeCell ref="N364:T364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D204:E204"/>
    <mergeCell ref="A384:X384"/>
    <mergeCell ref="N104:T104"/>
    <mergeCell ref="A449:X449"/>
    <mergeCell ref="D296:E296"/>
    <mergeCell ref="N98:R98"/>
    <mergeCell ref="N396:R396"/>
    <mergeCell ref="D206:E206"/>
    <mergeCell ref="A144:X144"/>
    <mergeCell ref="N283:T283"/>
    <mergeCell ref="A218:X218"/>
    <mergeCell ref="N220:T220"/>
    <mergeCell ref="A345:X345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96:R96"/>
    <mergeCell ref="D75:E75"/>
    <mergeCell ref="D89:E89"/>
    <mergeCell ref="N416:R416"/>
    <mergeCell ref="N432:R432"/>
    <mergeCell ref="D434:E43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A282:M283"/>
    <mergeCell ref="N148:R148"/>
    <mergeCell ref="N179:R179"/>
    <mergeCell ref="D125:E125"/>
    <mergeCell ref="A200:X200"/>
    <mergeCell ref="N215:R215"/>
    <mergeCell ref="D112:E112"/>
    <mergeCell ref="N190:R190"/>
    <mergeCell ref="D56:E56"/>
    <mergeCell ref="N155:T155"/>
    <mergeCell ref="D176:E176"/>
    <mergeCell ref="D285:E285"/>
    <mergeCell ref="D114:E114"/>
    <mergeCell ref="D64:E64"/>
    <mergeCell ref="H17:H1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D347:E347"/>
    <mergeCell ref="A42:X42"/>
    <mergeCell ref="N41:T41"/>
    <mergeCell ref="D39:E39"/>
    <mergeCell ref="N59:T59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D68:E68"/>
    <mergeCell ref="A34:X34"/>
    <mergeCell ref="N158:R158"/>
    <mergeCell ref="D201:E201"/>
    <mergeCell ref="A276:X276"/>
    <mergeCell ref="D130:E130"/>
    <mergeCell ref="A270:X270"/>
    <mergeCell ref="A83:X83"/>
    <mergeCell ref="N168:R1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74:R74"/>
    <mergeCell ref="N145:R145"/>
    <mergeCell ref="N316:R316"/>
    <mergeCell ref="A339:X339"/>
    <mergeCell ref="D182:E182"/>
    <mergeCell ref="N163:R163"/>
    <mergeCell ref="D109:E109"/>
    <mergeCell ref="N101:R101"/>
    <mergeCell ref="N138:R138"/>
    <mergeCell ref="N76:R76"/>
    <mergeCell ref="N329:R329"/>
    <mergeCell ref="D335:E335"/>
    <mergeCell ref="D188:E188"/>
    <mergeCell ref="N89:R89"/>
    <mergeCell ref="D132:E132"/>
    <mergeCell ref="N274:T274"/>
    <mergeCell ref="D295:E295"/>
    <mergeCell ref="D178:E178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G476:M476"/>
    <mergeCell ref="N451:R451"/>
    <mergeCell ref="D424:E424"/>
    <mergeCell ref="D399:E399"/>
    <mergeCell ref="N467:T467"/>
    <mergeCell ref="C476:F476"/>
    <mergeCell ref="N446:R446"/>
    <mergeCell ref="D412:E412"/>
    <mergeCell ref="N462:T462"/>
    <mergeCell ref="F477:F478"/>
    <mergeCell ref="H477:H478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N317:T317"/>
    <mergeCell ref="N86:R86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D26:E26"/>
    <mergeCell ref="A337:M338"/>
    <mergeCell ref="N303:T303"/>
    <mergeCell ref="D324:E324"/>
    <mergeCell ref="D148:E148"/>
    <mergeCell ref="N55:R55"/>
    <mergeCell ref="D115:E115"/>
    <mergeCell ref="F9:G9"/>
    <mergeCell ref="D27:E27"/>
    <mergeCell ref="N15:R16"/>
    <mergeCell ref="A62:X62"/>
    <mergeCell ref="N37:T37"/>
    <mergeCell ref="A44:M45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D398:E398"/>
    <mergeCell ref="N469:T469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N116:R116"/>
    <mergeCell ref="A156:X156"/>
    <mergeCell ref="A454:X454"/>
    <mergeCell ref="D301:E301"/>
    <mergeCell ref="D147:E147"/>
    <mergeCell ref="D122:E12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03:R103"/>
    <mergeCell ref="N352:R352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D79:E79"/>
    <mergeCell ref="A61:X61"/>
    <mergeCell ref="BA17:BA18"/>
    <mergeCell ref="N334:R334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T10:U10"/>
    <mergeCell ref="N323:R323"/>
    <mergeCell ref="A286:M287"/>
    <mergeCell ref="D124:E124"/>
    <mergeCell ref="D195:E195"/>
    <mergeCell ref="N56:R56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176:R176"/>
    <mergeCell ref="N347:R347"/>
    <mergeCell ref="N412:R412"/>
    <mergeCell ref="N193:T193"/>
    <mergeCell ref="D214:E214"/>
    <mergeCell ref="N64:R64"/>
    <mergeCell ref="N362:R362"/>
    <mergeCell ref="N191:R191"/>
    <mergeCell ref="D369:E369"/>
    <mergeCell ref="N99:R99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2023-12-01T09:09:36Z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