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0CC9A8C7-9044-499E-B6AE-EF41739548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Y502" i="1" s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Y481" i="1" s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Y416" i="1" s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Y377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71" i="1" s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Y334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4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9" i="1" s="1"/>
  <c r="P180" i="1"/>
  <c r="X178" i="1"/>
  <c r="X177" i="1"/>
  <c r="BO176" i="1"/>
  <c r="BM176" i="1"/>
  <c r="Y176" i="1"/>
  <c r="I652" i="1" s="1"/>
  <c r="P176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Y171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Y167" i="1" s="1"/>
  <c r="P161" i="1"/>
  <c r="X159" i="1"/>
  <c r="Y158" i="1"/>
  <c r="X158" i="1"/>
  <c r="BP157" i="1"/>
  <c r="BO157" i="1"/>
  <c r="BN157" i="1"/>
  <c r="BM157" i="1"/>
  <c r="Z157" i="1"/>
  <c r="Z158" i="1" s="1"/>
  <c r="Y157" i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G652" i="1" s="1"/>
  <c r="P141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33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X106" i="1"/>
  <c r="X105" i="1"/>
  <c r="BP104" i="1"/>
  <c r="BO104" i="1"/>
  <c r="BN104" i="1"/>
  <c r="BM104" i="1"/>
  <c r="Z104" i="1"/>
  <c r="Y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6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Y89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3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3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5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D652" i="1" s="1"/>
  <c r="P50" i="1"/>
  <c r="X47" i="1"/>
  <c r="X46" i="1"/>
  <c r="BO45" i="1"/>
  <c r="BM45" i="1"/>
  <c r="Y45" i="1"/>
  <c r="BP45" i="1" s="1"/>
  <c r="P45" i="1"/>
  <c r="BP44" i="1"/>
  <c r="BO44" i="1"/>
  <c r="BN44" i="1"/>
  <c r="BM44" i="1"/>
  <c r="Z44" i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2" i="1" s="1"/>
  <c r="P35" i="1"/>
  <c r="X31" i="1"/>
  <c r="X30" i="1"/>
  <c r="BO29" i="1"/>
  <c r="BM29" i="1"/>
  <c r="Y29" i="1"/>
  <c r="Y30" i="1" s="1"/>
  <c r="P29" i="1"/>
  <c r="X27" i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A10" i="1" s="1"/>
  <c r="D7" i="1"/>
  <c r="Q6" i="1"/>
  <c r="P2" i="1"/>
  <c r="F9" i="1" l="1"/>
  <c r="J9" i="1"/>
  <c r="F10" i="1"/>
  <c r="Y27" i="1"/>
  <c r="Y31" i="1"/>
  <c r="Y41" i="1"/>
  <c r="Y47" i="1"/>
  <c r="Y58" i="1"/>
  <c r="Y64" i="1"/>
  <c r="Y74" i="1"/>
  <c r="Y82" i="1"/>
  <c r="Y88" i="1"/>
  <c r="Y95" i="1"/>
  <c r="Y105" i="1"/>
  <c r="Y114" i="1"/>
  <c r="Y120" i="1"/>
  <c r="Y132" i="1"/>
  <c r="Y138" i="1"/>
  <c r="Y143" i="1"/>
  <c r="Y149" i="1"/>
  <c r="Y153" i="1"/>
  <c r="Y166" i="1"/>
  <c r="Y172" i="1"/>
  <c r="Y178" i="1"/>
  <c r="Y188" i="1"/>
  <c r="Y195" i="1"/>
  <c r="Y199" i="1"/>
  <c r="Y211" i="1"/>
  <c r="Y225" i="1"/>
  <c r="BP230" i="1"/>
  <c r="BN230" i="1"/>
  <c r="Z230" i="1"/>
  <c r="Y232" i="1"/>
  <c r="K652" i="1"/>
  <c r="Y244" i="1"/>
  <c r="BP235" i="1"/>
  <c r="BN235" i="1"/>
  <c r="Z235" i="1"/>
  <c r="BP239" i="1"/>
  <c r="BN239" i="1"/>
  <c r="Z239" i="1"/>
  <c r="Y243" i="1"/>
  <c r="BP248" i="1"/>
  <c r="BN248" i="1"/>
  <c r="Z248" i="1"/>
  <c r="Z256" i="1" s="1"/>
  <c r="BP252" i="1"/>
  <c r="BN252" i="1"/>
  <c r="Z252" i="1"/>
  <c r="Y256" i="1"/>
  <c r="BP265" i="1"/>
  <c r="BN265" i="1"/>
  <c r="Z265" i="1"/>
  <c r="Z273" i="1" s="1"/>
  <c r="BP269" i="1"/>
  <c r="BN269" i="1"/>
  <c r="Z269" i="1"/>
  <c r="Y273" i="1"/>
  <c r="BP283" i="1"/>
  <c r="BN283" i="1"/>
  <c r="Z283" i="1"/>
  <c r="Z285" i="1" s="1"/>
  <c r="BP292" i="1"/>
  <c r="BN292" i="1"/>
  <c r="Z292" i="1"/>
  <c r="BP322" i="1"/>
  <c r="BN322" i="1"/>
  <c r="Z322" i="1"/>
  <c r="Z323" i="1" s="1"/>
  <c r="Y324" i="1"/>
  <c r="T652" i="1"/>
  <c r="Y330" i="1"/>
  <c r="BP327" i="1"/>
  <c r="BN327" i="1"/>
  <c r="Z327" i="1"/>
  <c r="Z329" i="1" s="1"/>
  <c r="BP349" i="1"/>
  <c r="BN349" i="1"/>
  <c r="Z349" i="1"/>
  <c r="BP353" i="1"/>
  <c r="BN353" i="1"/>
  <c r="Z353" i="1"/>
  <c r="BP361" i="1"/>
  <c r="BN361" i="1"/>
  <c r="Z361" i="1"/>
  <c r="H9" i="1"/>
  <c r="B652" i="1"/>
  <c r="X643" i="1"/>
  <c r="X644" i="1"/>
  <c r="Z23" i="1"/>
  <c r="Z26" i="1" s="1"/>
  <c r="BN23" i="1"/>
  <c r="Y643" i="1" s="1"/>
  <c r="Z25" i="1"/>
  <c r="BN25" i="1"/>
  <c r="Y26" i="1"/>
  <c r="X642" i="1"/>
  <c r="Z29" i="1"/>
  <c r="Z30" i="1" s="1"/>
  <c r="BN29" i="1"/>
  <c r="BP29" i="1"/>
  <c r="Y644" i="1" s="1"/>
  <c r="Z35" i="1"/>
  <c r="Z41" i="1" s="1"/>
  <c r="BN35" i="1"/>
  <c r="BP35" i="1"/>
  <c r="Z37" i="1"/>
  <c r="BN37" i="1"/>
  <c r="Z39" i="1"/>
  <c r="BN39" i="1"/>
  <c r="Y42" i="1"/>
  <c r="Z45" i="1"/>
  <c r="Z46" i="1" s="1"/>
  <c r="BN45" i="1"/>
  <c r="Z50" i="1"/>
  <c r="Z57" i="1" s="1"/>
  <c r="BN50" i="1"/>
  <c r="BP50" i="1"/>
  <c r="Z52" i="1"/>
  <c r="BN52" i="1"/>
  <c r="Z54" i="1"/>
  <c r="BN54" i="1"/>
  <c r="Z56" i="1"/>
  <c r="BN56" i="1"/>
  <c r="Y57" i="1"/>
  <c r="Z60" i="1"/>
  <c r="Z64" i="1" s="1"/>
  <c r="BN60" i="1"/>
  <c r="BP60" i="1"/>
  <c r="Z62" i="1"/>
  <c r="BN62" i="1"/>
  <c r="Z68" i="1"/>
  <c r="Z73" i="1" s="1"/>
  <c r="BN68" i="1"/>
  <c r="Z70" i="1"/>
  <c r="BN70" i="1"/>
  <c r="Z72" i="1"/>
  <c r="BN72" i="1"/>
  <c r="Z76" i="1"/>
  <c r="BN76" i="1"/>
  <c r="BP76" i="1"/>
  <c r="Z78" i="1"/>
  <c r="BN78" i="1"/>
  <c r="Z80" i="1"/>
  <c r="BN80" i="1"/>
  <c r="Z86" i="1"/>
  <c r="Z88" i="1" s="1"/>
  <c r="BN86" i="1"/>
  <c r="E652" i="1"/>
  <c r="Z93" i="1"/>
  <c r="Z95" i="1" s="1"/>
  <c r="BN93" i="1"/>
  <c r="Y96" i="1"/>
  <c r="Z99" i="1"/>
  <c r="Z105" i="1" s="1"/>
  <c r="BN99" i="1"/>
  <c r="Z102" i="1"/>
  <c r="BN102" i="1"/>
  <c r="F652" i="1"/>
  <c r="Z110" i="1"/>
  <c r="Z114" i="1" s="1"/>
  <c r="BN110" i="1"/>
  <c r="Z112" i="1"/>
  <c r="BN112" i="1"/>
  <c r="Y115" i="1"/>
  <c r="Z118" i="1"/>
  <c r="Z120" i="1" s="1"/>
  <c r="BN118" i="1"/>
  <c r="Z124" i="1"/>
  <c r="Z132" i="1" s="1"/>
  <c r="BN124" i="1"/>
  <c r="Z127" i="1"/>
  <c r="BN127" i="1"/>
  <c r="Z128" i="1"/>
  <c r="BN128" i="1"/>
  <c r="Z130" i="1"/>
  <c r="BN130" i="1"/>
  <c r="Z136" i="1"/>
  <c r="Z137" i="1" s="1"/>
  <c r="BN136" i="1"/>
  <c r="Z141" i="1"/>
  <c r="Z143" i="1" s="1"/>
  <c r="BN141" i="1"/>
  <c r="BP141" i="1"/>
  <c r="Y144" i="1"/>
  <c r="Z147" i="1"/>
  <c r="Z148" i="1" s="1"/>
  <c r="BN147" i="1"/>
  <c r="Z151" i="1"/>
  <c r="Z153" i="1" s="1"/>
  <c r="BN151" i="1"/>
  <c r="BP151" i="1"/>
  <c r="H652" i="1"/>
  <c r="Y159" i="1"/>
  <c r="Z162" i="1"/>
  <c r="Z166" i="1" s="1"/>
  <c r="BN162" i="1"/>
  <c r="Z164" i="1"/>
  <c r="BN164" i="1"/>
  <c r="Z170" i="1"/>
  <c r="Z171" i="1" s="1"/>
  <c r="BN170" i="1"/>
  <c r="Z176" i="1"/>
  <c r="Z177" i="1" s="1"/>
  <c r="BN176" i="1"/>
  <c r="BP176" i="1"/>
  <c r="Y177" i="1"/>
  <c r="Z180" i="1"/>
  <c r="BN180" i="1"/>
  <c r="BP180" i="1"/>
  <c r="Z182" i="1"/>
  <c r="BN182" i="1"/>
  <c r="Z184" i="1"/>
  <c r="BN184" i="1"/>
  <c r="Z186" i="1"/>
  <c r="BN186" i="1"/>
  <c r="J652" i="1"/>
  <c r="Z193" i="1"/>
  <c r="Z194" i="1" s="1"/>
  <c r="BN193" i="1"/>
  <c r="Y194" i="1"/>
  <c r="Z197" i="1"/>
  <c r="Z199" i="1" s="1"/>
  <c r="BN197" i="1"/>
  <c r="BP197" i="1"/>
  <c r="Z203" i="1"/>
  <c r="Z210" i="1" s="1"/>
  <c r="BN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Z223" i="1"/>
  <c r="BN223" i="1"/>
  <c r="Y231" i="1"/>
  <c r="Z228" i="1"/>
  <c r="Z231" i="1" s="1"/>
  <c r="BN228" i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Y285" i="1"/>
  <c r="BP290" i="1"/>
  <c r="BN290" i="1"/>
  <c r="Z290" i="1"/>
  <c r="Z295" i="1" s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Y329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Z355" i="1" s="1"/>
  <c r="BP351" i="1"/>
  <c r="BN351" i="1"/>
  <c r="Z351" i="1"/>
  <c r="Y355" i="1"/>
  <c r="BP359" i="1"/>
  <c r="BN359" i="1"/>
  <c r="Z359" i="1"/>
  <c r="Z362" i="1" s="1"/>
  <c r="Z447" i="1"/>
  <c r="L652" i="1"/>
  <c r="Y257" i="1"/>
  <c r="M652" i="1"/>
  <c r="Y274" i="1"/>
  <c r="Y279" i="1"/>
  <c r="P652" i="1"/>
  <c r="Y286" i="1"/>
  <c r="Q652" i="1"/>
  <c r="Y295" i="1"/>
  <c r="S652" i="1"/>
  <c r="Y315" i="1"/>
  <c r="Y363" i="1"/>
  <c r="Y362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BP381" i="1"/>
  <c r="BN381" i="1"/>
  <c r="Z381" i="1"/>
  <c r="BP389" i="1"/>
  <c r="BN389" i="1"/>
  <c r="Z389" i="1"/>
  <c r="W652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Y448" i="1"/>
  <c r="BP452" i="1"/>
  <c r="BN452" i="1"/>
  <c r="Z452" i="1"/>
  <c r="BP465" i="1"/>
  <c r="BN465" i="1"/>
  <c r="Z465" i="1"/>
  <c r="BP467" i="1"/>
  <c r="BN467" i="1"/>
  <c r="Z467" i="1"/>
  <c r="BP471" i="1"/>
  <c r="BN471" i="1"/>
  <c r="Z471" i="1"/>
  <c r="BP476" i="1"/>
  <c r="BN476" i="1"/>
  <c r="Z476" i="1"/>
  <c r="BP479" i="1"/>
  <c r="BN479" i="1"/>
  <c r="Z479" i="1"/>
  <c r="Y486" i="1"/>
  <c r="BP483" i="1"/>
  <c r="BN483" i="1"/>
  <c r="Z483" i="1"/>
  <c r="Z485" i="1" s="1"/>
  <c r="BP500" i="1"/>
  <c r="BN500" i="1"/>
  <c r="Z500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52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4" i="1"/>
  <c r="BN454" i="1"/>
  <c r="Z454" i="1"/>
  <c r="Y456" i="1"/>
  <c r="Z652" i="1"/>
  <c r="Y480" i="1"/>
  <c r="BP464" i="1"/>
  <c r="BN464" i="1"/>
  <c r="Z464" i="1"/>
  <c r="BP466" i="1"/>
  <c r="BN466" i="1"/>
  <c r="Z466" i="1"/>
  <c r="BP470" i="1"/>
  <c r="BN470" i="1"/>
  <c r="Z470" i="1"/>
  <c r="BP473" i="1"/>
  <c r="BN473" i="1"/>
  <c r="Z473" i="1"/>
  <c r="BP478" i="1"/>
  <c r="BN478" i="1"/>
  <c r="Z478" i="1"/>
  <c r="Y501" i="1"/>
  <c r="BP497" i="1"/>
  <c r="BN497" i="1"/>
  <c r="Z497" i="1"/>
  <c r="Z501" i="1" s="1"/>
  <c r="BP506" i="1"/>
  <c r="BN506" i="1"/>
  <c r="Z506" i="1"/>
  <c r="AB652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Z545" i="1" s="1"/>
  <c r="BP543" i="1"/>
  <c r="BN543" i="1"/>
  <c r="Z543" i="1"/>
  <c r="BP557" i="1"/>
  <c r="BN557" i="1"/>
  <c r="Z557" i="1"/>
  <c r="Z560" i="1" s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Y645" i="1" l="1"/>
  <c r="Z480" i="1"/>
  <c r="Z384" i="1"/>
  <c r="Z538" i="1"/>
  <c r="Z508" i="1"/>
  <c r="Z455" i="1"/>
  <c r="Z224" i="1"/>
  <c r="Z188" i="1"/>
  <c r="Z82" i="1"/>
  <c r="Z647" i="1" s="1"/>
  <c r="Y646" i="1"/>
  <c r="X645" i="1"/>
  <c r="Z614" i="1"/>
  <c r="Z596" i="1"/>
  <c r="Z416" i="1"/>
  <c r="Z442" i="1"/>
  <c r="Z401" i="1"/>
  <c r="Z243" i="1"/>
  <c r="Y642" i="1"/>
</calcChain>
</file>

<file path=xl/sharedStrings.xml><?xml version="1.0" encoding="utf-8"?>
<sst xmlns="http://schemas.openxmlformats.org/spreadsheetml/2006/main" count="3025" uniqueCount="1064">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</sst>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2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45718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Воскресенье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1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 t="s">
        <v>19</v>
      </c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20</v>
      </c>
      <c r="Q8" s="905">
        <v>0.375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21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22</v>
      </c>
      <c r="Q10" s="960"/>
      <c r="R10" s="961"/>
      <c r="U10" s="24" t="s">
        <v>23</v>
      </c>
      <c r="V10" s="831" t="s">
        <v>24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72" t="s">
        <v>28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29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30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31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32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33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34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35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36</v>
      </c>
      <c r="B17" s="786" t="s">
        <v>37</v>
      </c>
      <c r="C17" s="915" t="s">
        <v>38</v>
      </c>
      <c r="D17" s="786" t="s">
        <v>39</v>
      </c>
      <c r="E17" s="861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860"/>
      <c r="R17" s="860"/>
      <c r="S17" s="860"/>
      <c r="T17" s="861"/>
      <c r="U17" s="1153" t="s">
        <v>51</v>
      </c>
      <c r="V17" s="868"/>
      <c r="W17" s="786" t="s">
        <v>52</v>
      </c>
      <c r="X17" s="786" t="s">
        <v>53</v>
      </c>
      <c r="Y17" s="1150" t="s">
        <v>54</v>
      </c>
      <c r="Z17" s="1037" t="s">
        <v>55</v>
      </c>
      <c r="AA17" s="1012" t="s">
        <v>56</v>
      </c>
      <c r="AB17" s="1012" t="s">
        <v>57</v>
      </c>
      <c r="AC17" s="1012" t="s">
        <v>58</v>
      </c>
      <c r="AD17" s="1012" t="s">
        <v>59</v>
      </c>
      <c r="AE17" s="1105"/>
      <c r="AF17" s="1106"/>
      <c r="AG17" s="66"/>
      <c r="BD17" s="65" t="s">
        <v>60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61</v>
      </c>
      <c r="V18" s="67" t="s">
        <v>62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63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64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80</v>
      </c>
      <c r="Q26" s="751"/>
      <c r="R26" s="751"/>
      <c r="S26" s="751"/>
      <c r="T26" s="751"/>
      <c r="U26" s="751"/>
      <c r="V26" s="752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80</v>
      </c>
      <c r="Q27" s="751"/>
      <c r="R27" s="751"/>
      <c r="S27" s="751"/>
      <c r="T27" s="751"/>
      <c r="U27" s="751"/>
      <c r="V27" s="752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80</v>
      </c>
      <c r="Q30" s="751"/>
      <c r="R30" s="751"/>
      <c r="S30" s="751"/>
      <c r="T30" s="751"/>
      <c r="U30" s="751"/>
      <c r="V30" s="752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80</v>
      </c>
      <c r="Q31" s="751"/>
      <c r="R31" s="751"/>
      <c r="S31" s="751"/>
      <c r="T31" s="751"/>
      <c r="U31" s="751"/>
      <c r="V31" s="752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88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89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90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69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96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93</v>
      </c>
      <c r="L36" s="32"/>
      <c r="M36" s="33" t="s">
        <v>97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69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99</v>
      </c>
      <c r="B37" s="54" t="s">
        <v>100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93</v>
      </c>
      <c r="L37" s="32"/>
      <c r="M37" s="33" t="s">
        <v>97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69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104</v>
      </c>
      <c r="L38" s="32"/>
      <c r="M38" s="33" t="s">
        <v>94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69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98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104</v>
      </c>
      <c r="L39" s="32" t="s">
        <v>107</v>
      </c>
      <c r="M39" s="33" t="s">
        <v>94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69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 t="s">
        <v>108</v>
      </c>
      <c r="AK39" s="68">
        <v>528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109</v>
      </c>
      <c r="B40" s="54" t="s">
        <v>110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104</v>
      </c>
      <c r="L40" s="32"/>
      <c r="M40" s="33" t="s">
        <v>97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69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80</v>
      </c>
      <c r="Q41" s="751"/>
      <c r="R41" s="751"/>
      <c r="S41" s="751"/>
      <c r="T41" s="751"/>
      <c r="U41" s="751"/>
      <c r="V41" s="752"/>
      <c r="W41" s="37" t="s">
        <v>81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80</v>
      </c>
      <c r="Q42" s="751"/>
      <c r="R42" s="751"/>
      <c r="S42" s="751"/>
      <c r="T42" s="751"/>
      <c r="U42" s="751"/>
      <c r="V42" s="752"/>
      <c r="W42" s="37" t="s">
        <v>69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customHeight="1" x14ac:dyDescent="0.25">
      <c r="A43" s="761" t="s">
        <v>64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111</v>
      </c>
      <c r="B44" s="54" t="s">
        <v>112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113</v>
      </c>
      <c r="L44" s="32"/>
      <c r="M44" s="33" t="s">
        <v>94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115</v>
      </c>
      <c r="B45" s="54" t="s">
        <v>116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69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117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80</v>
      </c>
      <c r="Q46" s="751"/>
      <c r="R46" s="751"/>
      <c r="S46" s="751"/>
      <c r="T46" s="751"/>
      <c r="U46" s="751"/>
      <c r="V46" s="752"/>
      <c r="W46" s="37" t="s">
        <v>81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80</v>
      </c>
      <c r="Q47" s="751"/>
      <c r="R47" s="751"/>
      <c r="S47" s="751"/>
      <c r="T47" s="751"/>
      <c r="U47" s="751"/>
      <c r="V47" s="752"/>
      <c r="W47" s="37" t="s">
        <v>69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118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90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119</v>
      </c>
      <c r="B50" s="54" t="s">
        <v>120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69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122</v>
      </c>
      <c r="B51" s="54" t="s">
        <v>123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93</v>
      </c>
      <c r="L51" s="32" t="s">
        <v>107</v>
      </c>
      <c r="M51" s="33" t="s">
        <v>97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69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124</v>
      </c>
      <c r="AG51" s="64"/>
      <c r="AJ51" s="68" t="s">
        <v>108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125</v>
      </c>
      <c r="B52" s="54" t="s">
        <v>126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104</v>
      </c>
      <c r="L52" s="32"/>
      <c r="M52" s="33" t="s">
        <v>97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69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127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104</v>
      </c>
      <c r="L53" s="32"/>
      <c r="M53" s="33" t="s">
        <v>97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69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130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131</v>
      </c>
      <c r="B54" s="54" t="s">
        <v>132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104</v>
      </c>
      <c r="L54" s="32"/>
      <c r="M54" s="33" t="s">
        <v>97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69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124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133</v>
      </c>
      <c r="B55" s="54" t="s">
        <v>134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67</v>
      </c>
      <c r="L55" s="32"/>
      <c r="M55" s="33" t="s">
        <v>135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69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136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137</v>
      </c>
      <c r="B56" s="54" t="s">
        <v>138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104</v>
      </c>
      <c r="L56" s="32" t="s">
        <v>107</v>
      </c>
      <c r="M56" s="33" t="s">
        <v>97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69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124</v>
      </c>
      <c r="AG56" s="64"/>
      <c r="AJ56" s="68" t="s">
        <v>108</v>
      </c>
      <c r="AK56" s="68">
        <v>594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80</v>
      </c>
      <c r="Q57" s="751"/>
      <c r="R57" s="751"/>
      <c r="S57" s="751"/>
      <c r="T57" s="751"/>
      <c r="U57" s="751"/>
      <c r="V57" s="752"/>
      <c r="W57" s="37" t="s">
        <v>81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80</v>
      </c>
      <c r="Q58" s="751"/>
      <c r="R58" s="751"/>
      <c r="S58" s="751"/>
      <c r="T58" s="751"/>
      <c r="U58" s="751"/>
      <c r="V58" s="752"/>
      <c r="W58" s="37" t="s">
        <v>69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customHeight="1" x14ac:dyDescent="0.25">
      <c r="A59" s="761" t="s">
        <v>139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140</v>
      </c>
      <c r="B60" s="54" t="s">
        <v>141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93</v>
      </c>
      <c r="L60" s="32"/>
      <c r="M60" s="33" t="s">
        <v>97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142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143</v>
      </c>
      <c r="B61" s="54" t="s">
        <v>144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104</v>
      </c>
      <c r="L61" s="32"/>
      <c r="M61" s="33" t="s">
        <v>97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146</v>
      </c>
      <c r="B62" s="54" t="s">
        <v>147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142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148</v>
      </c>
      <c r="B63" s="54" t="s">
        <v>149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67</v>
      </c>
      <c r="L63" s="32" t="s">
        <v>107</v>
      </c>
      <c r="M63" s="33" t="s">
        <v>97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69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142</v>
      </c>
      <c r="AG63" s="64"/>
      <c r="AJ63" s="68" t="s">
        <v>108</v>
      </c>
      <c r="AK63" s="68">
        <v>491.4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80</v>
      </c>
      <c r="Q64" s="751"/>
      <c r="R64" s="751"/>
      <c r="S64" s="751"/>
      <c r="T64" s="751"/>
      <c r="U64" s="751"/>
      <c r="V64" s="752"/>
      <c r="W64" s="37" t="s">
        <v>81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80</v>
      </c>
      <c r="Q65" s="751"/>
      <c r="R65" s="751"/>
      <c r="S65" s="751"/>
      <c r="T65" s="751"/>
      <c r="U65" s="751"/>
      <c r="V65" s="752"/>
      <c r="W65" s="37" t="s">
        <v>69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customHeight="1" x14ac:dyDescent="0.25">
      <c r="A66" s="761" t="s">
        <v>150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151</v>
      </c>
      <c r="B67" s="54" t="s">
        <v>152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104</v>
      </c>
      <c r="L67" s="32"/>
      <c r="M67" s="33" t="s">
        <v>68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69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154</v>
      </c>
      <c r="B68" s="54" t="s">
        <v>155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104</v>
      </c>
      <c r="L68" s="32"/>
      <c r="M68" s="33" t="s">
        <v>68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69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156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157</v>
      </c>
      <c r="B69" s="54" t="s">
        <v>158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104</v>
      </c>
      <c r="L69" s="32"/>
      <c r="M69" s="33" t="s">
        <v>68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69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159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160</v>
      </c>
      <c r="B70" s="54" t="s">
        <v>161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113</v>
      </c>
      <c r="L70" s="32"/>
      <c r="M70" s="33" t="s">
        <v>68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69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153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162</v>
      </c>
      <c r="B71" s="54" t="s">
        <v>163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113</v>
      </c>
      <c r="L71" s="32"/>
      <c r="M71" s="33" t="s">
        <v>68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69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156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164</v>
      </c>
      <c r="B72" s="54" t="s">
        <v>165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113</v>
      </c>
      <c r="L72" s="32"/>
      <c r="M72" s="33" t="s">
        <v>68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69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159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80</v>
      </c>
      <c r="Q73" s="751"/>
      <c r="R73" s="751"/>
      <c r="S73" s="751"/>
      <c r="T73" s="751"/>
      <c r="U73" s="751"/>
      <c r="V73" s="752"/>
      <c r="W73" s="37" t="s">
        <v>81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80</v>
      </c>
      <c r="Q74" s="751"/>
      <c r="R74" s="751"/>
      <c r="S74" s="751"/>
      <c r="T74" s="751"/>
      <c r="U74" s="751"/>
      <c r="V74" s="752"/>
      <c r="W74" s="37" t="s">
        <v>69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64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166</v>
      </c>
      <c r="B76" s="54" t="s">
        <v>167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69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168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169</v>
      </c>
      <c r="B77" s="54" t="s">
        <v>170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69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172</v>
      </c>
      <c r="B78" s="54" t="s">
        <v>173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69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174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175</v>
      </c>
      <c r="B79" s="54" t="s">
        <v>176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69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168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177</v>
      </c>
      <c r="B80" s="54" t="s">
        <v>178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69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171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179</v>
      </c>
      <c r="B81" s="54" t="s">
        <v>180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69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174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80</v>
      </c>
      <c r="Q82" s="751"/>
      <c r="R82" s="751"/>
      <c r="S82" s="751"/>
      <c r="T82" s="751"/>
      <c r="U82" s="751"/>
      <c r="V82" s="752"/>
      <c r="W82" s="37" t="s">
        <v>81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80</v>
      </c>
      <c r="Q83" s="751"/>
      <c r="R83" s="751"/>
      <c r="S83" s="751"/>
      <c r="T83" s="751"/>
      <c r="U83" s="751"/>
      <c r="V83" s="752"/>
      <c r="W83" s="37" t="s">
        <v>69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181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182</v>
      </c>
      <c r="B85" s="54" t="s">
        <v>183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182</v>
      </c>
      <c r="B86" s="54" t="s">
        <v>185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186</v>
      </c>
      <c r="B87" s="54" t="s">
        <v>187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104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69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80</v>
      </c>
      <c r="Q88" s="751"/>
      <c r="R88" s="751"/>
      <c r="S88" s="751"/>
      <c r="T88" s="751"/>
      <c r="U88" s="751"/>
      <c r="V88" s="752"/>
      <c r="W88" s="37" t="s">
        <v>81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80</v>
      </c>
      <c r="Q89" s="751"/>
      <c r="R89" s="751"/>
      <c r="S89" s="751"/>
      <c r="T89" s="751"/>
      <c r="U89" s="751"/>
      <c r="V89" s="752"/>
      <c r="W89" s="37" t="s">
        <v>69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customHeight="1" x14ac:dyDescent="0.25">
      <c r="A90" s="753" t="s">
        <v>189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90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190</v>
      </c>
      <c r="B92" s="54" t="s">
        <v>191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93</v>
      </c>
      <c r="L92" s="32"/>
      <c r="M92" s="33" t="s">
        <v>135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193</v>
      </c>
      <c r="B93" s="54" t="s">
        <v>194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104</v>
      </c>
      <c r="L93" s="32"/>
      <c r="M93" s="33" t="s">
        <v>94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195</v>
      </c>
      <c r="B94" s="54" t="s">
        <v>196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104</v>
      </c>
      <c r="L94" s="32" t="s">
        <v>107</v>
      </c>
      <c r="M94" s="33" t="s">
        <v>135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69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197</v>
      </c>
      <c r="AG94" s="64"/>
      <c r="AJ94" s="68" t="s">
        <v>108</v>
      </c>
      <c r="AK94" s="68">
        <v>594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80</v>
      </c>
      <c r="Q95" s="751"/>
      <c r="R95" s="751"/>
      <c r="S95" s="751"/>
      <c r="T95" s="751"/>
      <c r="U95" s="751"/>
      <c r="V95" s="752"/>
      <c r="W95" s="37" t="s">
        <v>81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80</v>
      </c>
      <c r="Q96" s="751"/>
      <c r="R96" s="751"/>
      <c r="S96" s="751"/>
      <c r="T96" s="751"/>
      <c r="U96" s="751"/>
      <c r="V96" s="752"/>
      <c r="W96" s="37" t="s">
        <v>69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customHeight="1" x14ac:dyDescent="0.25">
      <c r="A97" s="761" t="s">
        <v>64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198</v>
      </c>
      <c r="B98" s="54" t="s">
        <v>199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69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198</v>
      </c>
      <c r="B99" s="54" t="s">
        <v>201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69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202</v>
      </c>
      <c r="B100" s="54" t="s">
        <v>203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 t="s">
        <v>107</v>
      </c>
      <c r="M100" s="33" t="s">
        <v>94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69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200</v>
      </c>
      <c r="AG100" s="64"/>
      <c r="AJ100" s="68" t="s">
        <v>108</v>
      </c>
      <c r="AK100" s="68">
        <v>491.4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202</v>
      </c>
      <c r="B101" s="54" t="s">
        <v>204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135</v>
      </c>
      <c r="N101" s="33"/>
      <c r="O101" s="32">
        <v>45</v>
      </c>
      <c r="P101" s="1084" t="s">
        <v>205</v>
      </c>
      <c r="Q101" s="748"/>
      <c r="R101" s="748"/>
      <c r="S101" s="748"/>
      <c r="T101" s="749"/>
      <c r="U101" s="34" t="s">
        <v>206</v>
      </c>
      <c r="V101" s="34"/>
      <c r="W101" s="35" t="s">
        <v>69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208</v>
      </c>
      <c r="B102" s="54" t="s">
        <v>209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69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210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211</v>
      </c>
      <c r="B103" s="54" t="s">
        <v>212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104</v>
      </c>
      <c r="L103" s="32"/>
      <c r="M103" s="33" t="s">
        <v>94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69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210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211</v>
      </c>
      <c r="B104" s="54" t="s">
        <v>213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94</v>
      </c>
      <c r="N104" s="33"/>
      <c r="O104" s="32">
        <v>45</v>
      </c>
      <c r="P104" s="785" t="s">
        <v>214</v>
      </c>
      <c r="Q104" s="748"/>
      <c r="R104" s="748"/>
      <c r="S104" s="748"/>
      <c r="T104" s="749"/>
      <c r="U104" s="34"/>
      <c r="V104" s="34"/>
      <c r="W104" s="35" t="s">
        <v>69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210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80</v>
      </c>
      <c r="Q105" s="751"/>
      <c r="R105" s="751"/>
      <c r="S105" s="751"/>
      <c r="T105" s="751"/>
      <c r="U105" s="751"/>
      <c r="V105" s="752"/>
      <c r="W105" s="37" t="s">
        <v>81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80</v>
      </c>
      <c r="Q106" s="751"/>
      <c r="R106" s="751"/>
      <c r="S106" s="751"/>
      <c r="T106" s="751"/>
      <c r="U106" s="751"/>
      <c r="V106" s="752"/>
      <c r="W106" s="37" t="s">
        <v>69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customHeight="1" x14ac:dyDescent="0.25">
      <c r="A107" s="753" t="s">
        <v>215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90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216</v>
      </c>
      <c r="B109" s="54" t="s">
        <v>217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97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219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97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220</v>
      </c>
      <c r="B111" s="54" t="s">
        <v>221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104</v>
      </c>
      <c r="L111" s="32"/>
      <c r="M111" s="33" t="s">
        <v>94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222</v>
      </c>
      <c r="B112" s="54" t="s">
        <v>223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104</v>
      </c>
      <c r="L112" s="32"/>
      <c r="M112" s="33" t="s">
        <v>94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224</v>
      </c>
      <c r="B113" s="54" t="s">
        <v>225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104</v>
      </c>
      <c r="L113" s="32"/>
      <c r="M113" s="33" t="s">
        <v>94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80</v>
      </c>
      <c r="Q114" s="751"/>
      <c r="R114" s="751"/>
      <c r="S114" s="751"/>
      <c r="T114" s="751"/>
      <c r="U114" s="751"/>
      <c r="V114" s="752"/>
      <c r="W114" s="37" t="s">
        <v>81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80</v>
      </c>
      <c r="Q115" s="751"/>
      <c r="R115" s="751"/>
      <c r="S115" s="751"/>
      <c r="T115" s="751"/>
      <c r="U115" s="751"/>
      <c r="V115" s="752"/>
      <c r="W115" s="37" t="s">
        <v>69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customHeight="1" x14ac:dyDescent="0.25">
      <c r="A116" s="761" t="s">
        <v>139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226</v>
      </c>
      <c r="B117" s="54" t="s">
        <v>227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97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229</v>
      </c>
      <c r="B118" s="54" t="s">
        <v>230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113</v>
      </c>
      <c r="L118" s="32"/>
      <c r="M118" s="33" t="s">
        <v>97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231</v>
      </c>
      <c r="B119" s="54" t="s">
        <v>232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97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80</v>
      </c>
      <c r="Q120" s="751"/>
      <c r="R120" s="751"/>
      <c r="S120" s="751"/>
      <c r="T120" s="751"/>
      <c r="U120" s="751"/>
      <c r="V120" s="752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80</v>
      </c>
      <c r="Q121" s="751"/>
      <c r="R121" s="751"/>
      <c r="S121" s="751"/>
      <c r="T121" s="751"/>
      <c r="U121" s="751"/>
      <c r="V121" s="752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1" t="s">
        <v>64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233</v>
      </c>
      <c r="B123" s="54" t="s">
        <v>234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69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233</v>
      </c>
      <c r="B124" s="54" t="s">
        <v>236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69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238</v>
      </c>
      <c r="B125" s="54" t="s">
        <v>239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94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69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241</v>
      </c>
      <c r="B126" s="54" t="s">
        <v>242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135</v>
      </c>
      <c r="N126" s="33"/>
      <c r="O126" s="32">
        <v>45</v>
      </c>
      <c r="P126" s="1157" t="s">
        <v>243</v>
      </c>
      <c r="Q126" s="748"/>
      <c r="R126" s="748"/>
      <c r="S126" s="748"/>
      <c r="T126" s="749"/>
      <c r="U126" s="34" t="s">
        <v>244</v>
      </c>
      <c r="V126" s="34"/>
      <c r="W126" s="35" t="s">
        <v>69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245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241</v>
      </c>
      <c r="B127" s="54" t="s">
        <v>246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69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237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247</v>
      </c>
      <c r="B128" s="54" t="s">
        <v>248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67</v>
      </c>
      <c r="L128" s="32"/>
      <c r="M128" s="33" t="s">
        <v>135</v>
      </c>
      <c r="N128" s="33"/>
      <c r="O128" s="32">
        <v>45</v>
      </c>
      <c r="P128" s="1104" t="s">
        <v>249</v>
      </c>
      <c r="Q128" s="748"/>
      <c r="R128" s="748"/>
      <c r="S128" s="748"/>
      <c r="T128" s="749"/>
      <c r="U128" s="34" t="s">
        <v>244</v>
      </c>
      <c r="V128" s="34"/>
      <c r="W128" s="35" t="s">
        <v>69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247</v>
      </c>
      <c r="B129" s="54" t="s">
        <v>250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67</v>
      </c>
      <c r="L129" s="32" t="s">
        <v>107</v>
      </c>
      <c r="M129" s="33" t="s">
        <v>94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69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237</v>
      </c>
      <c r="AG129" s="64"/>
      <c r="AJ129" s="68" t="s">
        <v>108</v>
      </c>
      <c r="AK129" s="68">
        <v>491.4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customHeight="1" x14ac:dyDescent="0.25">
      <c r="A130" s="54" t="s">
        <v>251</v>
      </c>
      <c r="B130" s="54" t="s">
        <v>252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67</v>
      </c>
      <c r="L130" s="32"/>
      <c r="M130" s="33" t="s">
        <v>94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69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240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253</v>
      </c>
      <c r="B131" s="54" t="s">
        <v>254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69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255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80</v>
      </c>
      <c r="Q132" s="751"/>
      <c r="R132" s="751"/>
      <c r="S132" s="751"/>
      <c r="T132" s="751"/>
      <c r="U132" s="751"/>
      <c r="V132" s="752"/>
      <c r="W132" s="37" t="s">
        <v>81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80</v>
      </c>
      <c r="Q133" s="751"/>
      <c r="R133" s="751"/>
      <c r="S133" s="751"/>
      <c r="T133" s="751"/>
      <c r="U133" s="751"/>
      <c r="V133" s="752"/>
      <c r="W133" s="37" t="s">
        <v>69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customHeight="1" x14ac:dyDescent="0.25">
      <c r="A134" s="761" t="s">
        <v>181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256</v>
      </c>
      <c r="B135" s="54" t="s">
        <v>257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67</v>
      </c>
      <c r="L135" s="32"/>
      <c r="M135" s="33" t="s">
        <v>68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69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258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67</v>
      </c>
      <c r="L136" s="32"/>
      <c r="M136" s="33" t="s">
        <v>94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69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261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80</v>
      </c>
      <c r="Q137" s="751"/>
      <c r="R137" s="751"/>
      <c r="S137" s="751"/>
      <c r="T137" s="751"/>
      <c r="U137" s="751"/>
      <c r="V137" s="752"/>
      <c r="W137" s="37" t="s">
        <v>81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80</v>
      </c>
      <c r="Q138" s="751"/>
      <c r="R138" s="751"/>
      <c r="S138" s="751"/>
      <c r="T138" s="751"/>
      <c r="U138" s="751"/>
      <c r="V138" s="752"/>
      <c r="W138" s="37" t="s">
        <v>69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262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90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263</v>
      </c>
      <c r="B141" s="54" t="s">
        <v>264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67</v>
      </c>
      <c r="L141" s="32"/>
      <c r="M141" s="33" t="s">
        <v>85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69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265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263</v>
      </c>
      <c r="B142" s="54" t="s">
        <v>266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69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265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80</v>
      </c>
      <c r="Q143" s="751"/>
      <c r="R143" s="751"/>
      <c r="S143" s="751"/>
      <c r="T143" s="751"/>
      <c r="U143" s="751"/>
      <c r="V143" s="752"/>
      <c r="W143" s="37" t="s">
        <v>81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80</v>
      </c>
      <c r="Q144" s="751"/>
      <c r="R144" s="751"/>
      <c r="S144" s="751"/>
      <c r="T144" s="751"/>
      <c r="U144" s="751"/>
      <c r="V144" s="752"/>
      <c r="W144" s="37" t="s">
        <v>69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150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267</v>
      </c>
      <c r="B146" s="54" t="s">
        <v>268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67</v>
      </c>
      <c r="L146" s="32"/>
      <c r="M146" s="33" t="s">
        <v>85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69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269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267</v>
      </c>
      <c r="B147" s="54" t="s">
        <v>270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69</v>
      </c>
      <c r="X147" s="741">
        <v>35</v>
      </c>
      <c r="Y147" s="742">
        <f>IFERROR(IF(X147="",0,CEILING((X147/$H147),1)*$H147),"")</f>
        <v>36.4</v>
      </c>
      <c r="Z147" s="36">
        <f>IFERROR(IF(Y147=0,"",ROUNDUP(Y147/H147,0)*0.00651),"")</f>
        <v>8.4629999999999997E-2</v>
      </c>
      <c r="AA147" s="56"/>
      <c r="AB147" s="57"/>
      <c r="AC147" s="211" t="s">
        <v>269</v>
      </c>
      <c r="AG147" s="64"/>
      <c r="AJ147" s="68"/>
      <c r="AK147" s="68">
        <v>0</v>
      </c>
      <c r="BB147" s="212" t="s">
        <v>1</v>
      </c>
      <c r="BM147" s="64">
        <f>IFERROR(X147*I147/H147,"0")</f>
        <v>38.35</v>
      </c>
      <c r="BN147" s="64">
        <f>IFERROR(Y147*I147/H147,"0")</f>
        <v>39.884</v>
      </c>
      <c r="BO147" s="64">
        <f>IFERROR(1/J147*(X147/H147),"0")</f>
        <v>6.8681318681318687E-2</v>
      </c>
      <c r="BP147" s="64">
        <f>IFERROR(1/J147*(Y147/H147),"0")</f>
        <v>7.1428571428571438E-2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80</v>
      </c>
      <c r="Q148" s="751"/>
      <c r="R148" s="751"/>
      <c r="S148" s="751"/>
      <c r="T148" s="751"/>
      <c r="U148" s="751"/>
      <c r="V148" s="752"/>
      <c r="W148" s="37" t="s">
        <v>81</v>
      </c>
      <c r="X148" s="743">
        <f>IFERROR(X146/H146,"0")+IFERROR(X147/H147,"0")</f>
        <v>12.5</v>
      </c>
      <c r="Y148" s="743">
        <f>IFERROR(Y146/H146,"0")+IFERROR(Y147/H147,"0")</f>
        <v>13</v>
      </c>
      <c r="Z148" s="743">
        <f>IFERROR(IF(Z146="",0,Z146),"0")+IFERROR(IF(Z147="",0,Z147),"0")</f>
        <v>8.4629999999999997E-2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80</v>
      </c>
      <c r="Q149" s="751"/>
      <c r="R149" s="751"/>
      <c r="S149" s="751"/>
      <c r="T149" s="751"/>
      <c r="U149" s="751"/>
      <c r="V149" s="752"/>
      <c r="W149" s="37" t="s">
        <v>69</v>
      </c>
      <c r="X149" s="743">
        <f>IFERROR(SUM(X146:X147),"0")</f>
        <v>35</v>
      </c>
      <c r="Y149" s="743">
        <f>IFERROR(SUM(Y146:Y147),"0")</f>
        <v>36.4</v>
      </c>
      <c r="Z149" s="37"/>
      <c r="AA149" s="744"/>
      <c r="AB149" s="744"/>
      <c r="AC149" s="744"/>
    </row>
    <row r="150" spans="1:68" ht="14.25" customHeight="1" x14ac:dyDescent="0.25">
      <c r="A150" s="761" t="s">
        <v>64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271</v>
      </c>
      <c r="B151" s="54" t="s">
        <v>272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67</v>
      </c>
      <c r="L151" s="32"/>
      <c r="M151" s="33" t="s">
        <v>85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69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271</v>
      </c>
      <c r="B152" s="54" t="s">
        <v>273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67</v>
      </c>
      <c r="L152" s="32"/>
      <c r="M152" s="33" t="s">
        <v>85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69</v>
      </c>
      <c r="X152" s="741">
        <v>33</v>
      </c>
      <c r="Y152" s="742">
        <f>IFERROR(IF(X152="",0,CEILING((X152/$H152),1)*$H152),"")</f>
        <v>34.32</v>
      </c>
      <c r="Z152" s="36">
        <f>IFERROR(IF(Y152=0,"",ROUNDUP(Y152/H152,0)*0.00651),"")</f>
        <v>8.4629999999999997E-2</v>
      </c>
      <c r="AA152" s="56"/>
      <c r="AB152" s="57"/>
      <c r="AC152" s="215" t="s">
        <v>265</v>
      </c>
      <c r="AG152" s="64"/>
      <c r="AJ152" s="68"/>
      <c r="AK152" s="68">
        <v>0</v>
      </c>
      <c r="BB152" s="216" t="s">
        <v>1</v>
      </c>
      <c r="BM152" s="64">
        <f>IFERROR(X152*I152/H152,"0")</f>
        <v>36.349999999999994</v>
      </c>
      <c r="BN152" s="64">
        <f>IFERROR(Y152*I152/H152,"0")</f>
        <v>37.803999999999995</v>
      </c>
      <c r="BO152" s="64">
        <f>IFERROR(1/J152*(X152/H152),"0")</f>
        <v>6.8681318681318687E-2</v>
      </c>
      <c r="BP152" s="64">
        <f>IFERROR(1/J152*(Y152/H152),"0")</f>
        <v>7.1428571428571438E-2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80</v>
      </c>
      <c r="Q153" s="751"/>
      <c r="R153" s="751"/>
      <c r="S153" s="751"/>
      <c r="T153" s="751"/>
      <c r="U153" s="751"/>
      <c r="V153" s="752"/>
      <c r="W153" s="37" t="s">
        <v>81</v>
      </c>
      <c r="X153" s="743">
        <f>IFERROR(X151/H151,"0")+IFERROR(X152/H152,"0")</f>
        <v>12.5</v>
      </c>
      <c r="Y153" s="743">
        <f>IFERROR(Y151/H151,"0")+IFERROR(Y152/H152,"0")</f>
        <v>13</v>
      </c>
      <c r="Z153" s="743">
        <f>IFERROR(IF(Z151="",0,Z151),"0")+IFERROR(IF(Z152="",0,Z152),"0")</f>
        <v>8.4629999999999997E-2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80</v>
      </c>
      <c r="Q154" s="751"/>
      <c r="R154" s="751"/>
      <c r="S154" s="751"/>
      <c r="T154" s="751"/>
      <c r="U154" s="751"/>
      <c r="V154" s="752"/>
      <c r="W154" s="37" t="s">
        <v>69</v>
      </c>
      <c r="X154" s="743">
        <f>IFERROR(SUM(X151:X152),"0")</f>
        <v>33</v>
      </c>
      <c r="Y154" s="743">
        <f>IFERROR(SUM(Y151:Y152),"0")</f>
        <v>34.32</v>
      </c>
      <c r="Z154" s="37"/>
      <c r="AA154" s="744"/>
      <c r="AB154" s="744"/>
      <c r="AC154" s="744"/>
    </row>
    <row r="155" spans="1:68" ht="16.5" customHeight="1" x14ac:dyDescent="0.25">
      <c r="A155" s="753" t="s">
        <v>88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90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274</v>
      </c>
      <c r="B157" s="54" t="s">
        <v>275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104</v>
      </c>
      <c r="L157" s="32"/>
      <c r="M157" s="33" t="s">
        <v>97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69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276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80</v>
      </c>
      <c r="Q158" s="751"/>
      <c r="R158" s="751"/>
      <c r="S158" s="751"/>
      <c r="T158" s="751"/>
      <c r="U158" s="751"/>
      <c r="V158" s="752"/>
      <c r="W158" s="37" t="s">
        <v>81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80</v>
      </c>
      <c r="Q159" s="751"/>
      <c r="R159" s="751"/>
      <c r="S159" s="751"/>
      <c r="T159" s="751"/>
      <c r="U159" s="751"/>
      <c r="V159" s="752"/>
      <c r="W159" s="37" t="s">
        <v>69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150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277</v>
      </c>
      <c r="B161" s="54" t="s">
        <v>278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97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280</v>
      </c>
      <c r="B162" s="54" t="s">
        <v>281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104</v>
      </c>
      <c r="L162" s="32"/>
      <c r="M162" s="33" t="s">
        <v>68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282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283</v>
      </c>
      <c r="B163" s="54" t="s">
        <v>284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93</v>
      </c>
      <c r="L163" s="32"/>
      <c r="M163" s="33" t="s">
        <v>68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286</v>
      </c>
      <c r="B164" s="54" t="s">
        <v>287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113</v>
      </c>
      <c r="L164" s="32"/>
      <c r="M164" s="33" t="s">
        <v>68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69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282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288</v>
      </c>
      <c r="B165" s="54" t="s">
        <v>289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113</v>
      </c>
      <c r="L165" s="32"/>
      <c r="M165" s="33" t="s">
        <v>68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69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285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80</v>
      </c>
      <c r="Q166" s="751"/>
      <c r="R166" s="751"/>
      <c r="S166" s="751"/>
      <c r="T166" s="751"/>
      <c r="U166" s="751"/>
      <c r="V166" s="752"/>
      <c r="W166" s="37" t="s">
        <v>81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80</v>
      </c>
      <c r="Q167" s="751"/>
      <c r="R167" s="751"/>
      <c r="S167" s="751"/>
      <c r="T167" s="751"/>
      <c r="U167" s="751"/>
      <c r="V167" s="752"/>
      <c r="W167" s="37" t="s">
        <v>69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64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290</v>
      </c>
      <c r="B169" s="54" t="s">
        <v>291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67</v>
      </c>
      <c r="L169" s="32"/>
      <c r="M169" s="33" t="s">
        <v>94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69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292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293</v>
      </c>
      <c r="B170" s="54" t="s">
        <v>294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67</v>
      </c>
      <c r="L170" s="32"/>
      <c r="M170" s="33" t="s">
        <v>68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69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80</v>
      </c>
      <c r="Q171" s="751"/>
      <c r="R171" s="751"/>
      <c r="S171" s="751"/>
      <c r="T171" s="751"/>
      <c r="U171" s="751"/>
      <c r="V171" s="752"/>
      <c r="W171" s="37" t="s">
        <v>81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80</v>
      </c>
      <c r="Q172" s="751"/>
      <c r="R172" s="751"/>
      <c r="S172" s="751"/>
      <c r="T172" s="751"/>
      <c r="U172" s="751"/>
      <c r="V172" s="752"/>
      <c r="W172" s="37" t="s">
        <v>69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296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297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139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298</v>
      </c>
      <c r="B176" s="54" t="s">
        <v>299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113</v>
      </c>
      <c r="L176" s="32"/>
      <c r="M176" s="33" t="s">
        <v>68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69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300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80</v>
      </c>
      <c r="Q177" s="751"/>
      <c r="R177" s="751"/>
      <c r="S177" s="751"/>
      <c r="T177" s="751"/>
      <c r="U177" s="751"/>
      <c r="V177" s="752"/>
      <c r="W177" s="37" t="s">
        <v>81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80</v>
      </c>
      <c r="Q178" s="751"/>
      <c r="R178" s="751"/>
      <c r="S178" s="751"/>
      <c r="T178" s="751"/>
      <c r="U178" s="751"/>
      <c r="V178" s="752"/>
      <c r="W178" s="37" t="s">
        <v>69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150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301</v>
      </c>
      <c r="B180" s="54" t="s">
        <v>302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104</v>
      </c>
      <c r="L180" s="32"/>
      <c r="M180" s="33" t="s">
        <v>68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69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303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customHeight="1" x14ac:dyDescent="0.25">
      <c r="A181" s="54" t="s">
        <v>304</v>
      </c>
      <c r="B181" s="54" t="s">
        <v>305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104</v>
      </c>
      <c r="L181" s="32"/>
      <c r="M181" s="33" t="s">
        <v>68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69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104</v>
      </c>
      <c r="L182" s="32"/>
      <c r="M182" s="33" t="s">
        <v>68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69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310</v>
      </c>
      <c r="B183" s="54" t="s">
        <v>311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113</v>
      </c>
      <c r="L183" s="32"/>
      <c r="M183" s="33" t="s">
        <v>68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69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303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customHeight="1" x14ac:dyDescent="0.25">
      <c r="A184" s="54" t="s">
        <v>312</v>
      </c>
      <c r="B184" s="54" t="s">
        <v>313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113</v>
      </c>
      <c r="L184" s="32"/>
      <c r="M184" s="33" t="s">
        <v>68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69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306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314</v>
      </c>
      <c r="B185" s="54" t="s">
        <v>315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113</v>
      </c>
      <c r="L185" s="32"/>
      <c r="M185" s="33" t="s">
        <v>68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69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customHeight="1" x14ac:dyDescent="0.25">
      <c r="A186" s="54" t="s">
        <v>316</v>
      </c>
      <c r="B186" s="54" t="s">
        <v>317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67</v>
      </c>
      <c r="L186" s="32"/>
      <c r="M186" s="33" t="s">
        <v>68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69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309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318</v>
      </c>
      <c r="B187" s="54" t="s">
        <v>319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113</v>
      </c>
      <c r="L187" s="32"/>
      <c r="M187" s="33" t="s">
        <v>68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69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320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80</v>
      </c>
      <c r="Q188" s="751"/>
      <c r="R188" s="751"/>
      <c r="S188" s="751"/>
      <c r="T188" s="751"/>
      <c r="U188" s="751"/>
      <c r="V188" s="752"/>
      <c r="W188" s="37" t="s">
        <v>81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80</v>
      </c>
      <c r="Q189" s="751"/>
      <c r="R189" s="751"/>
      <c r="S189" s="751"/>
      <c r="T189" s="751"/>
      <c r="U189" s="751"/>
      <c r="V189" s="752"/>
      <c r="W189" s="37" t="s">
        <v>69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customHeight="1" x14ac:dyDescent="0.25">
      <c r="A190" s="753" t="s">
        <v>321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90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322</v>
      </c>
      <c r="B192" s="54" t="s">
        <v>323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93</v>
      </c>
      <c r="L192" s="32"/>
      <c r="M192" s="33" t="s">
        <v>97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324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325</v>
      </c>
      <c r="B193" s="54" t="s">
        <v>326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67</v>
      </c>
      <c r="L193" s="32"/>
      <c r="M193" s="33" t="s">
        <v>97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69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324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80</v>
      </c>
      <c r="Q194" s="751"/>
      <c r="R194" s="751"/>
      <c r="S194" s="751"/>
      <c r="T194" s="751"/>
      <c r="U194" s="751"/>
      <c r="V194" s="752"/>
      <c r="W194" s="37" t="s">
        <v>81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80</v>
      </c>
      <c r="Q195" s="751"/>
      <c r="R195" s="751"/>
      <c r="S195" s="751"/>
      <c r="T195" s="751"/>
      <c r="U195" s="751"/>
      <c r="V195" s="752"/>
      <c r="W195" s="37" t="s">
        <v>69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139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327</v>
      </c>
      <c r="B197" s="54" t="s">
        <v>328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93</v>
      </c>
      <c r="L197" s="32"/>
      <c r="M197" s="33" t="s">
        <v>94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329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330</v>
      </c>
      <c r="B198" s="54" t="s">
        <v>331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67</v>
      </c>
      <c r="L198" s="32"/>
      <c r="M198" s="33" t="s">
        <v>97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69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329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80</v>
      </c>
      <c r="Q199" s="751"/>
      <c r="R199" s="751"/>
      <c r="S199" s="751"/>
      <c r="T199" s="751"/>
      <c r="U199" s="751"/>
      <c r="V199" s="752"/>
      <c r="W199" s="37" t="s">
        <v>81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80</v>
      </c>
      <c r="Q200" s="751"/>
      <c r="R200" s="751"/>
      <c r="S200" s="751"/>
      <c r="T200" s="751"/>
      <c r="U200" s="751"/>
      <c r="V200" s="752"/>
      <c r="W200" s="37" t="s">
        <v>69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150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332</v>
      </c>
      <c r="B202" s="54" t="s">
        <v>333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69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customHeight="1" x14ac:dyDescent="0.25">
      <c r="A203" s="54" t="s">
        <v>335</v>
      </c>
      <c r="B203" s="54" t="s">
        <v>336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69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338</v>
      </c>
      <c r="B204" s="54" t="s">
        <v>339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69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69</v>
      </c>
      <c r="X205" s="741">
        <v>50</v>
      </c>
      <c r="Y205" s="742">
        <f t="shared" si="36"/>
        <v>54</v>
      </c>
      <c r="Z205" s="36">
        <f>IFERROR(IF(Y205=0,"",ROUNDUP(Y205/H205,0)*0.00902),"")</f>
        <v>9.0200000000000002E-2</v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37"/>
        <v>51.944444444444443</v>
      </c>
      <c r="BN205" s="64">
        <f t="shared" si="38"/>
        <v>56.099999999999994</v>
      </c>
      <c r="BO205" s="64">
        <f t="shared" si="39"/>
        <v>7.0145903479236812E-2</v>
      </c>
      <c r="BP205" s="64">
        <f t="shared" si="40"/>
        <v>7.575757575757576E-2</v>
      </c>
    </row>
    <row r="206" spans="1:68" ht="27" customHeight="1" x14ac:dyDescent="0.25">
      <c r="A206" s="54" t="s">
        <v>344</v>
      </c>
      <c r="B206" s="54" t="s">
        <v>345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113</v>
      </c>
      <c r="L206" s="32"/>
      <c r="M206" s="33" t="s">
        <v>68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69</v>
      </c>
      <c r="X206" s="741">
        <v>75</v>
      </c>
      <c r="Y206" s="742">
        <f t="shared" si="36"/>
        <v>75.600000000000009</v>
      </c>
      <c r="Z206" s="36">
        <f>IFERROR(IF(Y206=0,"",ROUNDUP(Y206/H206,0)*0.00502),"")</f>
        <v>0.21084</v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37"/>
        <v>80.416666666666671</v>
      </c>
      <c r="BN206" s="64">
        <f t="shared" si="38"/>
        <v>81.06</v>
      </c>
      <c r="BO206" s="64">
        <f t="shared" si="39"/>
        <v>0.17806267806267806</v>
      </c>
      <c r="BP206" s="64">
        <f t="shared" si="40"/>
        <v>0.17948717948717954</v>
      </c>
    </row>
    <row r="207" spans="1:68" ht="27" customHeight="1" x14ac:dyDescent="0.25">
      <c r="A207" s="54" t="s">
        <v>346</v>
      </c>
      <c r="B207" s="54" t="s">
        <v>347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113</v>
      </c>
      <c r="L207" s="32"/>
      <c r="M207" s="33" t="s">
        <v>68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69</v>
      </c>
      <c r="X207" s="741">
        <v>30</v>
      </c>
      <c r="Y207" s="742">
        <f t="shared" si="36"/>
        <v>30.6</v>
      </c>
      <c r="Z207" s="36">
        <f>IFERROR(IF(Y207=0,"",ROUNDUP(Y207/H207,0)*0.00502),"")</f>
        <v>8.5339999999999999E-2</v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37"/>
        <v>31.666666666666664</v>
      </c>
      <c r="BN207" s="64">
        <f t="shared" si="38"/>
        <v>32.299999999999997</v>
      </c>
      <c r="BO207" s="64">
        <f t="shared" si="39"/>
        <v>7.122507122507124E-2</v>
      </c>
      <c r="BP207" s="64">
        <f t="shared" si="40"/>
        <v>7.2649572649572655E-2</v>
      </c>
    </row>
    <row r="208" spans="1:68" ht="27" customHeight="1" x14ac:dyDescent="0.25">
      <c r="A208" s="54" t="s">
        <v>348</v>
      </c>
      <c r="B208" s="54" t="s">
        <v>349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113</v>
      </c>
      <c r="L208" s="32"/>
      <c r="M208" s="33" t="s">
        <v>68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69</v>
      </c>
      <c r="X208" s="741">
        <v>45</v>
      </c>
      <c r="Y208" s="742">
        <f t="shared" si="36"/>
        <v>45</v>
      </c>
      <c r="Z208" s="36">
        <f>IFERROR(IF(Y208=0,"",ROUNDUP(Y208/H208,0)*0.00502),"")</f>
        <v>0.1255</v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37"/>
        <v>47.5</v>
      </c>
      <c r="BN208" s="64">
        <f t="shared" si="38"/>
        <v>47.5</v>
      </c>
      <c r="BO208" s="64">
        <f t="shared" si="39"/>
        <v>0.10683760683760685</v>
      </c>
      <c r="BP208" s="64">
        <f t="shared" si="40"/>
        <v>0.10683760683760685</v>
      </c>
    </row>
    <row r="209" spans="1:68" ht="27" customHeight="1" x14ac:dyDescent="0.25">
      <c r="A209" s="54" t="s">
        <v>350</v>
      </c>
      <c r="B209" s="54" t="s">
        <v>351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113</v>
      </c>
      <c r="L209" s="32"/>
      <c r="M209" s="33" t="s">
        <v>68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69</v>
      </c>
      <c r="X209" s="741">
        <v>30</v>
      </c>
      <c r="Y209" s="742">
        <f t="shared" si="36"/>
        <v>30.6</v>
      </c>
      <c r="Z209" s="36">
        <f>IFERROR(IF(Y209=0,"",ROUNDUP(Y209/H209,0)*0.00502),"")</f>
        <v>8.5339999999999999E-2</v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37"/>
        <v>31.666666666666664</v>
      </c>
      <c r="BN209" s="64">
        <f t="shared" si="38"/>
        <v>32.299999999999997</v>
      </c>
      <c r="BO209" s="64">
        <f t="shared" si="39"/>
        <v>7.122507122507124E-2</v>
      </c>
      <c r="BP209" s="64">
        <f t="shared" si="40"/>
        <v>7.2649572649572655E-2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80</v>
      </c>
      <c r="Q210" s="751"/>
      <c r="R210" s="751"/>
      <c r="S210" s="751"/>
      <c r="T210" s="751"/>
      <c r="U210" s="751"/>
      <c r="V210" s="752"/>
      <c r="W210" s="37" t="s">
        <v>81</v>
      </c>
      <c r="X210" s="743">
        <f>IFERROR(X202/H202,"0")+IFERROR(X203/H203,"0")+IFERROR(X204/H204,"0")+IFERROR(X205/H205,"0")+IFERROR(X206/H206,"0")+IFERROR(X207/H207,"0")+IFERROR(X208/H208,"0")+IFERROR(X209/H209,"0")</f>
        <v>109.25925925925927</v>
      </c>
      <c r="Y210" s="743">
        <f>IFERROR(Y202/H202,"0")+IFERROR(Y203/H203,"0")+IFERROR(Y204/H204,"0")+IFERROR(Y205/H205,"0")+IFERROR(Y206/H206,"0")+IFERROR(Y207/H207,"0")+IFERROR(Y208/H208,"0")+IFERROR(Y209/H209,"0")</f>
        <v>111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0.59721999999999986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80</v>
      </c>
      <c r="Q211" s="751"/>
      <c r="R211" s="751"/>
      <c r="S211" s="751"/>
      <c r="T211" s="751"/>
      <c r="U211" s="751"/>
      <c r="V211" s="752"/>
      <c r="W211" s="37" t="s">
        <v>69</v>
      </c>
      <c r="X211" s="743">
        <f>IFERROR(SUM(X202:X209),"0")</f>
        <v>230</v>
      </c>
      <c r="Y211" s="743">
        <f>IFERROR(SUM(Y202:Y209),"0")</f>
        <v>235.8</v>
      </c>
      <c r="Z211" s="37"/>
      <c r="AA211" s="744"/>
      <c r="AB211" s="744"/>
      <c r="AC211" s="744"/>
    </row>
    <row r="212" spans="1:68" ht="14.25" customHeight="1" x14ac:dyDescent="0.25">
      <c r="A212" s="761" t="s">
        <v>64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352</v>
      </c>
      <c r="B213" s="54" t="s">
        <v>353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93</v>
      </c>
      <c r="L213" s="32"/>
      <c r="M213" s="33" t="s">
        <v>94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69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355</v>
      </c>
      <c r="B214" s="54" t="s">
        <v>356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93</v>
      </c>
      <c r="L214" s="32"/>
      <c r="M214" s="33" t="s">
        <v>135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69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357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358</v>
      </c>
      <c r="B215" s="54" t="s">
        <v>359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93</v>
      </c>
      <c r="L215" s="32"/>
      <c r="M215" s="33" t="s">
        <v>94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69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361</v>
      </c>
      <c r="B216" s="54" t="s">
        <v>362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93</v>
      </c>
      <c r="L216" s="32"/>
      <c r="M216" s="33" t="s">
        <v>94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69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67</v>
      </c>
      <c r="L217" s="32"/>
      <c r="M217" s="33" t="s">
        <v>94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69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366</v>
      </c>
      <c r="B218" s="54" t="s">
        <v>367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67</v>
      </c>
      <c r="L218" s="32"/>
      <c r="M218" s="33" t="s">
        <v>135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69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94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69</v>
      </c>
      <c r="X219" s="741">
        <v>80</v>
      </c>
      <c r="Y219" s="742">
        <f t="shared" si="41"/>
        <v>81.599999999999994</v>
      </c>
      <c r="Z219" s="36">
        <f t="shared" si="46"/>
        <v>0.22134000000000001</v>
      </c>
      <c r="AA219" s="56"/>
      <c r="AB219" s="57"/>
      <c r="AC219" s="287" t="s">
        <v>363</v>
      </c>
      <c r="AG219" s="64"/>
      <c r="AJ219" s="68"/>
      <c r="AK219" s="68">
        <v>0</v>
      </c>
      <c r="BB219" s="288" t="s">
        <v>1</v>
      </c>
      <c r="BM219" s="64">
        <f t="shared" si="42"/>
        <v>88.40000000000002</v>
      </c>
      <c r="BN219" s="64">
        <f t="shared" si="43"/>
        <v>90.168000000000006</v>
      </c>
      <c r="BO219" s="64">
        <f t="shared" si="44"/>
        <v>0.18315018315018317</v>
      </c>
      <c r="BP219" s="64">
        <f t="shared" si="45"/>
        <v>0.18681318681318682</v>
      </c>
    </row>
    <row r="220" spans="1:68" ht="27" customHeight="1" x14ac:dyDescent="0.25">
      <c r="A220" s="54" t="s">
        <v>371</v>
      </c>
      <c r="B220" s="54" t="s">
        <v>372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69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363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373</v>
      </c>
      <c r="B221" s="54" t="s">
        <v>374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69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375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376</v>
      </c>
      <c r="B222" s="54" t="s">
        <v>377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67</v>
      </c>
      <c r="L222" s="32"/>
      <c r="M222" s="33" t="s">
        <v>68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69</v>
      </c>
      <c r="X222" s="741">
        <v>40</v>
      </c>
      <c r="Y222" s="742">
        <f t="shared" si="41"/>
        <v>40.799999999999997</v>
      </c>
      <c r="Z222" s="36">
        <f t="shared" si="46"/>
        <v>0.11067</v>
      </c>
      <c r="AA222" s="56"/>
      <c r="AB222" s="57"/>
      <c r="AC222" s="293" t="s">
        <v>375</v>
      </c>
      <c r="AG222" s="64"/>
      <c r="AJ222" s="68"/>
      <c r="AK222" s="68">
        <v>0</v>
      </c>
      <c r="BB222" s="294" t="s">
        <v>1</v>
      </c>
      <c r="BM222" s="64">
        <f t="shared" si="42"/>
        <v>44.20000000000001</v>
      </c>
      <c r="BN222" s="64">
        <f t="shared" si="43"/>
        <v>45.084000000000003</v>
      </c>
      <c r="BO222" s="64">
        <f t="shared" si="44"/>
        <v>9.1575091575091583E-2</v>
      </c>
      <c r="BP222" s="64">
        <f t="shared" si="45"/>
        <v>9.3406593406593408E-2</v>
      </c>
    </row>
    <row r="223" spans="1:68" ht="27" customHeight="1" x14ac:dyDescent="0.25">
      <c r="A223" s="54" t="s">
        <v>378</v>
      </c>
      <c r="B223" s="54" t="s">
        <v>379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67</v>
      </c>
      <c r="L223" s="32"/>
      <c r="M223" s="33" t="s">
        <v>94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69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80</v>
      </c>
      <c r="Q224" s="751"/>
      <c r="R224" s="751"/>
      <c r="S224" s="751"/>
      <c r="T224" s="751"/>
      <c r="U224" s="751"/>
      <c r="V224" s="752"/>
      <c r="W224" s="37" t="s">
        <v>81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50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51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0.33201000000000003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80</v>
      </c>
      <c r="Q225" s="751"/>
      <c r="R225" s="751"/>
      <c r="S225" s="751"/>
      <c r="T225" s="751"/>
      <c r="U225" s="751"/>
      <c r="V225" s="752"/>
      <c r="W225" s="37" t="s">
        <v>69</v>
      </c>
      <c r="X225" s="743">
        <f>IFERROR(SUM(X213:X223),"0")</f>
        <v>120</v>
      </c>
      <c r="Y225" s="743">
        <f>IFERROR(SUM(Y213:Y223),"0")</f>
        <v>122.39999999999999</v>
      </c>
      <c r="Z225" s="37"/>
      <c r="AA225" s="744"/>
      <c r="AB225" s="744"/>
      <c r="AC225" s="744"/>
    </row>
    <row r="226" spans="1:68" ht="14.25" customHeight="1" x14ac:dyDescent="0.25">
      <c r="A226" s="761" t="s">
        <v>181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381</v>
      </c>
      <c r="B227" s="54" t="s">
        <v>382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104</v>
      </c>
      <c r="L227" s="32"/>
      <c r="M227" s="33" t="s">
        <v>135</v>
      </c>
      <c r="N227" s="33"/>
      <c r="O227" s="32">
        <v>30</v>
      </c>
      <c r="P227" s="1048" t="s">
        <v>383</v>
      </c>
      <c r="Q227" s="748"/>
      <c r="R227" s="748"/>
      <c r="S227" s="748"/>
      <c r="T227" s="749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104</v>
      </c>
      <c r="L228" s="32"/>
      <c r="M228" s="33" t="s">
        <v>94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69</v>
      </c>
      <c r="X229" s="741">
        <v>16</v>
      </c>
      <c r="Y229" s="742">
        <f>IFERROR(IF(X229="",0,CEILING((X229/$H229),1)*$H229),"")</f>
        <v>16.8</v>
      </c>
      <c r="Z229" s="36">
        <f>IFERROR(IF(Y229=0,"",ROUNDUP(Y229/H229,0)*0.00651),"")</f>
        <v>4.5569999999999999E-2</v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>IFERROR(X229*I229/H229,"0")</f>
        <v>17.680000000000003</v>
      </c>
      <c r="BN229" s="64">
        <f>IFERROR(Y229*I229/H229,"0")</f>
        <v>18.564000000000004</v>
      </c>
      <c r="BO229" s="64">
        <f>IFERROR(1/J229*(X229/H229),"0")</f>
        <v>3.6630036630036632E-2</v>
      </c>
      <c r="BP229" s="64">
        <f>IFERROR(1/J229*(Y229/H229),"0")</f>
        <v>3.8461538461538471E-2</v>
      </c>
    </row>
    <row r="230" spans="1:68" ht="27" customHeight="1" x14ac:dyDescent="0.25">
      <c r="A230" s="54" t="s">
        <v>391</v>
      </c>
      <c r="B230" s="54" t="s">
        <v>392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94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69</v>
      </c>
      <c r="X230" s="741">
        <v>20</v>
      </c>
      <c r="Y230" s="742">
        <f>IFERROR(IF(X230="",0,CEILING((X230/$H230),1)*$H230),"")</f>
        <v>21.599999999999998</v>
      </c>
      <c r="Z230" s="36">
        <f>IFERROR(IF(Y230=0,"",ROUNDUP(Y230/H230,0)*0.00651),"")</f>
        <v>5.8590000000000003E-2</v>
      </c>
      <c r="AA230" s="56"/>
      <c r="AB230" s="57"/>
      <c r="AC230" s="303" t="s">
        <v>384</v>
      </c>
      <c r="AG230" s="64"/>
      <c r="AJ230" s="68"/>
      <c r="AK230" s="68">
        <v>0</v>
      </c>
      <c r="BB230" s="304" t="s">
        <v>1</v>
      </c>
      <c r="BM230" s="64">
        <f>IFERROR(X230*I230/H230,"0")</f>
        <v>22.100000000000005</v>
      </c>
      <c r="BN230" s="64">
        <f>IFERROR(Y230*I230/H230,"0")</f>
        <v>23.868000000000002</v>
      </c>
      <c r="BO230" s="64">
        <f>IFERROR(1/J230*(X230/H230),"0")</f>
        <v>4.5787545787545791E-2</v>
      </c>
      <c r="BP230" s="64">
        <f>IFERROR(1/J230*(Y230/H230),"0")</f>
        <v>4.9450549450549455E-2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80</v>
      </c>
      <c r="Q231" s="751"/>
      <c r="R231" s="751"/>
      <c r="S231" s="751"/>
      <c r="T231" s="751"/>
      <c r="U231" s="751"/>
      <c r="V231" s="752"/>
      <c r="W231" s="37" t="s">
        <v>81</v>
      </c>
      <c r="X231" s="743">
        <f>IFERROR(X227/H227,"0")+IFERROR(X228/H228,"0")+IFERROR(X229/H229,"0")+IFERROR(X230/H230,"0")</f>
        <v>15</v>
      </c>
      <c r="Y231" s="743">
        <f>IFERROR(Y227/H227,"0")+IFERROR(Y228/H228,"0")+IFERROR(Y229/H229,"0")+IFERROR(Y230/H230,"0")</f>
        <v>16</v>
      </c>
      <c r="Z231" s="743">
        <f>IFERROR(IF(Z227="",0,Z227),"0")+IFERROR(IF(Z228="",0,Z228),"0")+IFERROR(IF(Z229="",0,Z229),"0")+IFERROR(IF(Z230="",0,Z230),"0")</f>
        <v>0.10416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80</v>
      </c>
      <c r="Q232" s="751"/>
      <c r="R232" s="751"/>
      <c r="S232" s="751"/>
      <c r="T232" s="751"/>
      <c r="U232" s="751"/>
      <c r="V232" s="752"/>
      <c r="W232" s="37" t="s">
        <v>69</v>
      </c>
      <c r="X232" s="743">
        <f>IFERROR(SUM(X227:X230),"0")</f>
        <v>36</v>
      </c>
      <c r="Y232" s="743">
        <f>IFERROR(SUM(Y227:Y230),"0")</f>
        <v>38.4</v>
      </c>
      <c r="Z232" s="37"/>
      <c r="AA232" s="744"/>
      <c r="AB232" s="744"/>
      <c r="AC232" s="744"/>
    </row>
    <row r="233" spans="1:68" ht="16.5" customHeight="1" x14ac:dyDescent="0.25">
      <c r="A233" s="753" t="s">
        <v>393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90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394</v>
      </c>
      <c r="B235" s="54" t="s">
        <v>395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97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69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396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394</v>
      </c>
      <c r="B236" s="54" t="s">
        <v>397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398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69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399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400</v>
      </c>
      <c r="B237" s="54" t="s">
        <v>401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97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69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402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403</v>
      </c>
      <c r="B238" s="54" t="s">
        <v>404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69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403</v>
      </c>
      <c r="B239" s="54" t="s">
        <v>406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398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69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399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407</v>
      </c>
      <c r="B240" s="54" t="s">
        <v>408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104</v>
      </c>
      <c r="L240" s="32"/>
      <c r="M240" s="33" t="s">
        <v>97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69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396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104</v>
      </c>
      <c r="L241" s="32"/>
      <c r="M241" s="33" t="s">
        <v>97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69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402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411</v>
      </c>
      <c r="B242" s="54" t="s">
        <v>412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104</v>
      </c>
      <c r="L242" s="32"/>
      <c r="M242" s="33" t="s">
        <v>97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69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405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80</v>
      </c>
      <c r="Q243" s="751"/>
      <c r="R243" s="751"/>
      <c r="S243" s="751"/>
      <c r="T243" s="751"/>
      <c r="U243" s="751"/>
      <c r="V243" s="752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80</v>
      </c>
      <c r="Q244" s="751"/>
      <c r="R244" s="751"/>
      <c r="S244" s="751"/>
      <c r="T244" s="751"/>
      <c r="U244" s="751"/>
      <c r="V244" s="752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413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90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414</v>
      </c>
      <c r="B247" s="54" t="s">
        <v>415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398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69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414</v>
      </c>
      <c r="B248" s="54" t="s">
        <v>417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97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69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418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419</v>
      </c>
      <c r="B249" s="54" t="s">
        <v>420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97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69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421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422</v>
      </c>
      <c r="B250" s="54" t="s">
        <v>423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97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69</v>
      </c>
      <c r="X250" s="741">
        <v>30</v>
      </c>
      <c r="Y250" s="742">
        <f t="shared" si="52"/>
        <v>34.799999999999997</v>
      </c>
      <c r="Z250" s="36">
        <f>IFERROR(IF(Y250=0,"",ROUNDUP(Y250/H250,0)*0.01898),"")</f>
        <v>5.6940000000000004E-2</v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53"/>
        <v>31.125000000000004</v>
      </c>
      <c r="BN250" s="64">
        <f t="shared" si="54"/>
        <v>36.104999999999997</v>
      </c>
      <c r="BO250" s="64">
        <f t="shared" si="55"/>
        <v>4.0409482758620691E-2</v>
      </c>
      <c r="BP250" s="64">
        <f t="shared" si="56"/>
        <v>4.6875E-2</v>
      </c>
    </row>
    <row r="251" spans="1:68" ht="27" customHeight="1" x14ac:dyDescent="0.25">
      <c r="A251" s="54" t="s">
        <v>422</v>
      </c>
      <c r="B251" s="54" t="s">
        <v>425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398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69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426</v>
      </c>
      <c r="B252" s="54" t="s">
        <v>427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104</v>
      </c>
      <c r="L252" s="32"/>
      <c r="M252" s="33" t="s">
        <v>97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69</v>
      </c>
      <c r="X252" s="741">
        <v>20</v>
      </c>
      <c r="Y252" s="742">
        <f t="shared" si="52"/>
        <v>20</v>
      </c>
      <c r="Z252" s="36">
        <f>IFERROR(IF(Y252=0,"",ROUNDUP(Y252/H252,0)*0.00902),"")</f>
        <v>4.5100000000000001E-2</v>
      </c>
      <c r="AA252" s="56"/>
      <c r="AB252" s="57"/>
      <c r="AC252" s="331" t="s">
        <v>418</v>
      </c>
      <c r="AG252" s="64"/>
      <c r="AJ252" s="68"/>
      <c r="AK252" s="68">
        <v>0</v>
      </c>
      <c r="BB252" s="332" t="s">
        <v>1</v>
      </c>
      <c r="BM252" s="64">
        <f t="shared" si="53"/>
        <v>21.05</v>
      </c>
      <c r="BN252" s="64">
        <f t="shared" si="54"/>
        <v>21.05</v>
      </c>
      <c r="BO252" s="64">
        <f t="shared" si="55"/>
        <v>3.787878787878788E-2</v>
      </c>
      <c r="BP252" s="64">
        <f t="shared" si="56"/>
        <v>3.787878787878788E-2</v>
      </c>
    </row>
    <row r="253" spans="1:68" ht="27" customHeight="1" x14ac:dyDescent="0.25">
      <c r="A253" s="54" t="s">
        <v>428</v>
      </c>
      <c r="B253" s="54" t="s">
        <v>429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104</v>
      </c>
      <c r="L253" s="32"/>
      <c r="M253" s="33" t="s">
        <v>97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69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430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431</v>
      </c>
      <c r="B254" s="54" t="s">
        <v>432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104</v>
      </c>
      <c r="L254" s="32"/>
      <c r="M254" s="33" t="s">
        <v>97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69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421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433</v>
      </c>
      <c r="B255" s="54" t="s">
        <v>434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104</v>
      </c>
      <c r="L255" s="32"/>
      <c r="M255" s="33" t="s">
        <v>97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69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424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80</v>
      </c>
      <c r="Q256" s="751"/>
      <c r="R256" s="751"/>
      <c r="S256" s="751"/>
      <c r="T256" s="751"/>
      <c r="U256" s="751"/>
      <c r="V256" s="752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7.5862068965517242</v>
      </c>
      <c r="Y256" s="743">
        <f>IFERROR(Y247/H247,"0")+IFERROR(Y248/H248,"0")+IFERROR(Y249/H249,"0")+IFERROR(Y250/H250,"0")+IFERROR(Y251/H251,"0")+IFERROR(Y252/H252,"0")+IFERROR(Y253/H253,"0")+IFERROR(Y254/H254,"0")+IFERROR(Y255/H255,"0")</f>
        <v>8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0.10204000000000001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80</v>
      </c>
      <c r="Q257" s="751"/>
      <c r="R257" s="751"/>
      <c r="S257" s="751"/>
      <c r="T257" s="751"/>
      <c r="U257" s="751"/>
      <c r="V257" s="752"/>
      <c r="W257" s="37" t="s">
        <v>69</v>
      </c>
      <c r="X257" s="743">
        <f>IFERROR(SUM(X247:X255),"0")</f>
        <v>50</v>
      </c>
      <c r="Y257" s="743">
        <f>IFERROR(SUM(Y247:Y255),"0")</f>
        <v>54.8</v>
      </c>
      <c r="Z257" s="37"/>
      <c r="AA257" s="744"/>
      <c r="AB257" s="744"/>
      <c r="AC257" s="744"/>
    </row>
    <row r="258" spans="1:68" ht="14.25" customHeight="1" x14ac:dyDescent="0.25">
      <c r="A258" s="761" t="s">
        <v>139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435</v>
      </c>
      <c r="B259" s="54" t="s">
        <v>436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113</v>
      </c>
      <c r="L259" s="32"/>
      <c r="M259" s="33" t="s">
        <v>94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80</v>
      </c>
      <c r="Q260" s="751"/>
      <c r="R260" s="751"/>
      <c r="S260" s="751"/>
      <c r="T260" s="751"/>
      <c r="U260" s="751"/>
      <c r="V260" s="752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80</v>
      </c>
      <c r="Q261" s="751"/>
      <c r="R261" s="751"/>
      <c r="S261" s="751"/>
      <c r="T261" s="751"/>
      <c r="U261" s="751"/>
      <c r="V261" s="752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438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90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439</v>
      </c>
      <c r="B264" s="54" t="s">
        <v>440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97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69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441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442</v>
      </c>
      <c r="B265" s="54" t="s">
        <v>443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97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69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442</v>
      </c>
      <c r="B266" s="54" t="s">
        <v>445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398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69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446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447</v>
      </c>
      <c r="B267" s="54" t="s">
        <v>448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97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69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449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450</v>
      </c>
      <c r="B268" s="54" t="s">
        <v>451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97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69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452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453</v>
      </c>
      <c r="B269" s="54" t="s">
        <v>454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104</v>
      </c>
      <c r="L269" s="32"/>
      <c r="M269" s="33" t="s">
        <v>97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69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455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456</v>
      </c>
      <c r="B270" s="54" t="s">
        <v>457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104</v>
      </c>
      <c r="L270" s="32"/>
      <c r="M270" s="33" t="s">
        <v>97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69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458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459</v>
      </c>
      <c r="B271" s="54" t="s">
        <v>460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104</v>
      </c>
      <c r="L271" s="32"/>
      <c r="M271" s="33" t="s">
        <v>97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69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461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462</v>
      </c>
      <c r="B272" s="54" t="s">
        <v>463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104</v>
      </c>
      <c r="L272" s="32"/>
      <c r="M272" s="33" t="s">
        <v>97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69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464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80</v>
      </c>
      <c r="Q273" s="751"/>
      <c r="R273" s="751"/>
      <c r="S273" s="751"/>
      <c r="T273" s="751"/>
      <c r="U273" s="751"/>
      <c r="V273" s="752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80</v>
      </c>
      <c r="Q274" s="751"/>
      <c r="R274" s="751"/>
      <c r="S274" s="751"/>
      <c r="T274" s="751"/>
      <c r="U274" s="751"/>
      <c r="V274" s="752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465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90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466</v>
      </c>
      <c r="B277" s="54" t="s">
        <v>467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97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405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80</v>
      </c>
      <c r="Q278" s="751"/>
      <c r="R278" s="751"/>
      <c r="S278" s="751"/>
      <c r="T278" s="751"/>
      <c r="U278" s="751"/>
      <c r="V278" s="752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80</v>
      </c>
      <c r="Q279" s="751"/>
      <c r="R279" s="751"/>
      <c r="S279" s="751"/>
      <c r="T279" s="751"/>
      <c r="U279" s="751"/>
      <c r="V279" s="752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468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90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469</v>
      </c>
      <c r="B282" s="54" t="s">
        <v>470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98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471</v>
      </c>
      <c r="B283" s="54" t="s">
        <v>472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473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474</v>
      </c>
      <c r="B284" s="54" t="s">
        <v>475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94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476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80</v>
      </c>
      <c r="Q285" s="751"/>
      <c r="R285" s="751"/>
      <c r="S285" s="751"/>
      <c r="T285" s="751"/>
      <c r="U285" s="751"/>
      <c r="V285" s="752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80</v>
      </c>
      <c r="Q286" s="751"/>
      <c r="R286" s="751"/>
      <c r="S286" s="751"/>
      <c r="T286" s="751"/>
      <c r="U286" s="751"/>
      <c r="V286" s="752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477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64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478</v>
      </c>
      <c r="B289" s="54" t="s">
        <v>479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94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69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480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481</v>
      </c>
      <c r="B290" s="54" t="s">
        <v>482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104</v>
      </c>
      <c r="L290" s="32"/>
      <c r="M290" s="33" t="s">
        <v>68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69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483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484</v>
      </c>
      <c r="B291" s="54" t="s">
        <v>485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94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69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486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487</v>
      </c>
      <c r="B292" s="54" t="s">
        <v>488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69</v>
      </c>
      <c r="X292" s="741">
        <v>80</v>
      </c>
      <c r="Y292" s="742">
        <f t="shared" si="62"/>
        <v>81.599999999999994</v>
      </c>
      <c r="Z292" s="36">
        <f>IFERROR(IF(Y292=0,"",ROUNDUP(Y292/H292,0)*0.00651),"")</f>
        <v>0.22134000000000001</v>
      </c>
      <c r="AA292" s="56"/>
      <c r="AB292" s="57"/>
      <c r="AC292" s="373" t="s">
        <v>489</v>
      </c>
      <c r="AG292" s="64"/>
      <c r="AJ292" s="68"/>
      <c r="AK292" s="68">
        <v>0</v>
      </c>
      <c r="BB292" s="374" t="s">
        <v>1</v>
      </c>
      <c r="BM292" s="64">
        <f t="shared" si="63"/>
        <v>88.40000000000002</v>
      </c>
      <c r="BN292" s="64">
        <f t="shared" si="64"/>
        <v>90.168000000000006</v>
      </c>
      <c r="BO292" s="64">
        <f t="shared" si="65"/>
        <v>0.18315018315018317</v>
      </c>
      <c r="BP292" s="64">
        <f t="shared" si="66"/>
        <v>0.18681318681318682</v>
      </c>
    </row>
    <row r="293" spans="1:68" ht="37.5" customHeight="1" x14ac:dyDescent="0.25">
      <c r="A293" s="54" t="s">
        <v>490</v>
      </c>
      <c r="B293" s="54" t="s">
        <v>491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107</v>
      </c>
      <c r="M293" s="33" t="s">
        <v>94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69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480</v>
      </c>
      <c r="AG293" s="64"/>
      <c r="AJ293" s="68" t="s">
        <v>108</v>
      </c>
      <c r="AK293" s="68">
        <v>436.8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customHeight="1" x14ac:dyDescent="0.25">
      <c r="A294" s="54" t="s">
        <v>492</v>
      </c>
      <c r="B294" s="54" t="s">
        <v>493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104</v>
      </c>
      <c r="L294" s="32"/>
      <c r="M294" s="33" t="s">
        <v>68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69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494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80</v>
      </c>
      <c r="Q295" s="751"/>
      <c r="R295" s="751"/>
      <c r="S295" s="751"/>
      <c r="T295" s="751"/>
      <c r="U295" s="751"/>
      <c r="V295" s="752"/>
      <c r="W295" s="37" t="s">
        <v>81</v>
      </c>
      <c r="X295" s="743">
        <f>IFERROR(X289/H289,"0")+IFERROR(X290/H290,"0")+IFERROR(X291/H291,"0")+IFERROR(X292/H292,"0")+IFERROR(X293/H293,"0")+IFERROR(X294/H294,"0")</f>
        <v>33.333333333333336</v>
      </c>
      <c r="Y295" s="743">
        <f>IFERROR(Y289/H289,"0")+IFERROR(Y290/H290,"0")+IFERROR(Y291/H291,"0")+IFERROR(Y292/H292,"0")+IFERROR(Y293/H293,"0")+IFERROR(Y294/H294,"0")</f>
        <v>34</v>
      </c>
      <c r="Z295" s="743">
        <f>IFERROR(IF(Z289="",0,Z289),"0")+IFERROR(IF(Z290="",0,Z290),"0")+IFERROR(IF(Z291="",0,Z291),"0")+IFERROR(IF(Z292="",0,Z292),"0")+IFERROR(IF(Z293="",0,Z293),"0")+IFERROR(IF(Z294="",0,Z294),"0")</f>
        <v>0.22134000000000001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80</v>
      </c>
      <c r="Q296" s="751"/>
      <c r="R296" s="751"/>
      <c r="S296" s="751"/>
      <c r="T296" s="751"/>
      <c r="U296" s="751"/>
      <c r="V296" s="752"/>
      <c r="W296" s="37" t="s">
        <v>69</v>
      </c>
      <c r="X296" s="743">
        <f>IFERROR(SUM(X289:X294),"0")</f>
        <v>80</v>
      </c>
      <c r="Y296" s="743">
        <f>IFERROR(SUM(Y289:Y294),"0")</f>
        <v>81.599999999999994</v>
      </c>
      <c r="Z296" s="37"/>
      <c r="AA296" s="744"/>
      <c r="AB296" s="744"/>
      <c r="AC296" s="744"/>
    </row>
    <row r="297" spans="1:68" ht="16.5" customHeight="1" x14ac:dyDescent="0.25">
      <c r="A297" s="753" t="s">
        <v>495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90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496</v>
      </c>
      <c r="B299" s="54" t="s">
        <v>497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104</v>
      </c>
      <c r="L299" s="32"/>
      <c r="M299" s="33" t="s">
        <v>94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498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80</v>
      </c>
      <c r="Q300" s="751"/>
      <c r="R300" s="751"/>
      <c r="S300" s="751"/>
      <c r="T300" s="751"/>
      <c r="U300" s="751"/>
      <c r="V300" s="752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80</v>
      </c>
      <c r="Q301" s="751"/>
      <c r="R301" s="751"/>
      <c r="S301" s="751"/>
      <c r="T301" s="751"/>
      <c r="U301" s="751"/>
      <c r="V301" s="752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150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499</v>
      </c>
      <c r="B303" s="54" t="s">
        <v>500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113</v>
      </c>
      <c r="L303" s="32"/>
      <c r="M303" s="33" t="s">
        <v>68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501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80</v>
      </c>
      <c r="Q304" s="751"/>
      <c r="R304" s="751"/>
      <c r="S304" s="751"/>
      <c r="T304" s="751"/>
      <c r="U304" s="751"/>
      <c r="V304" s="752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80</v>
      </c>
      <c r="Q305" s="751"/>
      <c r="R305" s="751"/>
      <c r="S305" s="751"/>
      <c r="T305" s="751"/>
      <c r="U305" s="751"/>
      <c r="V305" s="752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64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502</v>
      </c>
      <c r="B307" s="54" t="s">
        <v>503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504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505</v>
      </c>
      <c r="B308" s="54" t="s">
        <v>506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104</v>
      </c>
      <c r="L308" s="32"/>
      <c r="M308" s="33" t="s">
        <v>94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507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80</v>
      </c>
      <c r="Q309" s="751"/>
      <c r="R309" s="751"/>
      <c r="S309" s="751"/>
      <c r="T309" s="751"/>
      <c r="U309" s="751"/>
      <c r="V309" s="752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80</v>
      </c>
      <c r="Q310" s="751"/>
      <c r="R310" s="751"/>
      <c r="S310" s="751"/>
      <c r="T310" s="751"/>
      <c r="U310" s="751"/>
      <c r="V310" s="752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508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90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509</v>
      </c>
      <c r="B313" s="54" t="s">
        <v>510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104</v>
      </c>
      <c r="L313" s="32"/>
      <c r="M313" s="33" t="s">
        <v>97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511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80</v>
      </c>
      <c r="Q314" s="751"/>
      <c r="R314" s="751"/>
      <c r="S314" s="751"/>
      <c r="T314" s="751"/>
      <c r="U314" s="751"/>
      <c r="V314" s="752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80</v>
      </c>
      <c r="Q315" s="751"/>
      <c r="R315" s="751"/>
      <c r="S315" s="751"/>
      <c r="T315" s="751"/>
      <c r="U315" s="751"/>
      <c r="V315" s="752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150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512</v>
      </c>
      <c r="B317" s="54" t="s">
        <v>513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113</v>
      </c>
      <c r="L317" s="32"/>
      <c r="M317" s="33" t="s">
        <v>68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514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80</v>
      </c>
      <c r="Q318" s="751"/>
      <c r="R318" s="751"/>
      <c r="S318" s="751"/>
      <c r="T318" s="751"/>
      <c r="U318" s="751"/>
      <c r="V318" s="752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80</v>
      </c>
      <c r="Q319" s="751"/>
      <c r="R319" s="751"/>
      <c r="S319" s="751"/>
      <c r="T319" s="751"/>
      <c r="U319" s="751"/>
      <c r="V319" s="752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64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515</v>
      </c>
      <c r="B321" s="54" t="s">
        <v>516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517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518</v>
      </c>
      <c r="B322" s="54" t="s">
        <v>519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94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520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80</v>
      </c>
      <c r="Q323" s="751"/>
      <c r="R323" s="751"/>
      <c r="S323" s="751"/>
      <c r="T323" s="751"/>
      <c r="U323" s="751"/>
      <c r="V323" s="752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80</v>
      </c>
      <c r="Q324" s="751"/>
      <c r="R324" s="751"/>
      <c r="S324" s="751"/>
      <c r="T324" s="751"/>
      <c r="U324" s="751"/>
      <c r="V324" s="752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521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90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522</v>
      </c>
      <c r="B327" s="54" t="s">
        <v>523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97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405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104</v>
      </c>
      <c r="L328" s="32"/>
      <c r="M328" s="33" t="s">
        <v>97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405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80</v>
      </c>
      <c r="Q329" s="751"/>
      <c r="R329" s="751"/>
      <c r="S329" s="751"/>
      <c r="T329" s="751"/>
      <c r="U329" s="751"/>
      <c r="V329" s="752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80</v>
      </c>
      <c r="Q330" s="751"/>
      <c r="R330" s="751"/>
      <c r="S330" s="751"/>
      <c r="T330" s="751"/>
      <c r="U330" s="751"/>
      <c r="V330" s="752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150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526</v>
      </c>
      <c r="B332" s="54" t="s">
        <v>527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113</v>
      </c>
      <c r="L332" s="32"/>
      <c r="M332" s="33" t="s">
        <v>68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528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529</v>
      </c>
      <c r="B333" s="54" t="s">
        <v>530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113</v>
      </c>
      <c r="L333" s="32"/>
      <c r="M333" s="33" t="s">
        <v>68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528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80</v>
      </c>
      <c r="Q334" s="751"/>
      <c r="R334" s="751"/>
      <c r="S334" s="751"/>
      <c r="T334" s="751"/>
      <c r="U334" s="751"/>
      <c r="V334" s="752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80</v>
      </c>
      <c r="Q335" s="751"/>
      <c r="R335" s="751"/>
      <c r="S335" s="751"/>
      <c r="T335" s="751"/>
      <c r="U335" s="751"/>
      <c r="V335" s="752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64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531</v>
      </c>
      <c r="B337" s="54" t="s">
        <v>532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94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533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80</v>
      </c>
      <c r="Q338" s="751"/>
      <c r="R338" s="751"/>
      <c r="S338" s="751"/>
      <c r="T338" s="751"/>
      <c r="U338" s="751"/>
      <c r="V338" s="752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80</v>
      </c>
      <c r="Q339" s="751"/>
      <c r="R339" s="751"/>
      <c r="S339" s="751"/>
      <c r="T339" s="751"/>
      <c r="U339" s="751"/>
      <c r="V339" s="752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534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90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535</v>
      </c>
      <c r="B342" s="54" t="s">
        <v>536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113</v>
      </c>
      <c r="L342" s="32"/>
      <c r="M342" s="33" t="s">
        <v>94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537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80</v>
      </c>
      <c r="Q343" s="751"/>
      <c r="R343" s="751"/>
      <c r="S343" s="751"/>
      <c r="T343" s="751"/>
      <c r="U343" s="751"/>
      <c r="V343" s="752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80</v>
      </c>
      <c r="Q344" s="751"/>
      <c r="R344" s="751"/>
      <c r="S344" s="751"/>
      <c r="T344" s="751"/>
      <c r="U344" s="751"/>
      <c r="V344" s="752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538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90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539</v>
      </c>
      <c r="B347" s="54" t="s">
        <v>540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94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69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541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542</v>
      </c>
      <c r="B348" s="54" t="s">
        <v>543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398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69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544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542</v>
      </c>
      <c r="B349" s="54" t="s">
        <v>545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546</v>
      </c>
      <c r="M349" s="33" t="s">
        <v>94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69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547</v>
      </c>
      <c r="AG349" s="64"/>
      <c r="AJ349" s="68" t="s">
        <v>548</v>
      </c>
      <c r="AK349" s="68">
        <v>86.4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549</v>
      </c>
      <c r="B350" s="54" t="s">
        <v>550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97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69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551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552</v>
      </c>
      <c r="B351" s="54" t="s">
        <v>553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104</v>
      </c>
      <c r="L351" s="32"/>
      <c r="M351" s="33" t="s">
        <v>97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69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554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555</v>
      </c>
      <c r="B352" s="54" t="s">
        <v>556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104</v>
      </c>
      <c r="L352" s="32"/>
      <c r="M352" s="33" t="s">
        <v>97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69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557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558</v>
      </c>
      <c r="B353" s="54" t="s">
        <v>559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104</v>
      </c>
      <c r="L353" s="32"/>
      <c r="M353" s="33" t="s">
        <v>97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69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547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560</v>
      </c>
      <c r="B354" s="54" t="s">
        <v>561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104</v>
      </c>
      <c r="L354" s="32"/>
      <c r="M354" s="33" t="s">
        <v>97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69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562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80</v>
      </c>
      <c r="Q355" s="751"/>
      <c r="R355" s="751"/>
      <c r="S355" s="751"/>
      <c r="T355" s="751"/>
      <c r="U355" s="751"/>
      <c r="V355" s="752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80</v>
      </c>
      <c r="Q356" s="751"/>
      <c r="R356" s="751"/>
      <c r="S356" s="751"/>
      <c r="T356" s="751"/>
      <c r="U356" s="751"/>
      <c r="V356" s="752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150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563</v>
      </c>
      <c r="B358" s="54" t="s">
        <v>564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104</v>
      </c>
      <c r="L358" s="32"/>
      <c r="M358" s="33" t="s">
        <v>68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565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566</v>
      </c>
      <c r="B359" s="54" t="s">
        <v>567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104</v>
      </c>
      <c r="L359" s="32"/>
      <c r="M359" s="33" t="s">
        <v>68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568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104</v>
      </c>
      <c r="L360" s="32"/>
      <c r="M360" s="33" t="s">
        <v>68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571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572</v>
      </c>
      <c r="B361" s="54" t="s">
        <v>573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113</v>
      </c>
      <c r="L361" s="32"/>
      <c r="M361" s="33" t="s">
        <v>68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568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80</v>
      </c>
      <c r="Q362" s="751"/>
      <c r="R362" s="751"/>
      <c r="S362" s="751"/>
      <c r="T362" s="751"/>
      <c r="U362" s="751"/>
      <c r="V362" s="752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80</v>
      </c>
      <c r="Q363" s="751"/>
      <c r="R363" s="751"/>
      <c r="S363" s="751"/>
      <c r="T363" s="751"/>
      <c r="U363" s="751"/>
      <c r="V363" s="752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64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574</v>
      </c>
      <c r="B365" s="54" t="s">
        <v>575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94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69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576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577</v>
      </c>
      <c r="B366" s="54" t="s">
        <v>578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94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69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579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580</v>
      </c>
      <c r="B367" s="54" t="s">
        <v>581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94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69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582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94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69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586</v>
      </c>
      <c r="B369" s="54" t="s">
        <v>587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94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69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588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69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591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80</v>
      </c>
      <c r="Q371" s="751"/>
      <c r="R371" s="751"/>
      <c r="S371" s="751"/>
      <c r="T371" s="751"/>
      <c r="U371" s="751"/>
      <c r="V371" s="752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80</v>
      </c>
      <c r="Q372" s="751"/>
      <c r="R372" s="751"/>
      <c r="S372" s="751"/>
      <c r="T372" s="751"/>
      <c r="U372" s="751"/>
      <c r="V372" s="752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181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592</v>
      </c>
      <c r="B374" s="54" t="s">
        <v>593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94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94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598</v>
      </c>
      <c r="B376" s="54" t="s">
        <v>599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94" t="s">
        <v>600</v>
      </c>
      <c r="Q376" s="748"/>
      <c r="R376" s="748"/>
      <c r="S376" s="748"/>
      <c r="T376" s="749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80</v>
      </c>
      <c r="Q377" s="751"/>
      <c r="R377" s="751"/>
      <c r="S377" s="751"/>
      <c r="T377" s="751"/>
      <c r="U377" s="751"/>
      <c r="V377" s="752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80</v>
      </c>
      <c r="Q378" s="751"/>
      <c r="R378" s="751"/>
      <c r="S378" s="751"/>
      <c r="T378" s="751"/>
      <c r="U378" s="751"/>
      <c r="V378" s="752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1" t="s">
        <v>82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602</v>
      </c>
      <c r="B380" s="54" t="s">
        <v>603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104</v>
      </c>
      <c r="L380" s="32"/>
      <c r="M380" s="33" t="s">
        <v>85</v>
      </c>
      <c r="N380" s="33"/>
      <c r="O380" s="32">
        <v>180</v>
      </c>
      <c r="P380" s="973" t="s">
        <v>604</v>
      </c>
      <c r="Q380" s="748"/>
      <c r="R380" s="748"/>
      <c r="S380" s="748"/>
      <c r="T380" s="749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104</v>
      </c>
      <c r="L381" s="32"/>
      <c r="M381" s="33" t="s">
        <v>85</v>
      </c>
      <c r="N381" s="33"/>
      <c r="O381" s="32">
        <v>180</v>
      </c>
      <c r="P381" s="798" t="s">
        <v>608</v>
      </c>
      <c r="Q381" s="748"/>
      <c r="R381" s="748"/>
      <c r="S381" s="748"/>
      <c r="T381" s="749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80</v>
      </c>
      <c r="Q384" s="751"/>
      <c r="R384" s="751"/>
      <c r="S384" s="751"/>
      <c r="T384" s="751"/>
      <c r="U384" s="751"/>
      <c r="V384" s="752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80</v>
      </c>
      <c r="Q385" s="751"/>
      <c r="R385" s="751"/>
      <c r="S385" s="751"/>
      <c r="T385" s="751"/>
      <c r="U385" s="751"/>
      <c r="V385" s="752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1" t="s">
        <v>614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619</v>
      </c>
      <c r="B388" s="54" t="s">
        <v>620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80</v>
      </c>
      <c r="Q390" s="751"/>
      <c r="R390" s="751"/>
      <c r="S390" s="751"/>
      <c r="T390" s="751"/>
      <c r="U390" s="751"/>
      <c r="V390" s="752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80</v>
      </c>
      <c r="Q391" s="751"/>
      <c r="R391" s="751"/>
      <c r="S391" s="751"/>
      <c r="T391" s="751"/>
      <c r="U391" s="751"/>
      <c r="V391" s="752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623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150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69</v>
      </c>
      <c r="X394" s="741">
        <v>18</v>
      </c>
      <c r="Y394" s="742">
        <f>IFERROR(IF(X394="",0,CEILING((X394/$H394),1)*$H394),"")</f>
        <v>18</v>
      </c>
      <c r="Z394" s="36">
        <f>IFERROR(IF(Y394=0,"",ROUNDUP(Y394/H394,0)*0.00651),"")</f>
        <v>6.5100000000000005E-2</v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20.279999999999998</v>
      </c>
      <c r="BN394" s="64">
        <f>IFERROR(Y394*I394/H394,"0")</f>
        <v>20.279999999999998</v>
      </c>
      <c r="BO394" s="64">
        <f>IFERROR(1/J394*(X394/H394),"0")</f>
        <v>5.4945054945054951E-2</v>
      </c>
      <c r="BP394" s="64">
        <f>IFERROR(1/J394*(Y394/H394),"0")</f>
        <v>5.4945054945054951E-2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80</v>
      </c>
      <c r="Q395" s="751"/>
      <c r="R395" s="751"/>
      <c r="S395" s="751"/>
      <c r="T395" s="751"/>
      <c r="U395" s="751"/>
      <c r="V395" s="752"/>
      <c r="W395" s="37" t="s">
        <v>81</v>
      </c>
      <c r="X395" s="743">
        <f>IFERROR(X394/H394,"0")</f>
        <v>10</v>
      </c>
      <c r="Y395" s="743">
        <f>IFERROR(Y394/H394,"0")</f>
        <v>10</v>
      </c>
      <c r="Z395" s="743">
        <f>IFERROR(IF(Z394="",0,Z394),"0")</f>
        <v>6.5100000000000005E-2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80</v>
      </c>
      <c r="Q396" s="751"/>
      <c r="R396" s="751"/>
      <c r="S396" s="751"/>
      <c r="T396" s="751"/>
      <c r="U396" s="751"/>
      <c r="V396" s="752"/>
      <c r="W396" s="37" t="s">
        <v>69</v>
      </c>
      <c r="X396" s="743">
        <f>IFERROR(SUM(X394:X394),"0")</f>
        <v>18</v>
      </c>
      <c r="Y396" s="743">
        <f>IFERROR(SUM(Y394:Y394),"0")</f>
        <v>18</v>
      </c>
      <c r="Z396" s="37"/>
      <c r="AA396" s="744"/>
      <c r="AB396" s="744"/>
      <c r="AC396" s="744"/>
    </row>
    <row r="397" spans="1:68" ht="14.25" customHeight="1" x14ac:dyDescent="0.25">
      <c r="A397" s="761" t="s">
        <v>64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69</v>
      </c>
      <c r="X399" s="741">
        <v>175</v>
      </c>
      <c r="Y399" s="742">
        <f>IFERROR(IF(X399="",0,CEILING((X399/$H399),1)*$H399),"")</f>
        <v>176.4</v>
      </c>
      <c r="Z399" s="36">
        <f>IFERROR(IF(Y399=0,"",ROUNDUP(Y399/H399,0)*0.00651),"")</f>
        <v>0.54683999999999999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195.99999999999997</v>
      </c>
      <c r="BN399" s="64">
        <f>IFERROR(Y399*I399/H399,"0")</f>
        <v>197.56799999999998</v>
      </c>
      <c r="BO399" s="64">
        <f>IFERROR(1/J399*(X399/H399),"0")</f>
        <v>0.45787545787545786</v>
      </c>
      <c r="BP399" s="64">
        <f>IFERROR(1/J399*(Y399/H399),"0")</f>
        <v>0.46153846153846156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80</v>
      </c>
      <c r="Q401" s="751"/>
      <c r="R401" s="751"/>
      <c r="S401" s="751"/>
      <c r="T401" s="751"/>
      <c r="U401" s="751"/>
      <c r="V401" s="752"/>
      <c r="W401" s="37" t="s">
        <v>81</v>
      </c>
      <c r="X401" s="743">
        <f>IFERROR(X398/H398,"0")+IFERROR(X399/H399,"0")+IFERROR(X400/H400,"0")</f>
        <v>83.333333333333329</v>
      </c>
      <c r="Y401" s="743">
        <f>IFERROR(Y398/H398,"0")+IFERROR(Y399/H399,"0")+IFERROR(Y400/H400,"0")</f>
        <v>84</v>
      </c>
      <c r="Z401" s="743">
        <f>IFERROR(IF(Z398="",0,Z398),"0")+IFERROR(IF(Z399="",0,Z399),"0")+IFERROR(IF(Z400="",0,Z400),"0")</f>
        <v>0.54683999999999999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80</v>
      </c>
      <c r="Q402" s="751"/>
      <c r="R402" s="751"/>
      <c r="S402" s="751"/>
      <c r="T402" s="751"/>
      <c r="U402" s="751"/>
      <c r="V402" s="752"/>
      <c r="W402" s="37" t="s">
        <v>69</v>
      </c>
      <c r="X402" s="743">
        <f>IFERROR(SUM(X398:X400),"0")</f>
        <v>175</v>
      </c>
      <c r="Y402" s="743">
        <f>IFERROR(SUM(Y398:Y400),"0")</f>
        <v>176.4</v>
      </c>
      <c r="Z402" s="37"/>
      <c r="AA402" s="744"/>
      <c r="AB402" s="744"/>
      <c r="AC402" s="744"/>
    </row>
    <row r="403" spans="1:68" ht="27.75" customHeight="1" x14ac:dyDescent="0.2">
      <c r="A403" s="802" t="s">
        <v>636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637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90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107</v>
      </c>
      <c r="M406" s="33" t="s">
        <v>68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69</v>
      </c>
      <c r="X406" s="741">
        <v>200</v>
      </c>
      <c r="Y406" s="742">
        <f t="shared" ref="Y406:Y415" si="77">IFERROR(IF(X406="",0,CEILING((X406/$H406),1)*$H406),"")</f>
        <v>210</v>
      </c>
      <c r="Z406" s="36">
        <f>IFERROR(IF(Y406=0,"",ROUNDUP(Y406/H406,0)*0.02175),"")</f>
        <v>0.30449999999999999</v>
      </c>
      <c r="AA406" s="56"/>
      <c r="AB406" s="57"/>
      <c r="AC406" s="471" t="s">
        <v>640</v>
      </c>
      <c r="AG406" s="64"/>
      <c r="AJ406" s="68" t="s">
        <v>108</v>
      </c>
      <c r="AK406" s="68">
        <v>720</v>
      </c>
      <c r="BB406" s="472" t="s">
        <v>1</v>
      </c>
      <c r="BM406" s="64">
        <f t="shared" ref="BM406:BM415" si="78">IFERROR(X406*I406/H406,"0")</f>
        <v>206.4</v>
      </c>
      <c r="BN406" s="64">
        <f t="shared" ref="BN406:BN415" si="79">IFERROR(Y406*I406/H406,"0")</f>
        <v>216.72</v>
      </c>
      <c r="BO406" s="64">
        <f t="shared" ref="BO406:BO415" si="80">IFERROR(1/J406*(X406/H406),"0")</f>
        <v>0.27777777777777779</v>
      </c>
      <c r="BP406" s="64">
        <f t="shared" ref="BP406:BP415" si="81">IFERROR(1/J406*(Y406/H406),"0")</f>
        <v>0.29166666666666663</v>
      </c>
    </row>
    <row r="407" spans="1:68" ht="27" customHeight="1" x14ac:dyDescent="0.25">
      <c r="A407" s="54" t="s">
        <v>638</v>
      </c>
      <c r="B407" s="54" t="s">
        <v>641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398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69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107</v>
      </c>
      <c r="M408" s="33" t="s">
        <v>68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69</v>
      </c>
      <c r="X408" s="741">
        <v>200</v>
      </c>
      <c r="Y408" s="742">
        <f t="shared" si="77"/>
        <v>210</v>
      </c>
      <c r="Z408" s="36">
        <f>IFERROR(IF(Y408=0,"",ROUNDUP(Y408/H408,0)*0.02175),"")</f>
        <v>0.30449999999999999</v>
      </c>
      <c r="AA408" s="56"/>
      <c r="AB408" s="57"/>
      <c r="AC408" s="475" t="s">
        <v>645</v>
      </c>
      <c r="AG408" s="64"/>
      <c r="AJ408" s="68" t="s">
        <v>108</v>
      </c>
      <c r="AK408" s="68">
        <v>720</v>
      </c>
      <c r="BB408" s="476" t="s">
        <v>1</v>
      </c>
      <c r="BM408" s="64">
        <f t="shared" si="78"/>
        <v>206.4</v>
      </c>
      <c r="BN408" s="64">
        <f t="shared" si="79"/>
        <v>216.72</v>
      </c>
      <c r="BO408" s="64">
        <f t="shared" si="80"/>
        <v>0.27777777777777779</v>
      </c>
      <c r="BP408" s="64">
        <f t="shared" si="81"/>
        <v>0.29166666666666663</v>
      </c>
    </row>
    <row r="409" spans="1:68" ht="27" customHeight="1" x14ac:dyDescent="0.25">
      <c r="A409" s="54" t="s">
        <v>643</v>
      </c>
      <c r="B409" s="54" t="s">
        <v>646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398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69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107</v>
      </c>
      <c r="M410" s="33" t="s">
        <v>68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69</v>
      </c>
      <c r="X410" s="741">
        <v>600</v>
      </c>
      <c r="Y410" s="742">
        <f t="shared" si="77"/>
        <v>600</v>
      </c>
      <c r="Z410" s="36">
        <f>IFERROR(IF(Y410=0,"",ROUNDUP(Y410/H410,0)*0.02175),"")</f>
        <v>0.86999999999999988</v>
      </c>
      <c r="AA410" s="56"/>
      <c r="AB410" s="57"/>
      <c r="AC410" s="479" t="s">
        <v>649</v>
      </c>
      <c r="AG410" s="64"/>
      <c r="AJ410" s="68" t="s">
        <v>108</v>
      </c>
      <c r="AK410" s="68">
        <v>720</v>
      </c>
      <c r="BB410" s="480" t="s">
        <v>1</v>
      </c>
      <c r="BM410" s="64">
        <f t="shared" si="78"/>
        <v>619.20000000000005</v>
      </c>
      <c r="BN410" s="64">
        <f t="shared" si="79"/>
        <v>619.20000000000005</v>
      </c>
      <c r="BO410" s="64">
        <f t="shared" si="80"/>
        <v>0.83333333333333326</v>
      </c>
      <c r="BP410" s="64">
        <f t="shared" si="81"/>
        <v>0.83333333333333326</v>
      </c>
    </row>
    <row r="411" spans="1:68" ht="27" customHeight="1" x14ac:dyDescent="0.25">
      <c r="A411" s="54" t="s">
        <v>647</v>
      </c>
      <c r="B411" s="54" t="s">
        <v>650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398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69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69</v>
      </c>
      <c r="X412" s="741">
        <v>500</v>
      </c>
      <c r="Y412" s="742">
        <f t="shared" si="77"/>
        <v>510</v>
      </c>
      <c r="Z412" s="36">
        <f>IFERROR(IF(Y412=0,"",ROUNDUP(Y412/H412,0)*0.02175),"")</f>
        <v>0.73949999999999994</v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8"/>
        <v>516</v>
      </c>
      <c r="BN412" s="64">
        <f t="shared" si="79"/>
        <v>526.32000000000005</v>
      </c>
      <c r="BO412" s="64">
        <f t="shared" si="80"/>
        <v>0.69444444444444442</v>
      </c>
      <c r="BP412" s="64">
        <f t="shared" si="81"/>
        <v>0.70833333333333326</v>
      </c>
    </row>
    <row r="413" spans="1:68" ht="27" customHeight="1" x14ac:dyDescent="0.25">
      <c r="A413" s="54" t="s">
        <v>654</v>
      </c>
      <c r="B413" s="54" t="s">
        <v>655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104</v>
      </c>
      <c r="L413" s="32"/>
      <c r="M413" s="33" t="s">
        <v>97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69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657</v>
      </c>
      <c r="B414" s="54" t="s">
        <v>658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104</v>
      </c>
      <c r="L414" s="32"/>
      <c r="M414" s="33" t="s">
        <v>68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69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104</v>
      </c>
      <c r="L415" s="32"/>
      <c r="M415" s="33" t="s">
        <v>68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69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80</v>
      </c>
      <c r="Q416" s="751"/>
      <c r="R416" s="751"/>
      <c r="S416" s="751"/>
      <c r="T416" s="751"/>
      <c r="U416" s="751"/>
      <c r="V416" s="752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100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102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2.2184999999999997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80</v>
      </c>
      <c r="Q417" s="751"/>
      <c r="R417" s="751"/>
      <c r="S417" s="751"/>
      <c r="T417" s="751"/>
      <c r="U417" s="751"/>
      <c r="V417" s="752"/>
      <c r="W417" s="37" t="s">
        <v>69</v>
      </c>
      <c r="X417" s="743">
        <f>IFERROR(SUM(X406:X415),"0")</f>
        <v>1500</v>
      </c>
      <c r="Y417" s="743">
        <f>IFERROR(SUM(Y406:Y415),"0")</f>
        <v>1530</v>
      </c>
      <c r="Z417" s="37"/>
      <c r="AA417" s="744"/>
      <c r="AB417" s="744"/>
      <c r="AC417" s="744"/>
    </row>
    <row r="418" spans="1:68" ht="14.25" customHeight="1" x14ac:dyDescent="0.25">
      <c r="A418" s="761" t="s">
        <v>139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107</v>
      </c>
      <c r="M419" s="33" t="s">
        <v>97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69</v>
      </c>
      <c r="X419" s="741">
        <v>650</v>
      </c>
      <c r="Y419" s="742">
        <f>IFERROR(IF(X419="",0,CEILING((X419/$H419),1)*$H419),"")</f>
        <v>660</v>
      </c>
      <c r="Z419" s="36">
        <f>IFERROR(IF(Y419=0,"",ROUNDUP(Y419/H419,0)*0.02175),"")</f>
        <v>0.95699999999999996</v>
      </c>
      <c r="AA419" s="56"/>
      <c r="AB419" s="57"/>
      <c r="AC419" s="491" t="s">
        <v>663</v>
      </c>
      <c r="AG419" s="64"/>
      <c r="AJ419" s="68" t="s">
        <v>108</v>
      </c>
      <c r="AK419" s="68">
        <v>720</v>
      </c>
      <c r="BB419" s="492" t="s">
        <v>1</v>
      </c>
      <c r="BM419" s="64">
        <f>IFERROR(X419*I419/H419,"0")</f>
        <v>670.8</v>
      </c>
      <c r="BN419" s="64">
        <f>IFERROR(Y419*I419/H419,"0")</f>
        <v>681.12000000000012</v>
      </c>
      <c r="BO419" s="64">
        <f>IFERROR(1/J419*(X419/H419),"0")</f>
        <v>0.90277777777777779</v>
      </c>
      <c r="BP419" s="64">
        <f>IFERROR(1/J419*(Y419/H419),"0")</f>
        <v>0.91666666666666663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104</v>
      </c>
      <c r="L420" s="32"/>
      <c r="M420" s="33" t="s">
        <v>97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69</v>
      </c>
      <c r="X420" s="741">
        <v>8</v>
      </c>
      <c r="Y420" s="742">
        <f>IFERROR(IF(X420="",0,CEILING((X420/$H420),1)*$H420),"")</f>
        <v>8</v>
      </c>
      <c r="Z420" s="36">
        <f>IFERROR(IF(Y420=0,"",ROUNDUP(Y420/H420,0)*0.00902),"")</f>
        <v>1.804E-2</v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8.42</v>
      </c>
      <c r="BN420" s="64">
        <f>IFERROR(Y420*I420/H420,"0")</f>
        <v>8.42</v>
      </c>
      <c r="BO420" s="64">
        <f>IFERROR(1/J420*(X420/H420),"0")</f>
        <v>1.5151515151515152E-2</v>
      </c>
      <c r="BP420" s="64">
        <f>IFERROR(1/J420*(Y420/H420),"0")</f>
        <v>1.5151515151515152E-2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80</v>
      </c>
      <c r="Q421" s="751"/>
      <c r="R421" s="751"/>
      <c r="S421" s="751"/>
      <c r="T421" s="751"/>
      <c r="U421" s="751"/>
      <c r="V421" s="752"/>
      <c r="W421" s="37" t="s">
        <v>81</v>
      </c>
      <c r="X421" s="743">
        <f>IFERROR(X419/H419,"0")+IFERROR(X420/H420,"0")</f>
        <v>45.333333333333336</v>
      </c>
      <c r="Y421" s="743">
        <f>IFERROR(Y419/H419,"0")+IFERROR(Y420/H420,"0")</f>
        <v>46</v>
      </c>
      <c r="Z421" s="743">
        <f>IFERROR(IF(Z419="",0,Z419),"0")+IFERROR(IF(Z420="",0,Z420),"0")</f>
        <v>0.97503999999999991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80</v>
      </c>
      <c r="Q422" s="751"/>
      <c r="R422" s="751"/>
      <c r="S422" s="751"/>
      <c r="T422" s="751"/>
      <c r="U422" s="751"/>
      <c r="V422" s="752"/>
      <c r="W422" s="37" t="s">
        <v>69</v>
      </c>
      <c r="X422" s="743">
        <f>IFERROR(SUM(X419:X420),"0")</f>
        <v>658</v>
      </c>
      <c r="Y422" s="743">
        <f>IFERROR(SUM(Y419:Y420),"0")</f>
        <v>668</v>
      </c>
      <c r="Z422" s="37"/>
      <c r="AA422" s="744"/>
      <c r="AB422" s="744"/>
      <c r="AC422" s="744"/>
    </row>
    <row r="423" spans="1:68" ht="14.25" customHeight="1" x14ac:dyDescent="0.25">
      <c r="A423" s="761" t="s">
        <v>64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666</v>
      </c>
      <c r="B424" s="54" t="s">
        <v>667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8" t="s">
        <v>668</v>
      </c>
      <c r="Q424" s="748"/>
      <c r="R424" s="748"/>
      <c r="S424" s="748"/>
      <c r="T424" s="749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8" t="s">
        <v>672</v>
      </c>
      <c r="Q425" s="748"/>
      <c r="R425" s="748"/>
      <c r="S425" s="748"/>
      <c r="T425" s="749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80</v>
      </c>
      <c r="Q426" s="751"/>
      <c r="R426" s="751"/>
      <c r="S426" s="751"/>
      <c r="T426" s="751"/>
      <c r="U426" s="751"/>
      <c r="V426" s="752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80</v>
      </c>
      <c r="Q427" s="751"/>
      <c r="R427" s="751"/>
      <c r="S427" s="751"/>
      <c r="T427" s="751"/>
      <c r="U427" s="751"/>
      <c r="V427" s="752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181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877" t="s">
        <v>676</v>
      </c>
      <c r="Q429" s="748"/>
      <c r="R429" s="748"/>
      <c r="S429" s="748"/>
      <c r="T429" s="749"/>
      <c r="U429" s="34"/>
      <c r="V429" s="34"/>
      <c r="W429" s="35" t="s">
        <v>69</v>
      </c>
      <c r="X429" s="741">
        <v>30</v>
      </c>
      <c r="Y429" s="742">
        <f>IFERROR(IF(X429="",0,CEILING((X429/$H429),1)*$H429),"")</f>
        <v>36</v>
      </c>
      <c r="Z429" s="36">
        <f>IFERROR(IF(Y429=0,"",ROUNDUP(Y429/H429,0)*0.01898),"")</f>
        <v>7.5920000000000001E-2</v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31.73</v>
      </c>
      <c r="BN429" s="64">
        <f>IFERROR(Y429*I429/H429,"0")</f>
        <v>38.076000000000001</v>
      </c>
      <c r="BO429" s="64">
        <f>IFERROR(1/J429*(X429/H429),"0")</f>
        <v>5.2083333333333336E-2</v>
      </c>
      <c r="BP429" s="64">
        <f>IFERROR(1/J429*(Y429/H429),"0")</f>
        <v>6.25E-2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80</v>
      </c>
      <c r="Q430" s="751"/>
      <c r="R430" s="751"/>
      <c r="S430" s="751"/>
      <c r="T430" s="751"/>
      <c r="U430" s="751"/>
      <c r="V430" s="752"/>
      <c r="W430" s="37" t="s">
        <v>81</v>
      </c>
      <c r="X430" s="743">
        <f>IFERROR(X429/H429,"0")</f>
        <v>3.3333333333333335</v>
      </c>
      <c r="Y430" s="743">
        <f>IFERROR(Y429/H429,"0")</f>
        <v>4</v>
      </c>
      <c r="Z430" s="743">
        <f>IFERROR(IF(Z429="",0,Z429),"0")</f>
        <v>7.5920000000000001E-2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80</v>
      </c>
      <c r="Q431" s="751"/>
      <c r="R431" s="751"/>
      <c r="S431" s="751"/>
      <c r="T431" s="751"/>
      <c r="U431" s="751"/>
      <c r="V431" s="752"/>
      <c r="W431" s="37" t="s">
        <v>69</v>
      </c>
      <c r="X431" s="743">
        <f>IFERROR(SUM(X429:X429),"0")</f>
        <v>30</v>
      </c>
      <c r="Y431" s="743">
        <f>IFERROR(SUM(Y429:Y429),"0")</f>
        <v>36</v>
      </c>
      <c r="Z431" s="37"/>
      <c r="AA431" s="744"/>
      <c r="AB431" s="744"/>
      <c r="AC431" s="744"/>
    </row>
    <row r="432" spans="1:68" ht="16.5" customHeight="1" x14ac:dyDescent="0.25">
      <c r="A432" s="753" t="s">
        <v>678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90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679</v>
      </c>
      <c r="B434" s="54" t="s">
        <v>680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69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679</v>
      </c>
      <c r="B435" s="54" t="s">
        <v>682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69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684</v>
      </c>
      <c r="B436" s="54" t="s">
        <v>685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69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684</v>
      </c>
      <c r="B437" s="54" t="s">
        <v>686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69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69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690</v>
      </c>
      <c r="B439" s="54" t="s">
        <v>691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97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69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69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104</v>
      </c>
      <c r="L441" s="32"/>
      <c r="M441" s="33" t="s">
        <v>68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69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80</v>
      </c>
      <c r="Q442" s="751"/>
      <c r="R442" s="751"/>
      <c r="S442" s="751"/>
      <c r="T442" s="751"/>
      <c r="U442" s="751"/>
      <c r="V442" s="752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80</v>
      </c>
      <c r="Q443" s="751"/>
      <c r="R443" s="751"/>
      <c r="S443" s="751"/>
      <c r="T443" s="751"/>
      <c r="U443" s="751"/>
      <c r="V443" s="752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150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104</v>
      </c>
      <c r="L445" s="32"/>
      <c r="M445" s="33" t="s">
        <v>68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700</v>
      </c>
      <c r="B446" s="54" t="s">
        <v>701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113</v>
      </c>
      <c r="L446" s="32"/>
      <c r="M446" s="33" t="s">
        <v>68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80</v>
      </c>
      <c r="Q447" s="751"/>
      <c r="R447" s="751"/>
      <c r="S447" s="751"/>
      <c r="T447" s="751"/>
      <c r="U447" s="751"/>
      <c r="V447" s="752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80</v>
      </c>
      <c r="Q448" s="751"/>
      <c r="R448" s="751"/>
      <c r="S448" s="751"/>
      <c r="T448" s="751"/>
      <c r="U448" s="751"/>
      <c r="V448" s="752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64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5" t="s">
        <v>704</v>
      </c>
      <c r="Q450" s="748"/>
      <c r="R450" s="748"/>
      <c r="S450" s="748"/>
      <c r="T450" s="749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705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706</v>
      </c>
      <c r="B451" s="54" t="s">
        <v>707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708</v>
      </c>
      <c r="Q451" s="748"/>
      <c r="R451" s="748"/>
      <c r="S451" s="748"/>
      <c r="T451" s="749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94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705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710</v>
      </c>
      <c r="B453" s="54" t="s">
        <v>712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713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714</v>
      </c>
      <c r="B454" s="54" t="s">
        <v>715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80</v>
      </c>
      <c r="Q455" s="751"/>
      <c r="R455" s="751"/>
      <c r="S455" s="751"/>
      <c r="T455" s="751"/>
      <c r="U455" s="751"/>
      <c r="V455" s="752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80</v>
      </c>
      <c r="Q456" s="751"/>
      <c r="R456" s="751"/>
      <c r="S456" s="751"/>
      <c r="T456" s="751"/>
      <c r="U456" s="751"/>
      <c r="V456" s="752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1" t="s">
        <v>181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717</v>
      </c>
      <c r="B458" s="54" t="s">
        <v>718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16" t="s">
        <v>719</v>
      </c>
      <c r="Q458" s="748"/>
      <c r="R458" s="748"/>
      <c r="S458" s="748"/>
      <c r="T458" s="749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720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80</v>
      </c>
      <c r="Q459" s="751"/>
      <c r="R459" s="751"/>
      <c r="S459" s="751"/>
      <c r="T459" s="751"/>
      <c r="U459" s="751"/>
      <c r="V459" s="752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80</v>
      </c>
      <c r="Q460" s="751"/>
      <c r="R460" s="751"/>
      <c r="S460" s="751"/>
      <c r="T460" s="751"/>
      <c r="U460" s="751"/>
      <c r="V460" s="752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721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722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150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723</v>
      </c>
      <c r="B464" s="54" t="s">
        <v>724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104</v>
      </c>
      <c r="L464" s="32"/>
      <c r="M464" s="33" t="s">
        <v>68</v>
      </c>
      <c r="N464" s="33"/>
      <c r="O464" s="32">
        <v>50</v>
      </c>
      <c r="P464" s="851" t="s">
        <v>725</v>
      </c>
      <c r="Q464" s="748"/>
      <c r="R464" s="748"/>
      <c r="S464" s="748"/>
      <c r="T464" s="749"/>
      <c r="U464" s="34"/>
      <c r="V464" s="34"/>
      <c r="W464" s="35" t="s">
        <v>69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726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727</v>
      </c>
      <c r="B465" s="54" t="s">
        <v>728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104</v>
      </c>
      <c r="L465" s="32"/>
      <c r="M465" s="33" t="s">
        <v>68</v>
      </c>
      <c r="N465" s="33"/>
      <c r="O465" s="32">
        <v>50</v>
      </c>
      <c r="P465" s="1085" t="s">
        <v>729</v>
      </c>
      <c r="Q465" s="748"/>
      <c r="R465" s="748"/>
      <c r="S465" s="748"/>
      <c r="T465" s="749"/>
      <c r="U465" s="34"/>
      <c r="V465" s="34"/>
      <c r="W465" s="35" t="s">
        <v>69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730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727</v>
      </c>
      <c r="B466" s="54" t="s">
        <v>731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104</v>
      </c>
      <c r="L466" s="32"/>
      <c r="M466" s="33" t="s">
        <v>68</v>
      </c>
      <c r="N466" s="33"/>
      <c r="O466" s="32">
        <v>50</v>
      </c>
      <c r="P466" s="856" t="s">
        <v>729</v>
      </c>
      <c r="Q466" s="748"/>
      <c r="R466" s="748"/>
      <c r="S466" s="748"/>
      <c r="T466" s="749"/>
      <c r="U466" s="34"/>
      <c r="V466" s="34"/>
      <c r="W466" s="35" t="s">
        <v>69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730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104</v>
      </c>
      <c r="L467" s="32"/>
      <c r="M467" s="33" t="s">
        <v>68</v>
      </c>
      <c r="N467" s="33"/>
      <c r="O467" s="32">
        <v>50</v>
      </c>
      <c r="P467" s="909" t="s">
        <v>734</v>
      </c>
      <c r="Q467" s="748"/>
      <c r="R467" s="748"/>
      <c r="S467" s="748"/>
      <c r="T467" s="749"/>
      <c r="U467" s="34"/>
      <c r="V467" s="34"/>
      <c r="W467" s="35" t="s">
        <v>69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735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736</v>
      </c>
      <c r="B468" s="54" t="s">
        <v>737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113</v>
      </c>
      <c r="L468" s="32"/>
      <c r="M468" s="33" t="s">
        <v>68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69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726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736</v>
      </c>
      <c r="B469" s="54" t="s">
        <v>738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113</v>
      </c>
      <c r="L469" s="32"/>
      <c r="M469" s="33" t="s">
        <v>68</v>
      </c>
      <c r="N469" s="33"/>
      <c r="O469" s="32">
        <v>50</v>
      </c>
      <c r="P469" s="911" t="s">
        <v>739</v>
      </c>
      <c r="Q469" s="748"/>
      <c r="R469" s="748"/>
      <c r="S469" s="748"/>
      <c r="T469" s="749"/>
      <c r="U469" s="34"/>
      <c r="V469" s="34"/>
      <c r="W469" s="35" t="s">
        <v>69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726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113</v>
      </c>
      <c r="L470" s="32"/>
      <c r="M470" s="33" t="s">
        <v>68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69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726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742</v>
      </c>
      <c r="B471" s="54" t="s">
        <v>743</v>
      </c>
      <c r="C471" s="31">
        <v>4301031374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113</v>
      </c>
      <c r="L471" s="32"/>
      <c r="M471" s="33" t="s">
        <v>68</v>
      </c>
      <c r="N471" s="33"/>
      <c r="O471" s="32">
        <v>50</v>
      </c>
      <c r="P471" s="843" t="s">
        <v>744</v>
      </c>
      <c r="Q471" s="748"/>
      <c r="R471" s="748"/>
      <c r="S471" s="748"/>
      <c r="T471" s="749"/>
      <c r="U471" s="34"/>
      <c r="V471" s="34"/>
      <c r="W471" s="35" t="s">
        <v>69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745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742</v>
      </c>
      <c r="B472" s="54" t="s">
        <v>746</v>
      </c>
      <c r="C472" s="31">
        <v>4301031336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113</v>
      </c>
      <c r="L472" s="32"/>
      <c r="M472" s="33" t="s">
        <v>68</v>
      </c>
      <c r="N472" s="33"/>
      <c r="O472" s="32">
        <v>50</v>
      </c>
      <c r="P472" s="10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48"/>
      <c r="R472" s="748"/>
      <c r="S472" s="748"/>
      <c r="T472" s="749"/>
      <c r="U472" s="34"/>
      <c r="V472" s="34"/>
      <c r="W472" s="35" t="s">
        <v>69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745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113</v>
      </c>
      <c r="L473" s="32"/>
      <c r="M473" s="33" t="s">
        <v>68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69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745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749</v>
      </c>
      <c r="B474" s="54" t="s">
        <v>750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113</v>
      </c>
      <c r="L474" s="32"/>
      <c r="M474" s="33" t="s">
        <v>68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69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751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749</v>
      </c>
      <c r="B475" s="54" t="s">
        <v>752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113</v>
      </c>
      <c r="L475" s="32"/>
      <c r="M475" s="33" t="s">
        <v>68</v>
      </c>
      <c r="N475" s="33"/>
      <c r="O475" s="32">
        <v>50</v>
      </c>
      <c r="P475" s="1049" t="s">
        <v>753</v>
      </c>
      <c r="Q475" s="748"/>
      <c r="R475" s="748"/>
      <c r="S475" s="748"/>
      <c r="T475" s="749"/>
      <c r="U475" s="34"/>
      <c r="V475" s="34"/>
      <c r="W475" s="35" t="s">
        <v>69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751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113</v>
      </c>
      <c r="L476" s="32"/>
      <c r="M476" s="33" t="s">
        <v>68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69</v>
      </c>
      <c r="X476" s="741">
        <v>28</v>
      </c>
      <c r="Y476" s="742">
        <f t="shared" si="87"/>
        <v>29.400000000000002</v>
      </c>
      <c r="Z476" s="36">
        <f t="shared" si="92"/>
        <v>7.0280000000000009E-2</v>
      </c>
      <c r="AA476" s="56"/>
      <c r="AB476" s="57"/>
      <c r="AC476" s="557" t="s">
        <v>756</v>
      </c>
      <c r="AG476" s="64"/>
      <c r="AJ476" s="68"/>
      <c r="AK476" s="68">
        <v>0</v>
      </c>
      <c r="BB476" s="558" t="s">
        <v>1</v>
      </c>
      <c r="BM476" s="64">
        <f t="shared" si="88"/>
        <v>29.733333333333331</v>
      </c>
      <c r="BN476" s="64">
        <f t="shared" si="89"/>
        <v>31.22</v>
      </c>
      <c r="BO476" s="64">
        <f t="shared" si="90"/>
        <v>5.6980056980056981E-2</v>
      </c>
      <c r="BP476" s="64">
        <f t="shared" si="91"/>
        <v>5.9829059829059839E-2</v>
      </c>
    </row>
    <row r="477" spans="1:68" ht="37.5" customHeight="1" x14ac:dyDescent="0.25">
      <c r="A477" s="54" t="s">
        <v>757</v>
      </c>
      <c r="B477" s="54" t="s">
        <v>758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113</v>
      </c>
      <c r="L477" s="32"/>
      <c r="M477" s="33" t="s">
        <v>68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69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751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759</v>
      </c>
      <c r="B478" s="54" t="s">
        <v>760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113</v>
      </c>
      <c r="L478" s="32"/>
      <c r="M478" s="33" t="s">
        <v>68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69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761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759</v>
      </c>
      <c r="B479" s="54" t="s">
        <v>762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113</v>
      </c>
      <c r="L479" s="32"/>
      <c r="M479" s="33" t="s">
        <v>68</v>
      </c>
      <c r="N479" s="33"/>
      <c r="O479" s="32">
        <v>50</v>
      </c>
      <c r="P479" s="873" t="s">
        <v>763</v>
      </c>
      <c r="Q479" s="748"/>
      <c r="R479" s="748"/>
      <c r="S479" s="748"/>
      <c r="T479" s="749"/>
      <c r="U479" s="34"/>
      <c r="V479" s="34"/>
      <c r="W479" s="35" t="s">
        <v>69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730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80</v>
      </c>
      <c r="Q480" s="751"/>
      <c r="R480" s="751"/>
      <c r="S480" s="751"/>
      <c r="T480" s="751"/>
      <c r="U480" s="751"/>
      <c r="V480" s="752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13.333333333333332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14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7.0280000000000009E-2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80</v>
      </c>
      <c r="Q481" s="751"/>
      <c r="R481" s="751"/>
      <c r="S481" s="751"/>
      <c r="T481" s="751"/>
      <c r="U481" s="751"/>
      <c r="V481" s="752"/>
      <c r="W481" s="37" t="s">
        <v>69</v>
      </c>
      <c r="X481" s="743">
        <f>IFERROR(SUM(X464:X479),"0")</f>
        <v>28</v>
      </c>
      <c r="Y481" s="743">
        <f>IFERROR(SUM(Y464:Y479),"0")</f>
        <v>29.400000000000002</v>
      </c>
      <c r="Z481" s="37"/>
      <c r="AA481" s="744"/>
      <c r="AB481" s="744"/>
      <c r="AC481" s="744"/>
    </row>
    <row r="482" spans="1:68" ht="14.25" customHeight="1" x14ac:dyDescent="0.25">
      <c r="A482" s="761" t="s">
        <v>64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764</v>
      </c>
      <c r="B483" s="54" t="s">
        <v>765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104</v>
      </c>
      <c r="L483" s="32"/>
      <c r="M483" s="33" t="s">
        <v>94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766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767</v>
      </c>
      <c r="B484" s="54" t="s">
        <v>768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94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769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80</v>
      </c>
      <c r="Q485" s="751"/>
      <c r="R485" s="751"/>
      <c r="S485" s="751"/>
      <c r="T485" s="751"/>
      <c r="U485" s="751"/>
      <c r="V485" s="752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80</v>
      </c>
      <c r="Q486" s="751"/>
      <c r="R486" s="751"/>
      <c r="S486" s="751"/>
      <c r="T486" s="751"/>
      <c r="U486" s="751"/>
      <c r="V486" s="752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82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770</v>
      </c>
      <c r="B488" s="54" t="s">
        <v>771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772</v>
      </c>
      <c r="L488" s="32"/>
      <c r="M488" s="33" t="s">
        <v>773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774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80</v>
      </c>
      <c r="Q489" s="751"/>
      <c r="R489" s="751"/>
      <c r="S489" s="751"/>
      <c r="T489" s="751"/>
      <c r="U489" s="751"/>
      <c r="V489" s="752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80</v>
      </c>
      <c r="Q490" s="751"/>
      <c r="R490" s="751"/>
      <c r="S490" s="751"/>
      <c r="T490" s="751"/>
      <c r="U490" s="751"/>
      <c r="V490" s="752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775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139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776</v>
      </c>
      <c r="B493" s="54" t="s">
        <v>777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778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80</v>
      </c>
      <c r="Q494" s="751"/>
      <c r="R494" s="751"/>
      <c r="S494" s="751"/>
      <c r="T494" s="751"/>
      <c r="U494" s="751"/>
      <c r="V494" s="752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80</v>
      </c>
      <c r="Q495" s="751"/>
      <c r="R495" s="751"/>
      <c r="S495" s="751"/>
      <c r="T495" s="751"/>
      <c r="U495" s="751"/>
      <c r="V495" s="752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150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779</v>
      </c>
      <c r="B497" s="54" t="s">
        <v>780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104</v>
      </c>
      <c r="L497" s="32"/>
      <c r="M497" s="33" t="s">
        <v>97</v>
      </c>
      <c r="N497" s="33"/>
      <c r="O497" s="32">
        <v>50</v>
      </c>
      <c r="P497" s="1128" t="s">
        <v>781</v>
      </c>
      <c r="Q497" s="748"/>
      <c r="R497" s="748"/>
      <c r="S497" s="748"/>
      <c r="T497" s="749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782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783</v>
      </c>
      <c r="B498" s="54" t="s">
        <v>784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113</v>
      </c>
      <c r="L498" s="32"/>
      <c r="M498" s="33" t="s">
        <v>68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785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786</v>
      </c>
      <c r="B499" s="54" t="s">
        <v>787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113</v>
      </c>
      <c r="L499" s="32"/>
      <c r="M499" s="33" t="s">
        <v>68</v>
      </c>
      <c r="N499" s="33"/>
      <c r="O499" s="32">
        <v>50</v>
      </c>
      <c r="P499" s="1136" t="s">
        <v>788</v>
      </c>
      <c r="Q499" s="748"/>
      <c r="R499" s="748"/>
      <c r="S499" s="748"/>
      <c r="T499" s="749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789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790</v>
      </c>
      <c r="B500" s="54" t="s">
        <v>791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113</v>
      </c>
      <c r="L500" s="32"/>
      <c r="M500" s="33" t="s">
        <v>68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789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80</v>
      </c>
      <c r="Q501" s="751"/>
      <c r="R501" s="751"/>
      <c r="S501" s="751"/>
      <c r="T501" s="751"/>
      <c r="U501" s="751"/>
      <c r="V501" s="752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80</v>
      </c>
      <c r="Q502" s="751"/>
      <c r="R502" s="751"/>
      <c r="S502" s="751"/>
      <c r="T502" s="751"/>
      <c r="U502" s="751"/>
      <c r="V502" s="752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792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150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793</v>
      </c>
      <c r="B505" s="54" t="s">
        <v>794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113</v>
      </c>
      <c r="L505" s="32"/>
      <c r="M505" s="33" t="s">
        <v>68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795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796</v>
      </c>
      <c r="B506" s="54" t="s">
        <v>797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93" t="s">
        <v>798</v>
      </c>
      <c r="Q506" s="748"/>
      <c r="R506" s="748"/>
      <c r="S506" s="748"/>
      <c r="T506" s="749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799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800</v>
      </c>
      <c r="B507" s="54" t="s">
        <v>801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113</v>
      </c>
      <c r="L507" s="32"/>
      <c r="M507" s="33" t="s">
        <v>68</v>
      </c>
      <c r="N507" s="33"/>
      <c r="O507" s="32">
        <v>50</v>
      </c>
      <c r="P507" s="1161" t="s">
        <v>802</v>
      </c>
      <c r="Q507" s="748"/>
      <c r="R507" s="748"/>
      <c r="S507" s="748"/>
      <c r="T507" s="749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803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80</v>
      </c>
      <c r="Q508" s="751"/>
      <c r="R508" s="751"/>
      <c r="S508" s="751"/>
      <c r="T508" s="751"/>
      <c r="U508" s="751"/>
      <c r="V508" s="752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80</v>
      </c>
      <c r="Q509" s="751"/>
      <c r="R509" s="751"/>
      <c r="S509" s="751"/>
      <c r="T509" s="751"/>
      <c r="U509" s="751"/>
      <c r="V509" s="752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804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150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805</v>
      </c>
      <c r="B512" s="54" t="s">
        <v>806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807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80</v>
      </c>
      <c r="Q513" s="751"/>
      <c r="R513" s="751"/>
      <c r="S513" s="751"/>
      <c r="T513" s="751"/>
      <c r="U513" s="751"/>
      <c r="V513" s="752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80</v>
      </c>
      <c r="Q514" s="751"/>
      <c r="R514" s="751"/>
      <c r="S514" s="751"/>
      <c r="T514" s="751"/>
      <c r="U514" s="751"/>
      <c r="V514" s="752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181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808</v>
      </c>
      <c r="B516" s="54" t="s">
        <v>809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810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80</v>
      </c>
      <c r="Q517" s="751"/>
      <c r="R517" s="751"/>
      <c r="S517" s="751"/>
      <c r="T517" s="751"/>
      <c r="U517" s="751"/>
      <c r="V517" s="752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80</v>
      </c>
      <c r="Q518" s="751"/>
      <c r="R518" s="751"/>
      <c r="S518" s="751"/>
      <c r="T518" s="751"/>
      <c r="U518" s="751"/>
      <c r="V518" s="752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811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811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90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812</v>
      </c>
      <c r="B522" s="54" t="s">
        <v>813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97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69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95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97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69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817</v>
      </c>
      <c r="B524" s="54" t="s">
        <v>818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97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69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97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69</v>
      </c>
      <c r="X525" s="741">
        <v>0</v>
      </c>
      <c r="Y525" s="742">
        <f t="shared" si="93"/>
        <v>0</v>
      </c>
      <c r="Z525" s="36" t="str">
        <f t="shared" si="94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16.5" customHeight="1" x14ac:dyDescent="0.25">
      <c r="A526" s="54" t="s">
        <v>823</v>
      </c>
      <c r="B526" s="54" t="s">
        <v>824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94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69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94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69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104</v>
      </c>
      <c r="L528" s="32"/>
      <c r="M528" s="33" t="s">
        <v>97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69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95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104</v>
      </c>
      <c r="L529" s="32"/>
      <c r="M529" s="33" t="s">
        <v>97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69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95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94</v>
      </c>
      <c r="N530" s="33"/>
      <c r="O530" s="32">
        <v>60</v>
      </c>
      <c r="P530" s="1020" t="s">
        <v>834</v>
      </c>
      <c r="Q530" s="748"/>
      <c r="R530" s="748"/>
      <c r="S530" s="748"/>
      <c r="T530" s="749"/>
      <c r="U530" s="34"/>
      <c r="V530" s="34"/>
      <c r="W530" s="35" t="s">
        <v>69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95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104</v>
      </c>
      <c r="L531" s="32"/>
      <c r="M531" s="33" t="s">
        <v>97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69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97</v>
      </c>
      <c r="N532" s="33"/>
      <c r="O532" s="32">
        <v>60</v>
      </c>
      <c r="P532" s="1000" t="s">
        <v>839</v>
      </c>
      <c r="Q532" s="748"/>
      <c r="R532" s="748"/>
      <c r="S532" s="748"/>
      <c r="T532" s="749"/>
      <c r="U532" s="34"/>
      <c r="V532" s="34"/>
      <c r="W532" s="35" t="s">
        <v>69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104</v>
      </c>
      <c r="L533" s="32"/>
      <c r="M533" s="33" t="s">
        <v>97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69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841</v>
      </c>
      <c r="B534" s="54" t="s">
        <v>843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104</v>
      </c>
      <c r="L534" s="32"/>
      <c r="M534" s="33" t="s">
        <v>97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69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104</v>
      </c>
      <c r="L535" s="32"/>
      <c r="M535" s="33" t="s">
        <v>97</v>
      </c>
      <c r="N535" s="33"/>
      <c r="O535" s="32">
        <v>60</v>
      </c>
      <c r="P535" s="1011" t="s">
        <v>846</v>
      </c>
      <c r="Q535" s="748"/>
      <c r="R535" s="748"/>
      <c r="S535" s="748"/>
      <c r="T535" s="749"/>
      <c r="U535" s="34"/>
      <c r="V535" s="34"/>
      <c r="W535" s="35" t="s">
        <v>69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104</v>
      </c>
      <c r="L536" s="32"/>
      <c r="M536" s="33" t="s">
        <v>97</v>
      </c>
      <c r="N536" s="33"/>
      <c r="O536" s="32">
        <v>60</v>
      </c>
      <c r="P536" s="1163" t="s">
        <v>849</v>
      </c>
      <c r="Q536" s="748"/>
      <c r="R536" s="748"/>
      <c r="S536" s="748"/>
      <c r="T536" s="749"/>
      <c r="U536" s="34"/>
      <c r="V536" s="34"/>
      <c r="W536" s="35" t="s">
        <v>69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850</v>
      </c>
      <c r="B537" s="54" t="s">
        <v>851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104</v>
      </c>
      <c r="L537" s="32"/>
      <c r="M537" s="33" t="s">
        <v>97</v>
      </c>
      <c r="N537" s="33"/>
      <c r="O537" s="32">
        <v>60</v>
      </c>
      <c r="P537" s="849" t="s">
        <v>852</v>
      </c>
      <c r="Q537" s="748"/>
      <c r="R537" s="748"/>
      <c r="S537" s="748"/>
      <c r="T537" s="749"/>
      <c r="U537" s="34"/>
      <c r="V537" s="34"/>
      <c r="W537" s="35" t="s">
        <v>69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80</v>
      </c>
      <c r="Q538" s="751"/>
      <c r="R538" s="751"/>
      <c r="S538" s="751"/>
      <c r="T538" s="751"/>
      <c r="U538" s="751"/>
      <c r="V538" s="752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80</v>
      </c>
      <c r="Q539" s="751"/>
      <c r="R539" s="751"/>
      <c r="S539" s="751"/>
      <c r="T539" s="751"/>
      <c r="U539" s="751"/>
      <c r="V539" s="752"/>
      <c r="W539" s="37" t="s">
        <v>69</v>
      </c>
      <c r="X539" s="743">
        <f>IFERROR(SUM(X522:X537),"0")</f>
        <v>0</v>
      </c>
      <c r="Y539" s="743">
        <f>IFERROR(SUM(Y522:Y537),"0")</f>
        <v>0</v>
      </c>
      <c r="Z539" s="37"/>
      <c r="AA539" s="744"/>
      <c r="AB539" s="744"/>
      <c r="AC539" s="744"/>
    </row>
    <row r="540" spans="1:68" ht="14.25" customHeight="1" x14ac:dyDescent="0.25">
      <c r="A540" s="761" t="s">
        <v>139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853</v>
      </c>
      <c r="B541" s="54" t="s">
        <v>854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97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853</v>
      </c>
      <c r="B542" s="54" t="s">
        <v>856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70</v>
      </c>
      <c r="P542" s="846" t="s">
        <v>857</v>
      </c>
      <c r="Q542" s="748"/>
      <c r="R542" s="748"/>
      <c r="S542" s="748"/>
      <c r="T542" s="749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858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859</v>
      </c>
      <c r="B543" s="54" t="s">
        <v>860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104</v>
      </c>
      <c r="L543" s="32"/>
      <c r="M543" s="33" t="s">
        <v>97</v>
      </c>
      <c r="N543" s="33"/>
      <c r="O543" s="32">
        <v>70</v>
      </c>
      <c r="P543" s="967" t="s">
        <v>861</v>
      </c>
      <c r="Q543" s="748"/>
      <c r="R543" s="748"/>
      <c r="S543" s="748"/>
      <c r="T543" s="749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858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862</v>
      </c>
      <c r="B544" s="54" t="s">
        <v>863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94</v>
      </c>
      <c r="N544" s="33"/>
      <c r="O544" s="32">
        <v>70</v>
      </c>
      <c r="P544" s="941" t="s">
        <v>864</v>
      </c>
      <c r="Q544" s="748"/>
      <c r="R544" s="748"/>
      <c r="S544" s="748"/>
      <c r="T544" s="749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858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80</v>
      </c>
      <c r="Q545" s="751"/>
      <c r="R545" s="751"/>
      <c r="S545" s="751"/>
      <c r="T545" s="751"/>
      <c r="U545" s="751"/>
      <c r="V545" s="752"/>
      <c r="W545" s="37" t="s">
        <v>81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80</v>
      </c>
      <c r="Q546" s="751"/>
      <c r="R546" s="751"/>
      <c r="S546" s="751"/>
      <c r="T546" s="751"/>
      <c r="U546" s="751"/>
      <c r="V546" s="752"/>
      <c r="W546" s="37" t="s">
        <v>69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customHeight="1" x14ac:dyDescent="0.25">
      <c r="A547" s="761" t="s">
        <v>150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865</v>
      </c>
      <c r="B548" s="54" t="s">
        <v>866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97</v>
      </c>
      <c r="N548" s="33"/>
      <c r="O548" s="32">
        <v>70</v>
      </c>
      <c r="P548" s="885" t="s">
        <v>867</v>
      </c>
      <c r="Q548" s="748"/>
      <c r="R548" s="748"/>
      <c r="S548" s="748"/>
      <c r="T548" s="749"/>
      <c r="U548" s="34"/>
      <c r="V548" s="34"/>
      <c r="W548" s="35" t="s">
        <v>69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868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customHeight="1" x14ac:dyDescent="0.25">
      <c r="A549" s="54" t="s">
        <v>869</v>
      </c>
      <c r="B549" s="54" t="s">
        <v>870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79" t="s">
        <v>871</v>
      </c>
      <c r="Q549" s="748"/>
      <c r="R549" s="748"/>
      <c r="S549" s="748"/>
      <c r="T549" s="749"/>
      <c r="U549" s="34"/>
      <c r="V549" s="34"/>
      <c r="W549" s="35" t="s">
        <v>69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872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873</v>
      </c>
      <c r="B550" s="54" t="s">
        <v>874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22" t="s">
        <v>875</v>
      </c>
      <c r="Q550" s="748"/>
      <c r="R550" s="748"/>
      <c r="S550" s="748"/>
      <c r="T550" s="749"/>
      <c r="U550" s="34"/>
      <c r="V550" s="34"/>
      <c r="W550" s="35" t="s">
        <v>69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876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customHeight="1" x14ac:dyDescent="0.25">
      <c r="A551" s="54" t="s">
        <v>877</v>
      </c>
      <c r="B551" s="54" t="s">
        <v>878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97</v>
      </c>
      <c r="N551" s="33"/>
      <c r="O551" s="32">
        <v>70</v>
      </c>
      <c r="P551" s="1057" t="s">
        <v>879</v>
      </c>
      <c r="Q551" s="748"/>
      <c r="R551" s="748"/>
      <c r="S551" s="748"/>
      <c r="T551" s="749"/>
      <c r="U551" s="34"/>
      <c r="V551" s="34"/>
      <c r="W551" s="35" t="s">
        <v>69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868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880</v>
      </c>
      <c r="B552" s="54" t="s">
        <v>881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104</v>
      </c>
      <c r="L552" s="32"/>
      <c r="M552" s="33" t="s">
        <v>97</v>
      </c>
      <c r="N552" s="33"/>
      <c r="O552" s="32">
        <v>70</v>
      </c>
      <c r="P552" s="797" t="s">
        <v>882</v>
      </c>
      <c r="Q552" s="748"/>
      <c r="R552" s="748"/>
      <c r="S552" s="748"/>
      <c r="T552" s="749"/>
      <c r="U552" s="34"/>
      <c r="V552" s="34"/>
      <c r="W552" s="35" t="s">
        <v>69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868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880</v>
      </c>
      <c r="B553" s="54" t="s">
        <v>883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104</v>
      </c>
      <c r="L553" s="32"/>
      <c r="M553" s="33" t="s">
        <v>97</v>
      </c>
      <c r="N553" s="33"/>
      <c r="O553" s="32">
        <v>70</v>
      </c>
      <c r="P553" s="838" t="s">
        <v>884</v>
      </c>
      <c r="Q553" s="748"/>
      <c r="R553" s="748"/>
      <c r="S553" s="748"/>
      <c r="T553" s="749"/>
      <c r="U553" s="34"/>
      <c r="V553" s="34"/>
      <c r="W553" s="35" t="s">
        <v>69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868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880</v>
      </c>
      <c r="B554" s="54" t="s">
        <v>885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104</v>
      </c>
      <c r="L554" s="32"/>
      <c r="M554" s="33" t="s">
        <v>97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69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886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887</v>
      </c>
      <c r="B555" s="54" t="s">
        <v>888</v>
      </c>
      <c r="C555" s="31">
        <v>4301031251</v>
      </c>
      <c r="D555" s="745">
        <v>4680115882102</v>
      </c>
      <c r="E555" s="746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104</v>
      </c>
      <c r="L555" s="32"/>
      <c r="M555" s="33" t="s">
        <v>68</v>
      </c>
      <c r="N555" s="33"/>
      <c r="O555" s="32">
        <v>60</v>
      </c>
      <c r="P555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48"/>
      <c r="R555" s="748"/>
      <c r="S555" s="748"/>
      <c r="T555" s="749"/>
      <c r="U555" s="34"/>
      <c r="V555" s="34"/>
      <c r="W555" s="35" t="s">
        <v>69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889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887</v>
      </c>
      <c r="B556" s="54" t="s">
        <v>890</v>
      </c>
      <c r="C556" s="31">
        <v>4301031418</v>
      </c>
      <c r="D556" s="745">
        <v>4680115882102</v>
      </c>
      <c r="E556" s="746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104</v>
      </c>
      <c r="L556" s="32"/>
      <c r="M556" s="33" t="s">
        <v>68</v>
      </c>
      <c r="N556" s="33"/>
      <c r="O556" s="32">
        <v>70</v>
      </c>
      <c r="P556" s="878" t="s">
        <v>891</v>
      </c>
      <c r="Q556" s="748"/>
      <c r="R556" s="748"/>
      <c r="S556" s="748"/>
      <c r="T556" s="749"/>
      <c r="U556" s="34"/>
      <c r="V556" s="34"/>
      <c r="W556" s="35" t="s">
        <v>69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872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892</v>
      </c>
      <c r="B557" s="54" t="s">
        <v>893</v>
      </c>
      <c r="C557" s="31">
        <v>4301031253</v>
      </c>
      <c r="D557" s="745">
        <v>4680115882096</v>
      </c>
      <c r="E557" s="746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104</v>
      </c>
      <c r="L557" s="32"/>
      <c r="M557" s="33" t="s">
        <v>68</v>
      </c>
      <c r="N557" s="33"/>
      <c r="O557" s="32">
        <v>60</v>
      </c>
      <c r="P557" s="10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48"/>
      <c r="R557" s="748"/>
      <c r="S557" s="748"/>
      <c r="T557" s="749"/>
      <c r="U557" s="34"/>
      <c r="V557" s="34"/>
      <c r="W557" s="35" t="s">
        <v>69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894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892</v>
      </c>
      <c r="B558" s="54" t="s">
        <v>895</v>
      </c>
      <c r="C558" s="31">
        <v>4301031417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104</v>
      </c>
      <c r="L558" s="32"/>
      <c r="M558" s="33" t="s">
        <v>68</v>
      </c>
      <c r="N558" s="33"/>
      <c r="O558" s="32">
        <v>70</v>
      </c>
      <c r="P558" s="970" t="s">
        <v>896</v>
      </c>
      <c r="Q558" s="748"/>
      <c r="R558" s="748"/>
      <c r="S558" s="748"/>
      <c r="T558" s="749"/>
      <c r="U558" s="34"/>
      <c r="V558" s="34"/>
      <c r="W558" s="35" t="s">
        <v>69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876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892</v>
      </c>
      <c r="B559" s="54" t="s">
        <v>897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104</v>
      </c>
      <c r="L559" s="32"/>
      <c r="M559" s="33" t="s">
        <v>68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69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876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80</v>
      </c>
      <c r="Q560" s="751"/>
      <c r="R560" s="751"/>
      <c r="S560" s="751"/>
      <c r="T560" s="751"/>
      <c r="U560" s="751"/>
      <c r="V560" s="752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80</v>
      </c>
      <c r="Q561" s="751"/>
      <c r="R561" s="751"/>
      <c r="S561" s="751"/>
      <c r="T561" s="751"/>
      <c r="U561" s="751"/>
      <c r="V561" s="752"/>
      <c r="W561" s="37" t="s">
        <v>69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customHeight="1" x14ac:dyDescent="0.25">
      <c r="A562" s="761" t="s">
        <v>64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898</v>
      </c>
      <c r="B563" s="54" t="s">
        <v>899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94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900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901</v>
      </c>
      <c r="B564" s="54" t="s">
        <v>902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903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904</v>
      </c>
      <c r="B565" s="54" t="s">
        <v>905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94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906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80</v>
      </c>
      <c r="Q566" s="751"/>
      <c r="R566" s="751"/>
      <c r="S566" s="751"/>
      <c r="T566" s="751"/>
      <c r="U566" s="751"/>
      <c r="V566" s="752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80</v>
      </c>
      <c r="Q567" s="751"/>
      <c r="R567" s="751"/>
      <c r="S567" s="751"/>
      <c r="T567" s="751"/>
      <c r="U567" s="751"/>
      <c r="V567" s="752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181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907</v>
      </c>
      <c r="B569" s="54" t="s">
        <v>908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909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910</v>
      </c>
      <c r="B570" s="54" t="s">
        <v>911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0" t="s">
        <v>912</v>
      </c>
      <c r="Q570" s="748"/>
      <c r="R570" s="748"/>
      <c r="S570" s="748"/>
      <c r="T570" s="749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909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80</v>
      </c>
      <c r="Q571" s="751"/>
      <c r="R571" s="751"/>
      <c r="S571" s="751"/>
      <c r="T571" s="751"/>
      <c r="U571" s="751"/>
      <c r="V571" s="752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80</v>
      </c>
      <c r="Q572" s="751"/>
      <c r="R572" s="751"/>
      <c r="S572" s="751"/>
      <c r="T572" s="751"/>
      <c r="U572" s="751"/>
      <c r="V572" s="752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913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913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90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914</v>
      </c>
      <c r="B576" s="54" t="s">
        <v>915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916</v>
      </c>
      <c r="N576" s="33"/>
      <c r="O576" s="32">
        <v>90</v>
      </c>
      <c r="P576" s="1083" t="s">
        <v>917</v>
      </c>
      <c r="Q576" s="748"/>
      <c r="R576" s="748"/>
      <c r="S576" s="748"/>
      <c r="T576" s="749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80</v>
      </c>
      <c r="Q577" s="751"/>
      <c r="R577" s="751"/>
      <c r="S577" s="751"/>
      <c r="T577" s="751"/>
      <c r="U577" s="751"/>
      <c r="V577" s="752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80</v>
      </c>
      <c r="Q578" s="751"/>
      <c r="R578" s="751"/>
      <c r="S578" s="751"/>
      <c r="T578" s="751"/>
      <c r="U578" s="751"/>
      <c r="V578" s="752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919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919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90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920</v>
      </c>
      <c r="B582" s="54" t="s">
        <v>921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1066" t="s">
        <v>922</v>
      </c>
      <c r="Q582" s="748"/>
      <c r="R582" s="748"/>
      <c r="S582" s="748"/>
      <c r="T582" s="749"/>
      <c r="U582" s="34"/>
      <c r="V582" s="34"/>
      <c r="W582" s="35" t="s">
        <v>69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923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97</v>
      </c>
      <c r="N583" s="33"/>
      <c r="O583" s="32">
        <v>50</v>
      </c>
      <c r="P583" s="1099" t="s">
        <v>926</v>
      </c>
      <c r="Q583" s="748"/>
      <c r="R583" s="748"/>
      <c r="S583" s="748"/>
      <c r="T583" s="749"/>
      <c r="U583" s="34"/>
      <c r="V583" s="34"/>
      <c r="W583" s="35" t="s">
        <v>69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927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928</v>
      </c>
      <c r="B584" s="54" t="s">
        <v>929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97</v>
      </c>
      <c r="N584" s="33"/>
      <c r="O584" s="32">
        <v>50</v>
      </c>
      <c r="P584" s="874" t="s">
        <v>930</v>
      </c>
      <c r="Q584" s="748"/>
      <c r="R584" s="748"/>
      <c r="S584" s="748"/>
      <c r="T584" s="749"/>
      <c r="U584" s="34"/>
      <c r="V584" s="34"/>
      <c r="W584" s="35" t="s">
        <v>69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931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932</v>
      </c>
      <c r="B585" s="54" t="s">
        <v>933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97</v>
      </c>
      <c r="N585" s="33"/>
      <c r="O585" s="32">
        <v>55</v>
      </c>
      <c r="P585" s="884" t="s">
        <v>934</v>
      </c>
      <c r="Q585" s="748"/>
      <c r="R585" s="748"/>
      <c r="S585" s="748"/>
      <c r="T585" s="749"/>
      <c r="U585" s="34"/>
      <c r="V585" s="34"/>
      <c r="W585" s="35" t="s">
        <v>69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935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936</v>
      </c>
      <c r="B586" s="54" t="s">
        <v>937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104</v>
      </c>
      <c r="L586" s="32"/>
      <c r="M586" s="33" t="s">
        <v>94</v>
      </c>
      <c r="N586" s="33"/>
      <c r="O586" s="32">
        <v>55</v>
      </c>
      <c r="P586" s="974" t="s">
        <v>938</v>
      </c>
      <c r="Q586" s="748"/>
      <c r="R586" s="748"/>
      <c r="S586" s="748"/>
      <c r="T586" s="749"/>
      <c r="U586" s="34"/>
      <c r="V586" s="34"/>
      <c r="W586" s="35" t="s">
        <v>69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939</v>
      </c>
      <c r="B587" s="54" t="s">
        <v>940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104</v>
      </c>
      <c r="L587" s="32"/>
      <c r="M587" s="33" t="s">
        <v>97</v>
      </c>
      <c r="N587" s="33"/>
      <c r="O587" s="32">
        <v>50</v>
      </c>
      <c r="P587" s="925" t="s">
        <v>941</v>
      </c>
      <c r="Q587" s="748"/>
      <c r="R587" s="748"/>
      <c r="S587" s="748"/>
      <c r="T587" s="749"/>
      <c r="U587" s="34"/>
      <c r="V587" s="34"/>
      <c r="W587" s="35" t="s">
        <v>69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931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942</v>
      </c>
      <c r="B588" s="54" t="s">
        <v>943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104</v>
      </c>
      <c r="L588" s="32"/>
      <c r="M588" s="33" t="s">
        <v>97</v>
      </c>
      <c r="N588" s="33"/>
      <c r="O588" s="32">
        <v>55</v>
      </c>
      <c r="P588" s="1087" t="s">
        <v>944</v>
      </c>
      <c r="Q588" s="748"/>
      <c r="R588" s="748"/>
      <c r="S588" s="748"/>
      <c r="T588" s="749"/>
      <c r="U588" s="34"/>
      <c r="V588" s="34"/>
      <c r="W588" s="35" t="s">
        <v>69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935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80</v>
      </c>
      <c r="Q589" s="751"/>
      <c r="R589" s="751"/>
      <c r="S589" s="751"/>
      <c r="T589" s="751"/>
      <c r="U589" s="751"/>
      <c r="V589" s="752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80</v>
      </c>
      <c r="Q590" s="751"/>
      <c r="R590" s="751"/>
      <c r="S590" s="751"/>
      <c r="T590" s="751"/>
      <c r="U590" s="751"/>
      <c r="V590" s="752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139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945</v>
      </c>
      <c r="B592" s="54" t="s">
        <v>946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94</v>
      </c>
      <c r="N592" s="33"/>
      <c r="O592" s="32">
        <v>50</v>
      </c>
      <c r="P592" s="913" t="s">
        <v>947</v>
      </c>
      <c r="Q592" s="748"/>
      <c r="R592" s="748"/>
      <c r="S592" s="748"/>
      <c r="T592" s="749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948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949</v>
      </c>
      <c r="B593" s="54" t="s">
        <v>950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97</v>
      </c>
      <c r="N593" s="33"/>
      <c r="O593" s="32">
        <v>50</v>
      </c>
      <c r="P593" s="923" t="s">
        <v>951</v>
      </c>
      <c r="Q593" s="748"/>
      <c r="R593" s="748"/>
      <c r="S593" s="748"/>
      <c r="T593" s="749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948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952</v>
      </c>
      <c r="B594" s="54" t="s">
        <v>953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97</v>
      </c>
      <c r="N594" s="33"/>
      <c r="O594" s="32">
        <v>50</v>
      </c>
      <c r="P594" s="760" t="s">
        <v>954</v>
      </c>
      <c r="Q594" s="748"/>
      <c r="R594" s="748"/>
      <c r="S594" s="748"/>
      <c r="T594" s="749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956</v>
      </c>
      <c r="B595" s="54" t="s">
        <v>957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104</v>
      </c>
      <c r="L595" s="32"/>
      <c r="M595" s="33" t="s">
        <v>97</v>
      </c>
      <c r="N595" s="33"/>
      <c r="O595" s="32">
        <v>50</v>
      </c>
      <c r="P595" s="947" t="s">
        <v>958</v>
      </c>
      <c r="Q595" s="748"/>
      <c r="R595" s="748"/>
      <c r="S595" s="748"/>
      <c r="T595" s="749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80</v>
      </c>
      <c r="Q596" s="751"/>
      <c r="R596" s="751"/>
      <c r="S596" s="751"/>
      <c r="T596" s="751"/>
      <c r="U596" s="751"/>
      <c r="V596" s="752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80</v>
      </c>
      <c r="Q597" s="751"/>
      <c r="R597" s="751"/>
      <c r="S597" s="751"/>
      <c r="T597" s="751"/>
      <c r="U597" s="751"/>
      <c r="V597" s="752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150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959</v>
      </c>
      <c r="B599" s="54" t="s">
        <v>960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104</v>
      </c>
      <c r="L599" s="32"/>
      <c r="M599" s="33" t="s">
        <v>68</v>
      </c>
      <c r="N599" s="33"/>
      <c r="O599" s="32">
        <v>40</v>
      </c>
      <c r="P599" s="1164" t="s">
        <v>961</v>
      </c>
      <c r="Q599" s="748"/>
      <c r="R599" s="748"/>
      <c r="S599" s="748"/>
      <c r="T599" s="749"/>
      <c r="U599" s="34"/>
      <c r="V599" s="34"/>
      <c r="W599" s="35" t="s">
        <v>69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962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963</v>
      </c>
      <c r="B600" s="54" t="s">
        <v>964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104</v>
      </c>
      <c r="L600" s="32"/>
      <c r="M600" s="33" t="s">
        <v>68</v>
      </c>
      <c r="N600" s="33"/>
      <c r="O600" s="32">
        <v>40</v>
      </c>
      <c r="P600" s="759" t="s">
        <v>965</v>
      </c>
      <c r="Q600" s="748"/>
      <c r="R600" s="748"/>
      <c r="S600" s="748"/>
      <c r="T600" s="749"/>
      <c r="U600" s="34"/>
      <c r="V600" s="34"/>
      <c r="W600" s="35" t="s">
        <v>69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966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967</v>
      </c>
      <c r="B601" s="54" t="s">
        <v>968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104</v>
      </c>
      <c r="L601" s="32"/>
      <c r="M601" s="33" t="s">
        <v>68</v>
      </c>
      <c r="N601" s="33"/>
      <c r="O601" s="32">
        <v>45</v>
      </c>
      <c r="P601" s="1113" t="s">
        <v>969</v>
      </c>
      <c r="Q601" s="748"/>
      <c r="R601" s="748"/>
      <c r="S601" s="748"/>
      <c r="T601" s="749"/>
      <c r="U601" s="34"/>
      <c r="V601" s="34"/>
      <c r="W601" s="35" t="s">
        <v>69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970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971</v>
      </c>
      <c r="B602" s="54" t="s">
        <v>972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104</v>
      </c>
      <c r="L602" s="32"/>
      <c r="M602" s="33" t="s">
        <v>68</v>
      </c>
      <c r="N602" s="33"/>
      <c r="O602" s="32">
        <v>45</v>
      </c>
      <c r="P602" s="988" t="s">
        <v>973</v>
      </c>
      <c r="Q602" s="748"/>
      <c r="R602" s="748"/>
      <c r="S602" s="748"/>
      <c r="T602" s="749"/>
      <c r="U602" s="34"/>
      <c r="V602" s="34"/>
      <c r="W602" s="35" t="s">
        <v>69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974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975</v>
      </c>
      <c r="B603" s="54" t="s">
        <v>976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104</v>
      </c>
      <c r="L603" s="32"/>
      <c r="M603" s="33" t="s">
        <v>68</v>
      </c>
      <c r="N603" s="33"/>
      <c r="O603" s="32">
        <v>45</v>
      </c>
      <c r="P603" s="1116" t="s">
        <v>977</v>
      </c>
      <c r="Q603" s="748"/>
      <c r="R603" s="748"/>
      <c r="S603" s="748"/>
      <c r="T603" s="749"/>
      <c r="U603" s="34"/>
      <c r="V603" s="34"/>
      <c r="W603" s="35" t="s">
        <v>69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978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113</v>
      </c>
      <c r="L604" s="32"/>
      <c r="M604" s="33" t="s">
        <v>68</v>
      </c>
      <c r="N604" s="33"/>
      <c r="O604" s="32">
        <v>40</v>
      </c>
      <c r="P604" s="996" t="s">
        <v>981</v>
      </c>
      <c r="Q604" s="748"/>
      <c r="R604" s="748"/>
      <c r="S604" s="748"/>
      <c r="T604" s="749"/>
      <c r="U604" s="34"/>
      <c r="V604" s="34"/>
      <c r="W604" s="35" t="s">
        <v>69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962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982</v>
      </c>
      <c r="B605" s="54" t="s">
        <v>983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113</v>
      </c>
      <c r="L605" s="32"/>
      <c r="M605" s="33" t="s">
        <v>68</v>
      </c>
      <c r="N605" s="33"/>
      <c r="O605" s="32">
        <v>40</v>
      </c>
      <c r="P605" s="1035" t="s">
        <v>984</v>
      </c>
      <c r="Q605" s="748"/>
      <c r="R605" s="748"/>
      <c r="S605" s="748"/>
      <c r="T605" s="749"/>
      <c r="U605" s="34"/>
      <c r="V605" s="34"/>
      <c r="W605" s="35" t="s">
        <v>69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966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80</v>
      </c>
      <c r="Q606" s="751"/>
      <c r="R606" s="751"/>
      <c r="S606" s="751"/>
      <c r="T606" s="751"/>
      <c r="U606" s="751"/>
      <c r="V606" s="752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80</v>
      </c>
      <c r="Q607" s="751"/>
      <c r="R607" s="751"/>
      <c r="S607" s="751"/>
      <c r="T607" s="751"/>
      <c r="U607" s="751"/>
      <c r="V607" s="752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64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985</v>
      </c>
      <c r="B609" s="54" t="s">
        <v>986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94</v>
      </c>
      <c r="N609" s="33"/>
      <c r="O609" s="32">
        <v>40</v>
      </c>
      <c r="P609" s="972" t="s">
        <v>987</v>
      </c>
      <c r="Q609" s="748"/>
      <c r="R609" s="748"/>
      <c r="S609" s="748"/>
      <c r="T609" s="749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988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985</v>
      </c>
      <c r="B610" s="54" t="s">
        <v>989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94</v>
      </c>
      <c r="N610" s="33"/>
      <c r="O610" s="32">
        <v>45</v>
      </c>
      <c r="P610" s="892" t="s">
        <v>990</v>
      </c>
      <c r="Q610" s="748"/>
      <c r="R610" s="748"/>
      <c r="S610" s="748"/>
      <c r="T610" s="749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988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991</v>
      </c>
      <c r="B611" s="54" t="s">
        <v>992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45</v>
      </c>
      <c r="P611" s="982" t="s">
        <v>993</v>
      </c>
      <c r="Q611" s="748"/>
      <c r="R611" s="748"/>
      <c r="S611" s="748"/>
      <c r="T611" s="749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994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995</v>
      </c>
      <c r="B612" s="54" t="s">
        <v>996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90" t="s">
        <v>997</v>
      </c>
      <c r="Q612" s="748"/>
      <c r="R612" s="748"/>
      <c r="S612" s="748"/>
      <c r="T612" s="749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988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998</v>
      </c>
      <c r="B613" s="54" t="s">
        <v>999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8" t="s">
        <v>1000</v>
      </c>
      <c r="Q613" s="748"/>
      <c r="R613" s="748"/>
      <c r="S613" s="748"/>
      <c r="T613" s="749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994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80</v>
      </c>
      <c r="Q614" s="751"/>
      <c r="R614" s="751"/>
      <c r="S614" s="751"/>
      <c r="T614" s="751"/>
      <c r="U614" s="751"/>
      <c r="V614" s="752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80</v>
      </c>
      <c r="Q615" s="751"/>
      <c r="R615" s="751"/>
      <c r="S615" s="751"/>
      <c r="T615" s="751"/>
      <c r="U615" s="751"/>
      <c r="V615" s="752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1" t="s">
        <v>181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1001</v>
      </c>
      <c r="B617" s="54" t="s">
        <v>1002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6" t="s">
        <v>1003</v>
      </c>
      <c r="Q617" s="748"/>
      <c r="R617" s="748"/>
      <c r="S617" s="748"/>
      <c r="T617" s="749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1004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1001</v>
      </c>
      <c r="B618" s="54" t="s">
        <v>1005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33" t="s">
        <v>1006</v>
      </c>
      <c r="Q618" s="748"/>
      <c r="R618" s="748"/>
      <c r="S618" s="748"/>
      <c r="T618" s="749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1004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1007</v>
      </c>
      <c r="B619" s="54" t="s">
        <v>1008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6" t="s">
        <v>1009</v>
      </c>
      <c r="Q619" s="748"/>
      <c r="R619" s="748"/>
      <c r="S619" s="748"/>
      <c r="T619" s="749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1010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1007</v>
      </c>
      <c r="B620" s="54" t="s">
        <v>1011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9" t="s">
        <v>1012</v>
      </c>
      <c r="Q620" s="748"/>
      <c r="R620" s="748"/>
      <c r="S620" s="748"/>
      <c r="T620" s="749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1010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80</v>
      </c>
      <c r="Q621" s="751"/>
      <c r="R621" s="751"/>
      <c r="S621" s="751"/>
      <c r="T621" s="751"/>
      <c r="U621" s="751"/>
      <c r="V621" s="752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80</v>
      </c>
      <c r="Q622" s="751"/>
      <c r="R622" s="751"/>
      <c r="S622" s="751"/>
      <c r="T622" s="751"/>
      <c r="U622" s="751"/>
      <c r="V622" s="752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1013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90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1014</v>
      </c>
      <c r="B625" s="54" t="s">
        <v>1015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97</v>
      </c>
      <c r="N625" s="33"/>
      <c r="O625" s="32">
        <v>55</v>
      </c>
      <c r="P625" s="1147" t="s">
        <v>1016</v>
      </c>
      <c r="Q625" s="748"/>
      <c r="R625" s="748"/>
      <c r="S625" s="748"/>
      <c r="T625" s="749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1017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1018</v>
      </c>
      <c r="B626" s="54" t="s">
        <v>1019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97</v>
      </c>
      <c r="N626" s="33"/>
      <c r="O626" s="32">
        <v>55</v>
      </c>
      <c r="P626" s="772" t="s">
        <v>1020</v>
      </c>
      <c r="Q626" s="748"/>
      <c r="R626" s="748"/>
      <c r="S626" s="748"/>
      <c r="T626" s="749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1021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80</v>
      </c>
      <c r="Q627" s="751"/>
      <c r="R627" s="751"/>
      <c r="S627" s="751"/>
      <c r="T627" s="751"/>
      <c r="U627" s="751"/>
      <c r="V627" s="752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80</v>
      </c>
      <c r="Q628" s="751"/>
      <c r="R628" s="751"/>
      <c r="S628" s="751"/>
      <c r="T628" s="751"/>
      <c r="U628" s="751"/>
      <c r="V628" s="752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139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1022</v>
      </c>
      <c r="B630" s="54" t="s">
        <v>1023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97</v>
      </c>
      <c r="N630" s="33"/>
      <c r="O630" s="32">
        <v>50</v>
      </c>
      <c r="P630" s="1004" t="s">
        <v>1024</v>
      </c>
      <c r="Q630" s="748"/>
      <c r="R630" s="748"/>
      <c r="S630" s="748"/>
      <c r="T630" s="749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1025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80</v>
      </c>
      <c r="Q631" s="751"/>
      <c r="R631" s="751"/>
      <c r="S631" s="751"/>
      <c r="T631" s="751"/>
      <c r="U631" s="751"/>
      <c r="V631" s="752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80</v>
      </c>
      <c r="Q632" s="751"/>
      <c r="R632" s="751"/>
      <c r="S632" s="751"/>
      <c r="T632" s="751"/>
      <c r="U632" s="751"/>
      <c r="V632" s="752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150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1026</v>
      </c>
      <c r="B634" s="54" t="s">
        <v>1027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104</v>
      </c>
      <c r="L634" s="32"/>
      <c r="M634" s="33" t="s">
        <v>68</v>
      </c>
      <c r="N634" s="33"/>
      <c r="O634" s="32">
        <v>40</v>
      </c>
      <c r="P634" s="818" t="s">
        <v>1028</v>
      </c>
      <c r="Q634" s="748"/>
      <c r="R634" s="748"/>
      <c r="S634" s="748"/>
      <c r="T634" s="749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1029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80</v>
      </c>
      <c r="Q635" s="751"/>
      <c r="R635" s="751"/>
      <c r="S635" s="751"/>
      <c r="T635" s="751"/>
      <c r="U635" s="751"/>
      <c r="V635" s="752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80</v>
      </c>
      <c r="Q636" s="751"/>
      <c r="R636" s="751"/>
      <c r="S636" s="751"/>
      <c r="T636" s="751"/>
      <c r="U636" s="751"/>
      <c r="V636" s="752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64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1030</v>
      </c>
      <c r="B638" s="54" t="s">
        <v>1031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8" t="s">
        <v>1032</v>
      </c>
      <c r="Q638" s="748"/>
      <c r="R638" s="748"/>
      <c r="S638" s="748"/>
      <c r="T638" s="749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1033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1034</v>
      </c>
      <c r="B639" s="54" t="s">
        <v>1035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80" t="s">
        <v>1036</v>
      </c>
      <c r="Q639" s="748"/>
      <c r="R639" s="748"/>
      <c r="S639" s="748"/>
      <c r="T639" s="749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1037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80</v>
      </c>
      <c r="Q640" s="751"/>
      <c r="R640" s="751"/>
      <c r="S640" s="751"/>
      <c r="T640" s="751"/>
      <c r="U640" s="751"/>
      <c r="V640" s="752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80</v>
      </c>
      <c r="Q641" s="751"/>
      <c r="R641" s="751"/>
      <c r="S641" s="751"/>
      <c r="T641" s="751"/>
      <c r="U641" s="751"/>
      <c r="V641" s="752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1038</v>
      </c>
      <c r="Q642" s="867"/>
      <c r="R642" s="867"/>
      <c r="S642" s="867"/>
      <c r="T642" s="867"/>
      <c r="U642" s="867"/>
      <c r="V642" s="868"/>
      <c r="W642" s="37" t="s">
        <v>69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2993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3061.52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1039</v>
      </c>
      <c r="Q643" s="867"/>
      <c r="R643" s="867"/>
      <c r="S643" s="867"/>
      <c r="T643" s="867"/>
      <c r="U643" s="867"/>
      <c r="V643" s="868"/>
      <c r="W643" s="37" t="s">
        <v>69</v>
      </c>
      <c r="X643" s="743">
        <f>IFERROR(SUM(BM22:BM639),"0")</f>
        <v>3135.8127777777781</v>
      </c>
      <c r="Y643" s="743">
        <f>IFERROR(SUM(BN22:BN639),"0")</f>
        <v>3207.5989999999997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1040</v>
      </c>
      <c r="Q644" s="867"/>
      <c r="R644" s="867"/>
      <c r="S644" s="867"/>
      <c r="T644" s="867"/>
      <c r="U644" s="867"/>
      <c r="V644" s="868"/>
      <c r="W644" s="37" t="s">
        <v>1041</v>
      </c>
      <c r="X644" s="38">
        <f>ROUNDUP(SUM(BO22:BO639),0)</f>
        <v>5</v>
      </c>
      <c r="Y644" s="38">
        <f>ROUNDUP(SUM(BP22:BP639),0)</f>
        <v>5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1042</v>
      </c>
      <c r="Q645" s="867"/>
      <c r="R645" s="867"/>
      <c r="S645" s="867"/>
      <c r="T645" s="867"/>
      <c r="U645" s="867"/>
      <c r="V645" s="868"/>
      <c r="W645" s="37" t="s">
        <v>69</v>
      </c>
      <c r="X645" s="743">
        <f>GrossWeightTotal+PalletQtyTotal*25</f>
        <v>3260.8127777777781</v>
      </c>
      <c r="Y645" s="743">
        <f>GrossWeightTotalR+PalletQtyTotalR*25</f>
        <v>3332.5989999999997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1043</v>
      </c>
      <c r="Q646" s="867"/>
      <c r="R646" s="867"/>
      <c r="S646" s="867"/>
      <c r="T646" s="867"/>
      <c r="U646" s="867"/>
      <c r="V646" s="868"/>
      <c r="W646" s="37" t="s">
        <v>1041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495.51213282247761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506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1044</v>
      </c>
      <c r="Q647" s="867"/>
      <c r="R647" s="867"/>
      <c r="S647" s="867"/>
      <c r="T647" s="867"/>
      <c r="U647" s="867"/>
      <c r="V647" s="868"/>
      <c r="W647" s="39" t="s">
        <v>1045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5.4777100000000001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1046</v>
      </c>
      <c r="B649" s="738" t="s">
        <v>63</v>
      </c>
      <c r="C649" s="762" t="s">
        <v>88</v>
      </c>
      <c r="D649" s="790"/>
      <c r="E649" s="790"/>
      <c r="F649" s="790"/>
      <c r="G649" s="790"/>
      <c r="H649" s="791"/>
      <c r="I649" s="762" t="s">
        <v>296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636</v>
      </c>
      <c r="Y649" s="791"/>
      <c r="Z649" s="762" t="s">
        <v>721</v>
      </c>
      <c r="AA649" s="790"/>
      <c r="AB649" s="790"/>
      <c r="AC649" s="791"/>
      <c r="AD649" s="738" t="s">
        <v>811</v>
      </c>
      <c r="AE649" s="738" t="s">
        <v>913</v>
      </c>
      <c r="AF649" s="762" t="s">
        <v>919</v>
      </c>
      <c r="AG649" s="791"/>
    </row>
    <row r="650" spans="1:33" ht="14.25" customHeight="1" thickTop="1" x14ac:dyDescent="0.2">
      <c r="A650" s="1007" t="s">
        <v>1047</v>
      </c>
      <c r="B650" s="762" t="s">
        <v>63</v>
      </c>
      <c r="C650" s="762" t="s">
        <v>89</v>
      </c>
      <c r="D650" s="762" t="s">
        <v>118</v>
      </c>
      <c r="E650" s="762" t="s">
        <v>189</v>
      </c>
      <c r="F650" s="762" t="s">
        <v>215</v>
      </c>
      <c r="G650" s="762" t="s">
        <v>262</v>
      </c>
      <c r="H650" s="762" t="s">
        <v>88</v>
      </c>
      <c r="I650" s="762" t="s">
        <v>297</v>
      </c>
      <c r="J650" s="762" t="s">
        <v>321</v>
      </c>
      <c r="K650" s="762" t="s">
        <v>393</v>
      </c>
      <c r="L650" s="762" t="s">
        <v>413</v>
      </c>
      <c r="M650" s="762" t="s">
        <v>438</v>
      </c>
      <c r="N650" s="739"/>
      <c r="O650" s="762" t="s">
        <v>465</v>
      </c>
      <c r="P650" s="762" t="s">
        <v>468</v>
      </c>
      <c r="Q650" s="762" t="s">
        <v>477</v>
      </c>
      <c r="R650" s="762" t="s">
        <v>495</v>
      </c>
      <c r="S650" s="762" t="s">
        <v>508</v>
      </c>
      <c r="T650" s="762" t="s">
        <v>521</v>
      </c>
      <c r="U650" s="762" t="s">
        <v>534</v>
      </c>
      <c r="V650" s="762" t="s">
        <v>538</v>
      </c>
      <c r="W650" s="762" t="s">
        <v>623</v>
      </c>
      <c r="X650" s="762" t="s">
        <v>637</v>
      </c>
      <c r="Y650" s="762" t="s">
        <v>678</v>
      </c>
      <c r="Z650" s="762" t="s">
        <v>722</v>
      </c>
      <c r="AA650" s="762" t="s">
        <v>775</v>
      </c>
      <c r="AB650" s="762" t="s">
        <v>792</v>
      </c>
      <c r="AC650" s="762" t="s">
        <v>804</v>
      </c>
      <c r="AD650" s="762" t="s">
        <v>811</v>
      </c>
      <c r="AE650" s="762" t="s">
        <v>913</v>
      </c>
      <c r="AF650" s="762" t="s">
        <v>919</v>
      </c>
      <c r="AG650" s="762" t="s">
        <v>1013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1048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46">
        <f>IFERROR(Y92*1,"0")+IFERROR(Y93*1,"0")+IFERROR(Y94*1,"0")+IFERROR(Y98*1,"0")+IFERROR(Y99*1,"0")+IFERROR(Y100*1,"0")+IFERROR(Y101*1,"0")+IFERROR(Y102*1,"0")+IFERROR(Y103*1,"0")+IFERROR(Y104*1,"0")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46">
        <f>IFERROR(Y141*1,"0")+IFERROR(Y142*1,"0")+IFERROR(Y146*1,"0")+IFERROR(Y147*1,"0")+IFERROR(Y151*1,"0")+IFERROR(Y152*1,"0")</f>
        <v>70.72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396.6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54.8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81.599999999999994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194.4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2234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29.400000000000002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0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mj9daBARwOucuH4rXxeNeTkXkREN3XcfSPgf9FVOAXV6AikTjWPxZy5KN2b4ctR6+2PSs2WX8ggwxCxq6ibqkQ==" saltValue="U1Wpcht72o0WFav0kTgV8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1 X56 X63 X94 X100 X129 X293 X406 X408 X410 X419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9" xr:uid="{00000000-0002-0000-0000-000012000000}">
      <formula1>IF(AK349&gt;0,OR(X349=0,AND(IF(X349-AK349&gt;=0,TRUE,FALSE),X349&gt;0,IF(X349/(H349*K349)=ROUND(X349/(H349*K349),0),TRUE,FALSE))),FALSE)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dnrtu9A1f5KgVvBIraVW6EoSVmbuEQNuavMdg3Z0utlfpSiLWxLZ4cC1saypVlWNywTUfrSlYRLIwvKZ1Mzj8A==" saltValue="N/piyuTDzpak127MEbXh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2025-02-27T09:33:04Z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