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2,25 Симф КИ\"/>
    </mc:Choice>
  </mc:AlternateContent>
  <xr:revisionPtr revIDLastSave="0" documentId="13_ncr:1_{D0AD96A9-3EE1-4ABD-AC5C-B56AE21790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Y508" i="1" s="1"/>
  <c r="P505" i="1"/>
  <c r="X502" i="1"/>
  <c r="X501" i="1"/>
  <c r="BO500" i="1"/>
  <c r="BM500" i="1"/>
  <c r="Y500" i="1"/>
  <c r="BP500" i="1" s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Y501" i="1" s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Y486" i="1" s="1"/>
  <c r="P483" i="1"/>
  <c r="X481" i="1"/>
  <c r="X480" i="1"/>
  <c r="BO479" i="1"/>
  <c r="BM479" i="1"/>
  <c r="Y479" i="1"/>
  <c r="BP479" i="1" s="1"/>
  <c r="BO478" i="1"/>
  <c r="BM478" i="1"/>
  <c r="Y478" i="1"/>
  <c r="BP478" i="1" s="1"/>
  <c r="P478" i="1"/>
  <c r="BP477" i="1"/>
  <c r="BO477" i="1"/>
  <c r="BN477" i="1"/>
  <c r="BM477" i="1"/>
  <c r="Z477" i="1"/>
  <c r="Y477" i="1"/>
  <c r="P477" i="1"/>
  <c r="BO476" i="1"/>
  <c r="BM476" i="1"/>
  <c r="Y476" i="1"/>
  <c r="BP476" i="1" s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P472" i="1"/>
  <c r="BO471" i="1"/>
  <c r="BM471" i="1"/>
  <c r="Y471" i="1"/>
  <c r="BP471" i="1" s="1"/>
  <c r="BO470" i="1"/>
  <c r="BM470" i="1"/>
  <c r="Y470" i="1"/>
  <c r="BP470" i="1" s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P467" i="1" s="1"/>
  <c r="BO466" i="1"/>
  <c r="BM466" i="1"/>
  <c r="Y466" i="1"/>
  <c r="BP466" i="1" s="1"/>
  <c r="BO465" i="1"/>
  <c r="BM465" i="1"/>
  <c r="Y465" i="1"/>
  <c r="BP465" i="1" s="1"/>
  <c r="BO464" i="1"/>
  <c r="BM464" i="1"/>
  <c r="Y464" i="1"/>
  <c r="Z652" i="1" s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X448" i="1"/>
  <c r="X447" i="1"/>
  <c r="BO446" i="1"/>
  <c r="BM446" i="1"/>
  <c r="Y446" i="1"/>
  <c r="BP446" i="1" s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Y652" i="1" s="1"/>
  <c r="P434" i="1"/>
  <c r="X431" i="1"/>
  <c r="X430" i="1"/>
  <c r="BO429" i="1"/>
  <c r="BM429" i="1"/>
  <c r="Y429" i="1"/>
  <c r="Y430" i="1" s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Y363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Y334" i="1" s="1"/>
  <c r="P332" i="1"/>
  <c r="X330" i="1"/>
  <c r="X329" i="1"/>
  <c r="BO328" i="1"/>
  <c r="BM328" i="1"/>
  <c r="Y328" i="1"/>
  <c r="Y330" i="1" s="1"/>
  <c r="P328" i="1"/>
  <c r="BP327" i="1"/>
  <c r="BO327" i="1"/>
  <c r="BN327" i="1"/>
  <c r="BM327" i="1"/>
  <c r="Z327" i="1"/>
  <c r="Y327" i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Y310" i="1" s="1"/>
  <c r="P308" i="1"/>
  <c r="BP307" i="1"/>
  <c r="BO307" i="1"/>
  <c r="BN307" i="1"/>
  <c r="BM307" i="1"/>
  <c r="Z307" i="1"/>
  <c r="Y307" i="1"/>
  <c r="Y309" i="1" s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Q652" i="1" s="1"/>
  <c r="P289" i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M652" i="1" s="1"/>
  <c r="P264" i="1"/>
  <c r="X261" i="1"/>
  <c r="X260" i="1"/>
  <c r="BO259" i="1"/>
  <c r="BM259" i="1"/>
  <c r="Y259" i="1"/>
  <c r="Y261" i="1" s="1"/>
  <c r="P259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L652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Y244" i="1" s="1"/>
  <c r="P236" i="1"/>
  <c r="BP235" i="1"/>
  <c r="BO235" i="1"/>
  <c r="BN235" i="1"/>
  <c r="BM235" i="1"/>
  <c r="Z235" i="1"/>
  <c r="Y235" i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Y224" i="1" s="1"/>
  <c r="P214" i="1"/>
  <c r="BP213" i="1"/>
  <c r="BO213" i="1"/>
  <c r="BN213" i="1"/>
  <c r="BM213" i="1"/>
  <c r="Z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Y200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652" i="1" s="1"/>
  <c r="P192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Y189" i="1" s="1"/>
  <c r="P181" i="1"/>
  <c r="BP180" i="1"/>
  <c r="BO180" i="1"/>
  <c r="BN180" i="1"/>
  <c r="BM180" i="1"/>
  <c r="Z180" i="1"/>
  <c r="Y180" i="1"/>
  <c r="Y188" i="1" s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7" i="1" s="1"/>
  <c r="P161" i="1"/>
  <c r="X159" i="1"/>
  <c r="X158" i="1"/>
  <c r="BO157" i="1"/>
  <c r="BM157" i="1"/>
  <c r="Y157" i="1"/>
  <c r="H652" i="1" s="1"/>
  <c r="P157" i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33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F652" i="1" s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6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E652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Y83" i="1" s="1"/>
  <c r="P77" i="1"/>
  <c r="BP76" i="1"/>
  <c r="BO76" i="1"/>
  <c r="BN76" i="1"/>
  <c r="BM76" i="1"/>
  <c r="Z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3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Y57" i="1" s="1"/>
  <c r="P51" i="1"/>
  <c r="BP50" i="1"/>
  <c r="BO50" i="1"/>
  <c r="BN50" i="1"/>
  <c r="BM50" i="1"/>
  <c r="Z50" i="1"/>
  <c r="Y50" i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Y42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4" i="1" s="1"/>
  <c r="BM22" i="1"/>
  <c r="X643" i="1" s="1"/>
  <c r="X645" i="1" s="1"/>
  <c r="Y22" i="1"/>
  <c r="B652" i="1" s="1"/>
  <c r="P22" i="1"/>
  <c r="H10" i="1"/>
  <c r="A9" i="1"/>
  <c r="A10" i="1" s="1"/>
  <c r="D7" i="1"/>
  <c r="Q6" i="1"/>
  <c r="P2" i="1"/>
  <c r="F9" i="1" l="1"/>
  <c r="J9" i="1"/>
  <c r="F10" i="1"/>
  <c r="Z22" i="1"/>
  <c r="Z26" i="1" s="1"/>
  <c r="BN22" i="1"/>
  <c r="BP22" i="1"/>
  <c r="Z24" i="1"/>
  <c r="BN24" i="1"/>
  <c r="X646" i="1"/>
  <c r="Y27" i="1"/>
  <c r="C652" i="1"/>
  <c r="Z36" i="1"/>
  <c r="Z41" i="1" s="1"/>
  <c r="BN36" i="1"/>
  <c r="BP36" i="1"/>
  <c r="Z38" i="1"/>
  <c r="BN38" i="1"/>
  <c r="Z40" i="1"/>
  <c r="BN40" i="1"/>
  <c r="Y41" i="1"/>
  <c r="Z44" i="1"/>
  <c r="Z46" i="1" s="1"/>
  <c r="BN44" i="1"/>
  <c r="BP44" i="1"/>
  <c r="Y47" i="1"/>
  <c r="D652" i="1"/>
  <c r="Z51" i="1"/>
  <c r="Z57" i="1" s="1"/>
  <c r="BN51" i="1"/>
  <c r="BP51" i="1"/>
  <c r="Z53" i="1"/>
  <c r="BN53" i="1"/>
  <c r="Z55" i="1"/>
  <c r="BN55" i="1"/>
  <c r="Y58" i="1"/>
  <c r="Z61" i="1"/>
  <c r="BN61" i="1"/>
  <c r="BP61" i="1"/>
  <c r="Z63" i="1"/>
  <c r="Z64" i="1" s="1"/>
  <c r="BN63" i="1"/>
  <c r="Z67" i="1"/>
  <c r="Z73" i="1" s="1"/>
  <c r="BN67" i="1"/>
  <c r="BP67" i="1"/>
  <c r="Z69" i="1"/>
  <c r="BN69" i="1"/>
  <c r="Z71" i="1"/>
  <c r="BN71" i="1"/>
  <c r="Y74" i="1"/>
  <c r="Z77" i="1"/>
  <c r="Z82" i="1" s="1"/>
  <c r="BN77" i="1"/>
  <c r="BP77" i="1"/>
  <c r="Z79" i="1"/>
  <c r="BN79" i="1"/>
  <c r="Z81" i="1"/>
  <c r="BN81" i="1"/>
  <c r="Z85" i="1"/>
  <c r="BN85" i="1"/>
  <c r="BP85" i="1"/>
  <c r="Z87" i="1"/>
  <c r="BN87" i="1"/>
  <c r="Y88" i="1"/>
  <c r="Z92" i="1"/>
  <c r="BN92" i="1"/>
  <c r="BP92" i="1"/>
  <c r="Z94" i="1"/>
  <c r="BN94" i="1"/>
  <c r="Y95" i="1"/>
  <c r="Z98" i="1"/>
  <c r="BN98" i="1"/>
  <c r="BP98" i="1"/>
  <c r="Z100" i="1"/>
  <c r="BN100" i="1"/>
  <c r="Z101" i="1"/>
  <c r="BN101" i="1"/>
  <c r="Z103" i="1"/>
  <c r="BN103" i="1"/>
  <c r="Z104" i="1"/>
  <c r="BN104" i="1"/>
  <c r="Y105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Y120" i="1"/>
  <c r="Z123" i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Z137" i="1" s="1"/>
  <c r="BN135" i="1"/>
  <c r="BP135" i="1"/>
  <c r="Y138" i="1"/>
  <c r="G652" i="1"/>
  <c r="Z142" i="1"/>
  <c r="Z143" i="1" s="1"/>
  <c r="BN142" i="1"/>
  <c r="BP142" i="1"/>
  <c r="Y143" i="1"/>
  <c r="Z146" i="1"/>
  <c r="Z148" i="1" s="1"/>
  <c r="BN146" i="1"/>
  <c r="BP146" i="1"/>
  <c r="Y149" i="1"/>
  <c r="Z152" i="1"/>
  <c r="Z153" i="1" s="1"/>
  <c r="BN152" i="1"/>
  <c r="BP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Y166" i="1"/>
  <c r="Z169" i="1"/>
  <c r="Z171" i="1" s="1"/>
  <c r="BN169" i="1"/>
  <c r="BP169" i="1"/>
  <c r="Y172" i="1"/>
  <c r="I652" i="1"/>
  <c r="Y178" i="1"/>
  <c r="Z181" i="1"/>
  <c r="Z188" i="1" s="1"/>
  <c r="BN181" i="1"/>
  <c r="BP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Z199" i="1" s="1"/>
  <c r="BN198" i="1"/>
  <c r="BP198" i="1"/>
  <c r="Z202" i="1"/>
  <c r="BN202" i="1"/>
  <c r="BP202" i="1"/>
  <c r="Z204" i="1"/>
  <c r="BN204" i="1"/>
  <c r="Z206" i="1"/>
  <c r="BN206" i="1"/>
  <c r="BP208" i="1"/>
  <c r="BN208" i="1"/>
  <c r="Z208" i="1"/>
  <c r="Y225" i="1"/>
  <c r="BP216" i="1"/>
  <c r="BN216" i="1"/>
  <c r="Z216" i="1"/>
  <c r="BP220" i="1"/>
  <c r="BN220" i="1"/>
  <c r="Z220" i="1"/>
  <c r="Y231" i="1"/>
  <c r="Y232" i="1"/>
  <c r="BP227" i="1"/>
  <c r="BN227" i="1"/>
  <c r="Z227" i="1"/>
  <c r="H9" i="1"/>
  <c r="Y26" i="1"/>
  <c r="Y96" i="1"/>
  <c r="Y115" i="1"/>
  <c r="Y159" i="1"/>
  <c r="Y194" i="1"/>
  <c r="Y210" i="1"/>
  <c r="BP214" i="1"/>
  <c r="BN214" i="1"/>
  <c r="Z214" i="1"/>
  <c r="BP218" i="1"/>
  <c r="BN218" i="1"/>
  <c r="Z218" i="1"/>
  <c r="Z224" i="1" s="1"/>
  <c r="BP222" i="1"/>
  <c r="BN222" i="1"/>
  <c r="Z222" i="1"/>
  <c r="Z329" i="1"/>
  <c r="Z229" i="1"/>
  <c r="BN229" i="1"/>
  <c r="K652" i="1"/>
  <c r="Z236" i="1"/>
  <c r="BN236" i="1"/>
  <c r="BP236" i="1"/>
  <c r="Z238" i="1"/>
  <c r="Z243" i="1" s="1"/>
  <c r="BN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Y260" i="1"/>
  <c r="Z264" i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BN282" i="1"/>
  <c r="BP282" i="1"/>
  <c r="Z284" i="1"/>
  <c r="BN284" i="1"/>
  <c r="Y285" i="1"/>
  <c r="Z289" i="1"/>
  <c r="BN289" i="1"/>
  <c r="BP289" i="1"/>
  <c r="Z291" i="1"/>
  <c r="BN291" i="1"/>
  <c r="Z293" i="1"/>
  <c r="BN293" i="1"/>
  <c r="Y296" i="1"/>
  <c r="R652" i="1"/>
  <c r="Y301" i="1"/>
  <c r="Z308" i="1"/>
  <c r="Z309" i="1" s="1"/>
  <c r="BN308" i="1"/>
  <c r="BP308" i="1"/>
  <c r="Z313" i="1"/>
  <c r="Z314" i="1" s="1"/>
  <c r="BN313" i="1"/>
  <c r="BP313" i="1"/>
  <c r="Y314" i="1"/>
  <c r="Z317" i="1"/>
  <c r="Z318" i="1" s="1"/>
  <c r="BN317" i="1"/>
  <c r="BP317" i="1"/>
  <c r="Y318" i="1"/>
  <c r="Z321" i="1"/>
  <c r="Z323" i="1" s="1"/>
  <c r="BN321" i="1"/>
  <c r="BP321" i="1"/>
  <c r="Y324" i="1"/>
  <c r="T652" i="1"/>
  <c r="Z328" i="1"/>
  <c r="BN328" i="1"/>
  <c r="BP328" i="1"/>
  <c r="Y329" i="1"/>
  <c r="Z332" i="1"/>
  <c r="Z334" i="1" s="1"/>
  <c r="BN332" i="1"/>
  <c r="BP332" i="1"/>
  <c r="Y335" i="1"/>
  <c r="Y344" i="1"/>
  <c r="V652" i="1"/>
  <c r="Z348" i="1"/>
  <c r="Z355" i="1" s="1"/>
  <c r="BN348" i="1"/>
  <c r="Z350" i="1"/>
  <c r="BN350" i="1"/>
  <c r="Z352" i="1"/>
  <c r="BN352" i="1"/>
  <c r="Z354" i="1"/>
  <c r="BN354" i="1"/>
  <c r="Y355" i="1"/>
  <c r="Z358" i="1"/>
  <c r="Z362" i="1" s="1"/>
  <c r="BN358" i="1"/>
  <c r="BP358" i="1"/>
  <c r="Z360" i="1"/>
  <c r="BN360" i="1"/>
  <c r="Y371" i="1"/>
  <c r="BP368" i="1"/>
  <c r="BN368" i="1"/>
  <c r="Z368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Y257" i="1"/>
  <c r="Y274" i="1"/>
  <c r="Y279" i="1"/>
  <c r="Y286" i="1"/>
  <c r="Y295" i="1"/>
  <c r="Y315" i="1"/>
  <c r="Y356" i="1"/>
  <c r="Y362" i="1"/>
  <c r="BP366" i="1"/>
  <c r="BN366" i="1"/>
  <c r="Z366" i="1"/>
  <c r="Z371" i="1" s="1"/>
  <c r="BP370" i="1"/>
  <c r="BN370" i="1"/>
  <c r="Z370" i="1"/>
  <c r="Y372" i="1"/>
  <c r="Y378" i="1"/>
  <c r="BP374" i="1"/>
  <c r="BN374" i="1"/>
  <c r="Z374" i="1"/>
  <c r="Z377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1" i="1"/>
  <c r="Y442" i="1"/>
  <c r="Y448" i="1"/>
  <c r="Y456" i="1"/>
  <c r="Y481" i="1"/>
  <c r="Y485" i="1"/>
  <c r="Y502" i="1"/>
  <c r="BP506" i="1"/>
  <c r="BN506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Z560" i="1" s="1"/>
  <c r="BP558" i="1"/>
  <c r="BN558" i="1"/>
  <c r="Z558" i="1"/>
  <c r="AB652" i="1"/>
  <c r="Z429" i="1"/>
  <c r="Z430" i="1" s="1"/>
  <c r="BN429" i="1"/>
  <c r="BP429" i="1"/>
  <c r="Z434" i="1"/>
  <c r="Z442" i="1" s="1"/>
  <c r="BN434" i="1"/>
  <c r="BP434" i="1"/>
  <c r="Z436" i="1"/>
  <c r="BN436" i="1"/>
  <c r="Z438" i="1"/>
  <c r="BN438" i="1"/>
  <c r="Z440" i="1"/>
  <c r="BN440" i="1"/>
  <c r="Y443" i="1"/>
  <c r="Z446" i="1"/>
  <c r="Z447" i="1" s="1"/>
  <c r="BN446" i="1"/>
  <c r="Z452" i="1"/>
  <c r="Z455" i="1" s="1"/>
  <c r="BN452" i="1"/>
  <c r="Z454" i="1"/>
  <c r="BN454" i="1"/>
  <c r="Z464" i="1"/>
  <c r="Z480" i="1" s="1"/>
  <c r="BN464" i="1"/>
  <c r="BP464" i="1"/>
  <c r="Z465" i="1"/>
  <c r="BN465" i="1"/>
  <c r="Z466" i="1"/>
  <c r="BN466" i="1"/>
  <c r="Z467" i="1"/>
  <c r="BN467" i="1"/>
  <c r="Z470" i="1"/>
  <c r="BN470" i="1"/>
  <c r="Z471" i="1"/>
  <c r="BN471" i="1"/>
  <c r="Z473" i="1"/>
  <c r="BN473" i="1"/>
  <c r="Z476" i="1"/>
  <c r="BN476" i="1"/>
  <c r="Z478" i="1"/>
  <c r="BN478" i="1"/>
  <c r="Z479" i="1"/>
  <c r="BN479" i="1"/>
  <c r="Y480" i="1"/>
  <c r="Z483" i="1"/>
  <c r="Z485" i="1" s="1"/>
  <c r="BN483" i="1"/>
  <c r="BP483" i="1"/>
  <c r="AA652" i="1"/>
  <c r="Y495" i="1"/>
  <c r="Z497" i="1"/>
  <c r="BN497" i="1"/>
  <c r="BP497" i="1"/>
  <c r="Z500" i="1"/>
  <c r="BN500" i="1"/>
  <c r="Z505" i="1"/>
  <c r="Z508" i="1" s="1"/>
  <c r="BN505" i="1"/>
  <c r="BP505" i="1"/>
  <c r="Z506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39" i="1"/>
  <c r="Y545" i="1"/>
  <c r="BP541" i="1"/>
  <c r="BN541" i="1"/>
  <c r="Z541" i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Z566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416" i="1" l="1"/>
  <c r="Z231" i="1"/>
  <c r="Y642" i="1"/>
  <c r="Y644" i="1"/>
  <c r="Z390" i="1"/>
  <c r="Y646" i="1"/>
  <c r="Z627" i="1"/>
  <c r="Z614" i="1"/>
  <c r="Z596" i="1"/>
  <c r="Z545" i="1"/>
  <c r="Z501" i="1"/>
  <c r="Z538" i="1"/>
  <c r="Z295" i="1"/>
  <c r="Z285" i="1"/>
  <c r="Z273" i="1"/>
  <c r="Z256" i="1"/>
  <c r="Z210" i="1"/>
  <c r="Z166" i="1"/>
  <c r="Z132" i="1"/>
  <c r="Z120" i="1"/>
  <c r="Z114" i="1"/>
  <c r="Z105" i="1"/>
  <c r="Z95" i="1"/>
  <c r="Z88" i="1"/>
  <c r="Z647" i="1" s="1"/>
  <c r="Y643" i="1"/>
  <c r="Y645" i="1" s="1"/>
</calcChain>
</file>

<file path=xl/sharedStrings.xml><?xml version="1.0" encoding="utf-8"?>
<sst xmlns="http://schemas.openxmlformats.org/spreadsheetml/2006/main" count="3025" uniqueCount="1064">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</sst>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9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45718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Воскресенье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1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 t="s">
        <v>19</v>
      </c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20</v>
      </c>
      <c r="Q8" s="905">
        <v>0.375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21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22</v>
      </c>
      <c r="Q10" s="960"/>
      <c r="R10" s="961"/>
      <c r="U10" s="24" t="s">
        <v>23</v>
      </c>
      <c r="V10" s="831" t="s">
        <v>24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6"/>
      <c r="R11" s="897"/>
      <c r="U11" s="24" t="s">
        <v>27</v>
      </c>
      <c r="V11" s="1072" t="s">
        <v>28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29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30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31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32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33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34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35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36</v>
      </c>
      <c r="B17" s="786" t="s">
        <v>37</v>
      </c>
      <c r="C17" s="915" t="s">
        <v>38</v>
      </c>
      <c r="D17" s="786" t="s">
        <v>39</v>
      </c>
      <c r="E17" s="861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860"/>
      <c r="R17" s="860"/>
      <c r="S17" s="860"/>
      <c r="T17" s="861"/>
      <c r="U17" s="1153" t="s">
        <v>51</v>
      </c>
      <c r="V17" s="868"/>
      <c r="W17" s="786" t="s">
        <v>52</v>
      </c>
      <c r="X17" s="786" t="s">
        <v>53</v>
      </c>
      <c r="Y17" s="1150" t="s">
        <v>54</v>
      </c>
      <c r="Z17" s="1037" t="s">
        <v>55</v>
      </c>
      <c r="AA17" s="1012" t="s">
        <v>56</v>
      </c>
      <c r="AB17" s="1012" t="s">
        <v>57</v>
      </c>
      <c r="AC17" s="1012" t="s">
        <v>58</v>
      </c>
      <c r="AD17" s="1012" t="s">
        <v>59</v>
      </c>
      <c r="AE17" s="1105"/>
      <c r="AF17" s="1106"/>
      <c r="AG17" s="66"/>
      <c r="BD17" s="65" t="s">
        <v>60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61</v>
      </c>
      <c r="V18" s="67" t="s">
        <v>62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63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63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64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80</v>
      </c>
      <c r="Q26" s="751"/>
      <c r="R26" s="751"/>
      <c r="S26" s="751"/>
      <c r="T26" s="751"/>
      <c r="U26" s="751"/>
      <c r="V26" s="752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80</v>
      </c>
      <c r="Q27" s="751"/>
      <c r="R27" s="751"/>
      <c r="S27" s="751"/>
      <c r="T27" s="751"/>
      <c r="U27" s="751"/>
      <c r="V27" s="752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80</v>
      </c>
      <c r="Q30" s="751"/>
      <c r="R30" s="751"/>
      <c r="S30" s="751"/>
      <c r="T30" s="751"/>
      <c r="U30" s="751"/>
      <c r="V30" s="752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80</v>
      </c>
      <c r="Q31" s="751"/>
      <c r="R31" s="751"/>
      <c r="S31" s="751"/>
      <c r="T31" s="751"/>
      <c r="U31" s="751"/>
      <c r="V31" s="752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88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89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90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69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96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93</v>
      </c>
      <c r="L36" s="32"/>
      <c r="M36" s="33" t="s">
        <v>97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69</v>
      </c>
      <c r="X36" s="741">
        <v>100</v>
      </c>
      <c r="Y36" s="742">
        <f t="shared" si="0"/>
        <v>108</v>
      </c>
      <c r="Z36" s="36">
        <f>IFERROR(IF(Y36=0,"",ROUNDUP(Y36/H36,0)*0.01898),"")</f>
        <v>0.1898</v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 t="shared" si="1"/>
        <v>104.02777777777777</v>
      </c>
      <c r="BN36" s="64">
        <f t="shared" si="2"/>
        <v>112.34999999999998</v>
      </c>
      <c r="BO36" s="64">
        <f t="shared" si="3"/>
        <v>0.14467592592592593</v>
      </c>
      <c r="BP36" s="64">
        <f t="shared" si="4"/>
        <v>0.15625</v>
      </c>
    </row>
    <row r="37" spans="1:68" ht="16.5" customHeight="1" x14ac:dyDescent="0.25">
      <c r="A37" s="54" t="s">
        <v>99</v>
      </c>
      <c r="B37" s="54" t="s">
        <v>100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93</v>
      </c>
      <c r="L37" s="32"/>
      <c r="M37" s="33" t="s">
        <v>97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69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104</v>
      </c>
      <c r="L38" s="32"/>
      <c r="M38" s="33" t="s">
        <v>94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69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98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104</v>
      </c>
      <c r="L39" s="32" t="s">
        <v>107</v>
      </c>
      <c r="M39" s="33" t="s">
        <v>94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69</v>
      </c>
      <c r="X39" s="741">
        <v>240</v>
      </c>
      <c r="Y39" s="742">
        <f t="shared" si="0"/>
        <v>240</v>
      </c>
      <c r="Z39" s="36">
        <f>IFERROR(IF(Y39=0,"",ROUNDUP(Y39/H39,0)*0.00902),"")</f>
        <v>0.54120000000000001</v>
      </c>
      <c r="AA39" s="56"/>
      <c r="AB39" s="57"/>
      <c r="AC39" s="87" t="s">
        <v>98</v>
      </c>
      <c r="AG39" s="64"/>
      <c r="AJ39" s="68" t="s">
        <v>108</v>
      </c>
      <c r="AK39" s="68">
        <v>528</v>
      </c>
      <c r="BB39" s="88" t="s">
        <v>1</v>
      </c>
      <c r="BM39" s="64">
        <f t="shared" si="1"/>
        <v>252.6</v>
      </c>
      <c r="BN39" s="64">
        <f t="shared" si="2"/>
        <v>252.6</v>
      </c>
      <c r="BO39" s="64">
        <f t="shared" si="3"/>
        <v>0.45454545454545459</v>
      </c>
      <c r="BP39" s="64">
        <f t="shared" si="4"/>
        <v>0.45454545454545459</v>
      </c>
    </row>
    <row r="40" spans="1:68" ht="27" customHeight="1" x14ac:dyDescent="0.25">
      <c r="A40" s="54" t="s">
        <v>109</v>
      </c>
      <c r="B40" s="54" t="s">
        <v>110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104</v>
      </c>
      <c r="L40" s="32"/>
      <c r="M40" s="33" t="s">
        <v>97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69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101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80</v>
      </c>
      <c r="Q41" s="751"/>
      <c r="R41" s="751"/>
      <c r="S41" s="751"/>
      <c r="T41" s="751"/>
      <c r="U41" s="751"/>
      <c r="V41" s="752"/>
      <c r="W41" s="37" t="s">
        <v>81</v>
      </c>
      <c r="X41" s="743">
        <f>IFERROR(X35/H35,"0")+IFERROR(X36/H36,"0")+IFERROR(X37/H37,"0")+IFERROR(X38/H38,"0")+IFERROR(X39/H39,"0")+IFERROR(X40/H40,"0")</f>
        <v>69.259259259259267</v>
      </c>
      <c r="Y41" s="743">
        <f>IFERROR(Y35/H35,"0")+IFERROR(Y36/H36,"0")+IFERROR(Y37/H37,"0")+IFERROR(Y38/H38,"0")+IFERROR(Y39/H39,"0")+IFERROR(Y40/H40,"0")</f>
        <v>70</v>
      </c>
      <c r="Z41" s="743">
        <f>IFERROR(IF(Z35="",0,Z35),"0")+IFERROR(IF(Z36="",0,Z36),"0")+IFERROR(IF(Z37="",0,Z37),"0")+IFERROR(IF(Z38="",0,Z38),"0")+IFERROR(IF(Z39="",0,Z39),"0")+IFERROR(IF(Z40="",0,Z40),"0")</f>
        <v>0.73099999999999998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80</v>
      </c>
      <c r="Q42" s="751"/>
      <c r="R42" s="751"/>
      <c r="S42" s="751"/>
      <c r="T42" s="751"/>
      <c r="U42" s="751"/>
      <c r="V42" s="752"/>
      <c r="W42" s="37" t="s">
        <v>69</v>
      </c>
      <c r="X42" s="743">
        <f>IFERROR(SUM(X35:X40),"0")</f>
        <v>340</v>
      </c>
      <c r="Y42" s="743">
        <f>IFERROR(SUM(Y35:Y40),"0")</f>
        <v>348</v>
      </c>
      <c r="Z42" s="37"/>
      <c r="AA42" s="744"/>
      <c r="AB42" s="744"/>
      <c r="AC42" s="744"/>
    </row>
    <row r="43" spans="1:68" ht="14.25" customHeight="1" x14ac:dyDescent="0.25">
      <c r="A43" s="761" t="s">
        <v>64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111</v>
      </c>
      <c r="B44" s="54" t="s">
        <v>112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113</v>
      </c>
      <c r="L44" s="32"/>
      <c r="M44" s="33" t="s">
        <v>94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115</v>
      </c>
      <c r="B45" s="54" t="s">
        <v>116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69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117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80</v>
      </c>
      <c r="Q46" s="751"/>
      <c r="R46" s="751"/>
      <c r="S46" s="751"/>
      <c r="T46" s="751"/>
      <c r="U46" s="751"/>
      <c r="V46" s="752"/>
      <c r="W46" s="37" t="s">
        <v>81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80</v>
      </c>
      <c r="Q47" s="751"/>
      <c r="R47" s="751"/>
      <c r="S47" s="751"/>
      <c r="T47" s="751"/>
      <c r="U47" s="751"/>
      <c r="V47" s="752"/>
      <c r="W47" s="37" t="s">
        <v>69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118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90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119</v>
      </c>
      <c r="B50" s="54" t="s">
        <v>120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69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122</v>
      </c>
      <c r="B51" s="54" t="s">
        <v>123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93</v>
      </c>
      <c r="L51" s="32" t="s">
        <v>107</v>
      </c>
      <c r="M51" s="33" t="s">
        <v>97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69</v>
      </c>
      <c r="X51" s="741">
        <v>350</v>
      </c>
      <c r="Y51" s="742">
        <f t="shared" si="5"/>
        <v>356.40000000000003</v>
      </c>
      <c r="Z51" s="36">
        <f>IFERROR(IF(Y51=0,"",ROUNDUP(Y51/H51,0)*0.01898),"")</f>
        <v>0.62634000000000001</v>
      </c>
      <c r="AA51" s="56"/>
      <c r="AB51" s="57"/>
      <c r="AC51" s="97" t="s">
        <v>124</v>
      </c>
      <c r="AG51" s="64"/>
      <c r="AJ51" s="68" t="s">
        <v>108</v>
      </c>
      <c r="AK51" s="68">
        <v>691.2</v>
      </c>
      <c r="BB51" s="98" t="s">
        <v>1</v>
      </c>
      <c r="BM51" s="64">
        <f t="shared" si="6"/>
        <v>364.09722222222217</v>
      </c>
      <c r="BN51" s="64">
        <f t="shared" si="7"/>
        <v>370.755</v>
      </c>
      <c r="BO51" s="64">
        <f t="shared" si="8"/>
        <v>0.5063657407407407</v>
      </c>
      <c r="BP51" s="64">
        <f t="shared" si="9"/>
        <v>0.515625</v>
      </c>
    </row>
    <row r="52" spans="1:68" ht="27" customHeight="1" x14ac:dyDescent="0.25">
      <c r="A52" s="54" t="s">
        <v>125</v>
      </c>
      <c r="B52" s="54" t="s">
        <v>126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104</v>
      </c>
      <c r="L52" s="32"/>
      <c r="M52" s="33" t="s">
        <v>97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69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127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104</v>
      </c>
      <c r="L53" s="32"/>
      <c r="M53" s="33" t="s">
        <v>97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69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130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131</v>
      </c>
      <c r="B54" s="54" t="s">
        <v>132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104</v>
      </c>
      <c r="L54" s="32"/>
      <c r="M54" s="33" t="s">
        <v>97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69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124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133</v>
      </c>
      <c r="B55" s="54" t="s">
        <v>134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67</v>
      </c>
      <c r="L55" s="32"/>
      <c r="M55" s="33" t="s">
        <v>135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69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136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137</v>
      </c>
      <c r="B56" s="54" t="s">
        <v>138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104</v>
      </c>
      <c r="L56" s="32" t="s">
        <v>107</v>
      </c>
      <c r="M56" s="33" t="s">
        <v>97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69</v>
      </c>
      <c r="X56" s="741">
        <v>360</v>
      </c>
      <c r="Y56" s="742">
        <f t="shared" si="5"/>
        <v>360</v>
      </c>
      <c r="Z56" s="36">
        <f>IFERROR(IF(Y56=0,"",ROUNDUP(Y56/H56,0)*0.00902),"")</f>
        <v>0.72160000000000002</v>
      </c>
      <c r="AA56" s="56"/>
      <c r="AB56" s="57"/>
      <c r="AC56" s="107" t="s">
        <v>124</v>
      </c>
      <c r="AG56" s="64"/>
      <c r="AJ56" s="68" t="s">
        <v>108</v>
      </c>
      <c r="AK56" s="68">
        <v>594</v>
      </c>
      <c r="BB56" s="108" t="s">
        <v>1</v>
      </c>
      <c r="BM56" s="64">
        <f t="shared" si="6"/>
        <v>376.79999999999995</v>
      </c>
      <c r="BN56" s="64">
        <f t="shared" si="7"/>
        <v>376.79999999999995</v>
      </c>
      <c r="BO56" s="64">
        <f t="shared" si="8"/>
        <v>0.60606060606060608</v>
      </c>
      <c r="BP56" s="64">
        <f t="shared" si="9"/>
        <v>0.60606060606060608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80</v>
      </c>
      <c r="Q57" s="751"/>
      <c r="R57" s="751"/>
      <c r="S57" s="751"/>
      <c r="T57" s="751"/>
      <c r="U57" s="751"/>
      <c r="V57" s="752"/>
      <c r="W57" s="37" t="s">
        <v>81</v>
      </c>
      <c r="X57" s="743">
        <f>IFERROR(X50/H50,"0")+IFERROR(X51/H51,"0")+IFERROR(X52/H52,"0")+IFERROR(X53/H53,"0")+IFERROR(X54/H54,"0")+IFERROR(X55/H55,"0")+IFERROR(X56/H56,"0")</f>
        <v>112.4074074074074</v>
      </c>
      <c r="Y57" s="743">
        <f>IFERROR(Y50/H50,"0")+IFERROR(Y51/H51,"0")+IFERROR(Y52/H52,"0")+IFERROR(Y53/H53,"0")+IFERROR(Y54/H54,"0")+IFERROR(Y55/H55,"0")+IFERROR(Y56/H56,"0")</f>
        <v>113</v>
      </c>
      <c r="Z57" s="743">
        <f>IFERROR(IF(Z50="",0,Z50),"0")+IFERROR(IF(Z51="",0,Z51),"0")+IFERROR(IF(Z52="",0,Z52),"0")+IFERROR(IF(Z53="",0,Z53),"0")+IFERROR(IF(Z54="",0,Z54),"0")+IFERROR(IF(Z55="",0,Z55),"0")+IFERROR(IF(Z56="",0,Z56),"0")</f>
        <v>1.3479399999999999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80</v>
      </c>
      <c r="Q58" s="751"/>
      <c r="R58" s="751"/>
      <c r="S58" s="751"/>
      <c r="T58" s="751"/>
      <c r="U58" s="751"/>
      <c r="V58" s="752"/>
      <c r="W58" s="37" t="s">
        <v>69</v>
      </c>
      <c r="X58" s="743">
        <f>IFERROR(SUM(X50:X56),"0")</f>
        <v>710</v>
      </c>
      <c r="Y58" s="743">
        <f>IFERROR(SUM(Y50:Y56),"0")</f>
        <v>716.40000000000009</v>
      </c>
      <c r="Z58" s="37"/>
      <c r="AA58" s="744"/>
      <c r="AB58" s="744"/>
      <c r="AC58" s="744"/>
    </row>
    <row r="59" spans="1:68" ht="14.25" customHeight="1" x14ac:dyDescent="0.25">
      <c r="A59" s="761" t="s">
        <v>139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140</v>
      </c>
      <c r="B60" s="54" t="s">
        <v>141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93</v>
      </c>
      <c r="L60" s="32"/>
      <c r="M60" s="33" t="s">
        <v>97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69</v>
      </c>
      <c r="X60" s="741">
        <v>200</v>
      </c>
      <c r="Y60" s="742">
        <f>IFERROR(IF(X60="",0,CEILING((X60/$H60),1)*$H60),"")</f>
        <v>205.20000000000002</v>
      </c>
      <c r="Z60" s="36">
        <f>IFERROR(IF(Y60=0,"",ROUNDUP(Y60/H60,0)*0.01898),"")</f>
        <v>0.36062</v>
      </c>
      <c r="AA60" s="56"/>
      <c r="AB60" s="57"/>
      <c r="AC60" s="109" t="s">
        <v>142</v>
      </c>
      <c r="AG60" s="64"/>
      <c r="AJ60" s="68"/>
      <c r="AK60" s="68">
        <v>0</v>
      </c>
      <c r="BB60" s="110" t="s">
        <v>1</v>
      </c>
      <c r="BM60" s="64">
        <f>IFERROR(X60*I60/H60,"0")</f>
        <v>208.05555555555554</v>
      </c>
      <c r="BN60" s="64">
        <f>IFERROR(Y60*I60/H60,"0")</f>
        <v>213.46499999999997</v>
      </c>
      <c r="BO60" s="64">
        <f>IFERROR(1/J60*(X60/H60),"0")</f>
        <v>0.28935185185185186</v>
      </c>
      <c r="BP60" s="64">
        <f>IFERROR(1/J60*(Y60/H60),"0")</f>
        <v>0.296875</v>
      </c>
    </row>
    <row r="61" spans="1:68" ht="27" customHeight="1" x14ac:dyDescent="0.25">
      <c r="A61" s="54" t="s">
        <v>143</v>
      </c>
      <c r="B61" s="54" t="s">
        <v>144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104</v>
      </c>
      <c r="L61" s="32"/>
      <c r="M61" s="33" t="s">
        <v>97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146</v>
      </c>
      <c r="B62" s="54" t="s">
        <v>147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142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148</v>
      </c>
      <c r="B63" s="54" t="s">
        <v>149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67</v>
      </c>
      <c r="L63" s="32" t="s">
        <v>107</v>
      </c>
      <c r="M63" s="33" t="s">
        <v>97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69</v>
      </c>
      <c r="X63" s="741">
        <v>225</v>
      </c>
      <c r="Y63" s="742">
        <f>IFERROR(IF(X63="",0,CEILING((X63/$H63),1)*$H63),"")</f>
        <v>226.8</v>
      </c>
      <c r="Z63" s="36">
        <f>IFERROR(IF(Y63=0,"",ROUNDUP(Y63/H63,0)*0.00651),"")</f>
        <v>0.54683999999999999</v>
      </c>
      <c r="AA63" s="56"/>
      <c r="AB63" s="57"/>
      <c r="AC63" s="115" t="s">
        <v>142</v>
      </c>
      <c r="AG63" s="64"/>
      <c r="AJ63" s="68" t="s">
        <v>108</v>
      </c>
      <c r="AK63" s="68">
        <v>491.4</v>
      </c>
      <c r="BB63" s="116" t="s">
        <v>1</v>
      </c>
      <c r="BM63" s="64">
        <f>IFERROR(X63*I63/H63,"0")</f>
        <v>239.99999999999997</v>
      </c>
      <c r="BN63" s="64">
        <f>IFERROR(Y63*I63/H63,"0")</f>
        <v>241.91999999999996</v>
      </c>
      <c r="BO63" s="64">
        <f>IFERROR(1/J63*(X63/H63),"0")</f>
        <v>0.45787545787545786</v>
      </c>
      <c r="BP63" s="64">
        <f>IFERROR(1/J63*(Y63/H63),"0")</f>
        <v>0.46153846153846156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80</v>
      </c>
      <c r="Q64" s="751"/>
      <c r="R64" s="751"/>
      <c r="S64" s="751"/>
      <c r="T64" s="751"/>
      <c r="U64" s="751"/>
      <c r="V64" s="752"/>
      <c r="W64" s="37" t="s">
        <v>81</v>
      </c>
      <c r="X64" s="743">
        <f>IFERROR(X60/H60,"0")+IFERROR(X61/H61,"0")+IFERROR(X62/H62,"0")+IFERROR(X63/H63,"0")</f>
        <v>101.85185185185185</v>
      </c>
      <c r="Y64" s="743">
        <f>IFERROR(Y60/H60,"0")+IFERROR(Y61/H61,"0")+IFERROR(Y62/H62,"0")+IFERROR(Y63/H63,"0")</f>
        <v>103</v>
      </c>
      <c r="Z64" s="743">
        <f>IFERROR(IF(Z60="",0,Z60),"0")+IFERROR(IF(Z61="",0,Z61),"0")+IFERROR(IF(Z62="",0,Z62),"0")+IFERROR(IF(Z63="",0,Z63),"0")</f>
        <v>0.90745999999999993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80</v>
      </c>
      <c r="Q65" s="751"/>
      <c r="R65" s="751"/>
      <c r="S65" s="751"/>
      <c r="T65" s="751"/>
      <c r="U65" s="751"/>
      <c r="V65" s="752"/>
      <c r="W65" s="37" t="s">
        <v>69</v>
      </c>
      <c r="X65" s="743">
        <f>IFERROR(SUM(X60:X63),"0")</f>
        <v>425</v>
      </c>
      <c r="Y65" s="743">
        <f>IFERROR(SUM(Y60:Y63),"0")</f>
        <v>432</v>
      </c>
      <c r="Z65" s="37"/>
      <c r="AA65" s="744"/>
      <c r="AB65" s="744"/>
      <c r="AC65" s="744"/>
    </row>
    <row r="66" spans="1:68" ht="14.25" customHeight="1" x14ac:dyDescent="0.25">
      <c r="A66" s="761" t="s">
        <v>150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151</v>
      </c>
      <c r="B67" s="54" t="s">
        <v>152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104</v>
      </c>
      <c r="L67" s="32"/>
      <c r="M67" s="33" t="s">
        <v>68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69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154</v>
      </c>
      <c r="B68" s="54" t="s">
        <v>155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104</v>
      </c>
      <c r="L68" s="32"/>
      <c r="M68" s="33" t="s">
        <v>68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69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156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157</v>
      </c>
      <c r="B69" s="54" t="s">
        <v>158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104</v>
      </c>
      <c r="L69" s="32"/>
      <c r="M69" s="33" t="s">
        <v>68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69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159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160</v>
      </c>
      <c r="B70" s="54" t="s">
        <v>161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113</v>
      </c>
      <c r="L70" s="32"/>
      <c r="M70" s="33" t="s">
        <v>68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69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153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162</v>
      </c>
      <c r="B71" s="54" t="s">
        <v>163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113</v>
      </c>
      <c r="L71" s="32"/>
      <c r="M71" s="33" t="s">
        <v>68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69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156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164</v>
      </c>
      <c r="B72" s="54" t="s">
        <v>165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113</v>
      </c>
      <c r="L72" s="32"/>
      <c r="M72" s="33" t="s">
        <v>68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69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159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80</v>
      </c>
      <c r="Q73" s="751"/>
      <c r="R73" s="751"/>
      <c r="S73" s="751"/>
      <c r="T73" s="751"/>
      <c r="U73" s="751"/>
      <c r="V73" s="752"/>
      <c r="W73" s="37" t="s">
        <v>81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80</v>
      </c>
      <c r="Q74" s="751"/>
      <c r="R74" s="751"/>
      <c r="S74" s="751"/>
      <c r="T74" s="751"/>
      <c r="U74" s="751"/>
      <c r="V74" s="752"/>
      <c r="W74" s="37" t="s">
        <v>69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64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166</v>
      </c>
      <c r="B76" s="54" t="s">
        <v>167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69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168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169</v>
      </c>
      <c r="B77" s="54" t="s">
        <v>170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69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172</v>
      </c>
      <c r="B78" s="54" t="s">
        <v>173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69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174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175</v>
      </c>
      <c r="B79" s="54" t="s">
        <v>176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69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168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177</v>
      </c>
      <c r="B80" s="54" t="s">
        <v>178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69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171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179</v>
      </c>
      <c r="B81" s="54" t="s">
        <v>180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69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174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80</v>
      </c>
      <c r="Q82" s="751"/>
      <c r="R82" s="751"/>
      <c r="S82" s="751"/>
      <c r="T82" s="751"/>
      <c r="U82" s="751"/>
      <c r="V82" s="752"/>
      <c r="W82" s="37" t="s">
        <v>81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80</v>
      </c>
      <c r="Q83" s="751"/>
      <c r="R83" s="751"/>
      <c r="S83" s="751"/>
      <c r="T83" s="751"/>
      <c r="U83" s="751"/>
      <c r="V83" s="752"/>
      <c r="W83" s="37" t="s">
        <v>69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181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182</v>
      </c>
      <c r="B85" s="54" t="s">
        <v>183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182</v>
      </c>
      <c r="B86" s="54" t="s">
        <v>185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186</v>
      </c>
      <c r="B87" s="54" t="s">
        <v>187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104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69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80</v>
      </c>
      <c r="Q88" s="751"/>
      <c r="R88" s="751"/>
      <c r="S88" s="751"/>
      <c r="T88" s="751"/>
      <c r="U88" s="751"/>
      <c r="V88" s="752"/>
      <c r="W88" s="37" t="s">
        <v>81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80</v>
      </c>
      <c r="Q89" s="751"/>
      <c r="R89" s="751"/>
      <c r="S89" s="751"/>
      <c r="T89" s="751"/>
      <c r="U89" s="751"/>
      <c r="V89" s="752"/>
      <c r="W89" s="37" t="s">
        <v>69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customHeight="1" x14ac:dyDescent="0.25">
      <c r="A90" s="753" t="s">
        <v>189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90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190</v>
      </c>
      <c r="B92" s="54" t="s">
        <v>191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93</v>
      </c>
      <c r="L92" s="32"/>
      <c r="M92" s="33" t="s">
        <v>135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69</v>
      </c>
      <c r="X92" s="741">
        <v>250</v>
      </c>
      <c r="Y92" s="742">
        <f>IFERROR(IF(X92="",0,CEILING((X92/$H92),1)*$H92),"")</f>
        <v>259.20000000000005</v>
      </c>
      <c r="Z92" s="36">
        <f>IFERROR(IF(Y92=0,"",ROUNDUP(Y92/H92,0)*0.01898),"")</f>
        <v>0.45552000000000004</v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260.0694444444444</v>
      </c>
      <c r="BN92" s="64">
        <f>IFERROR(Y92*I92/H92,"0")</f>
        <v>269.64000000000004</v>
      </c>
      <c r="BO92" s="64">
        <f>IFERROR(1/J92*(X92/H92),"0")</f>
        <v>0.36168981481481477</v>
      </c>
      <c r="BP92" s="64">
        <f>IFERROR(1/J92*(Y92/H92),"0")</f>
        <v>0.37500000000000006</v>
      </c>
    </row>
    <row r="93" spans="1:68" ht="16.5" customHeight="1" x14ac:dyDescent="0.25">
      <c r="A93" s="54" t="s">
        <v>193</v>
      </c>
      <c r="B93" s="54" t="s">
        <v>194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104</v>
      </c>
      <c r="L93" s="32"/>
      <c r="M93" s="33" t="s">
        <v>94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195</v>
      </c>
      <c r="B94" s="54" t="s">
        <v>196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104</v>
      </c>
      <c r="L94" s="32" t="s">
        <v>107</v>
      </c>
      <c r="M94" s="33" t="s">
        <v>135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69</v>
      </c>
      <c r="X94" s="741">
        <v>450</v>
      </c>
      <c r="Y94" s="742">
        <f>IFERROR(IF(X94="",0,CEILING((X94/$H94),1)*$H94),"")</f>
        <v>450</v>
      </c>
      <c r="Z94" s="36">
        <f>IFERROR(IF(Y94=0,"",ROUNDUP(Y94/H94,0)*0.00902),"")</f>
        <v>0.90200000000000002</v>
      </c>
      <c r="AA94" s="56"/>
      <c r="AB94" s="57"/>
      <c r="AC94" s="151" t="s">
        <v>197</v>
      </c>
      <c r="AG94" s="64"/>
      <c r="AJ94" s="68" t="s">
        <v>108</v>
      </c>
      <c r="AK94" s="68">
        <v>594</v>
      </c>
      <c r="BB94" s="152" t="s">
        <v>1</v>
      </c>
      <c r="BM94" s="64">
        <f>IFERROR(X94*I94/H94,"0")</f>
        <v>471</v>
      </c>
      <c r="BN94" s="64">
        <f>IFERROR(Y94*I94/H94,"0")</f>
        <v>471</v>
      </c>
      <c r="BO94" s="64">
        <f>IFERROR(1/J94*(X94/H94),"0")</f>
        <v>0.75757575757575757</v>
      </c>
      <c r="BP94" s="64">
        <f>IFERROR(1/J94*(Y94/H94),"0")</f>
        <v>0.75757575757575757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80</v>
      </c>
      <c r="Q95" s="751"/>
      <c r="R95" s="751"/>
      <c r="S95" s="751"/>
      <c r="T95" s="751"/>
      <c r="U95" s="751"/>
      <c r="V95" s="752"/>
      <c r="W95" s="37" t="s">
        <v>81</v>
      </c>
      <c r="X95" s="743">
        <f>IFERROR(X92/H92,"0")+IFERROR(X93/H93,"0")+IFERROR(X94/H94,"0")</f>
        <v>123.14814814814815</v>
      </c>
      <c r="Y95" s="743">
        <f>IFERROR(Y92/H92,"0")+IFERROR(Y93/H93,"0")+IFERROR(Y94/H94,"0")</f>
        <v>124</v>
      </c>
      <c r="Z95" s="743">
        <f>IFERROR(IF(Z92="",0,Z92),"0")+IFERROR(IF(Z93="",0,Z93),"0")+IFERROR(IF(Z94="",0,Z94),"0")</f>
        <v>1.3575200000000001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80</v>
      </c>
      <c r="Q96" s="751"/>
      <c r="R96" s="751"/>
      <c r="S96" s="751"/>
      <c r="T96" s="751"/>
      <c r="U96" s="751"/>
      <c r="V96" s="752"/>
      <c r="W96" s="37" t="s">
        <v>69</v>
      </c>
      <c r="X96" s="743">
        <f>IFERROR(SUM(X92:X94),"0")</f>
        <v>700</v>
      </c>
      <c r="Y96" s="743">
        <f>IFERROR(SUM(Y92:Y94),"0")</f>
        <v>709.2</v>
      </c>
      <c r="Z96" s="37"/>
      <c r="AA96" s="744"/>
      <c r="AB96" s="744"/>
      <c r="AC96" s="744"/>
    </row>
    <row r="97" spans="1:68" ht="14.25" customHeight="1" x14ac:dyDescent="0.25">
      <c r="A97" s="761" t="s">
        <v>64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198</v>
      </c>
      <c r="B98" s="54" t="s">
        <v>199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69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198</v>
      </c>
      <c r="B99" s="54" t="s">
        <v>201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69</v>
      </c>
      <c r="X99" s="741">
        <v>100</v>
      </c>
      <c r="Y99" s="742">
        <f t="shared" si="20"/>
        <v>100.80000000000001</v>
      </c>
      <c r="Z99" s="36">
        <f>IFERROR(IF(Y99=0,"",ROUNDUP(Y99/H99,0)*0.01898),"")</f>
        <v>0.22776000000000002</v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21"/>
        <v>106.17857142857143</v>
      </c>
      <c r="BN99" s="64">
        <f t="shared" si="22"/>
        <v>107.02800000000001</v>
      </c>
      <c r="BO99" s="64">
        <f t="shared" si="23"/>
        <v>0.18601190476190477</v>
      </c>
      <c r="BP99" s="64">
        <f t="shared" si="24"/>
        <v>0.1875</v>
      </c>
    </row>
    <row r="100" spans="1:68" ht="27" customHeight="1" x14ac:dyDescent="0.25">
      <c r="A100" s="54" t="s">
        <v>202</v>
      </c>
      <c r="B100" s="54" t="s">
        <v>203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 t="s">
        <v>107</v>
      </c>
      <c r="M100" s="33" t="s">
        <v>94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69</v>
      </c>
      <c r="X100" s="741">
        <v>540</v>
      </c>
      <c r="Y100" s="742">
        <f t="shared" si="20"/>
        <v>540</v>
      </c>
      <c r="Z100" s="36">
        <f>IFERROR(IF(Y100=0,"",ROUNDUP(Y100/H100,0)*0.00651),"")</f>
        <v>1.302</v>
      </c>
      <c r="AA100" s="56"/>
      <c r="AB100" s="57"/>
      <c r="AC100" s="157" t="s">
        <v>200</v>
      </c>
      <c r="AG100" s="64"/>
      <c r="AJ100" s="68" t="s">
        <v>108</v>
      </c>
      <c r="AK100" s="68">
        <v>491.4</v>
      </c>
      <c r="BB100" s="158" t="s">
        <v>1</v>
      </c>
      <c r="BM100" s="64">
        <f t="shared" si="21"/>
        <v>590.4</v>
      </c>
      <c r="BN100" s="64">
        <f t="shared" si="22"/>
        <v>590.4</v>
      </c>
      <c r="BO100" s="64">
        <f t="shared" si="23"/>
        <v>1.098901098901099</v>
      </c>
      <c r="BP100" s="64">
        <f t="shared" si="24"/>
        <v>1.098901098901099</v>
      </c>
    </row>
    <row r="101" spans="1:68" ht="16.5" customHeight="1" x14ac:dyDescent="0.25">
      <c r="A101" s="54" t="s">
        <v>202</v>
      </c>
      <c r="B101" s="54" t="s">
        <v>204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135</v>
      </c>
      <c r="N101" s="33"/>
      <c r="O101" s="32">
        <v>45</v>
      </c>
      <c r="P101" s="1084" t="s">
        <v>205</v>
      </c>
      <c r="Q101" s="748"/>
      <c r="R101" s="748"/>
      <c r="S101" s="748"/>
      <c r="T101" s="749"/>
      <c r="U101" s="34" t="s">
        <v>206</v>
      </c>
      <c r="V101" s="34"/>
      <c r="W101" s="35" t="s">
        <v>69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208</v>
      </c>
      <c r="B102" s="54" t="s">
        <v>209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69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210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211</v>
      </c>
      <c r="B103" s="54" t="s">
        <v>212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104</v>
      </c>
      <c r="L103" s="32"/>
      <c r="M103" s="33" t="s">
        <v>94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69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210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211</v>
      </c>
      <c r="B104" s="54" t="s">
        <v>213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94</v>
      </c>
      <c r="N104" s="33"/>
      <c r="O104" s="32">
        <v>45</v>
      </c>
      <c r="P104" s="785" t="s">
        <v>214</v>
      </c>
      <c r="Q104" s="748"/>
      <c r="R104" s="748"/>
      <c r="S104" s="748"/>
      <c r="T104" s="749"/>
      <c r="U104" s="34"/>
      <c r="V104" s="34"/>
      <c r="W104" s="35" t="s">
        <v>69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210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80</v>
      </c>
      <c r="Q105" s="751"/>
      <c r="R105" s="751"/>
      <c r="S105" s="751"/>
      <c r="T105" s="751"/>
      <c r="U105" s="751"/>
      <c r="V105" s="752"/>
      <c r="W105" s="37" t="s">
        <v>81</v>
      </c>
      <c r="X105" s="743">
        <f>IFERROR(X98/H98,"0")+IFERROR(X99/H99,"0")+IFERROR(X100/H100,"0")+IFERROR(X101/H101,"0")+IFERROR(X102/H102,"0")+IFERROR(X103/H103,"0")+IFERROR(X104/H104,"0")</f>
        <v>211.9047619047619</v>
      </c>
      <c r="Y105" s="743">
        <f>IFERROR(Y98/H98,"0")+IFERROR(Y99/H99,"0")+IFERROR(Y100/H100,"0")+IFERROR(Y101/H101,"0")+IFERROR(Y102/H102,"0")+IFERROR(Y103/H103,"0")+IFERROR(Y104/H104,"0")</f>
        <v>212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1.52976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80</v>
      </c>
      <c r="Q106" s="751"/>
      <c r="R106" s="751"/>
      <c r="S106" s="751"/>
      <c r="T106" s="751"/>
      <c r="U106" s="751"/>
      <c r="V106" s="752"/>
      <c r="W106" s="37" t="s">
        <v>69</v>
      </c>
      <c r="X106" s="743">
        <f>IFERROR(SUM(X98:X104),"0")</f>
        <v>640</v>
      </c>
      <c r="Y106" s="743">
        <f>IFERROR(SUM(Y98:Y104),"0")</f>
        <v>640.79999999999995</v>
      </c>
      <c r="Z106" s="37"/>
      <c r="AA106" s="744"/>
      <c r="AB106" s="744"/>
      <c r="AC106" s="744"/>
    </row>
    <row r="107" spans="1:68" ht="16.5" customHeight="1" x14ac:dyDescent="0.25">
      <c r="A107" s="753" t="s">
        <v>215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90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216</v>
      </c>
      <c r="B109" s="54" t="s">
        <v>217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97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219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97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69</v>
      </c>
      <c r="X110" s="741">
        <v>30</v>
      </c>
      <c r="Y110" s="742">
        <f>IFERROR(IF(X110="",0,CEILING((X110/$H110),1)*$H110),"")</f>
        <v>33.599999999999994</v>
      </c>
      <c r="Z110" s="36">
        <f>IFERROR(IF(Y110=0,"",ROUNDUP(Y110/H110,0)*0.01898),"")</f>
        <v>5.6940000000000004E-2</v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31.165178571428573</v>
      </c>
      <c r="BN110" s="64">
        <f>IFERROR(Y110*I110/H110,"0")</f>
        <v>34.904999999999994</v>
      </c>
      <c r="BO110" s="64">
        <f>IFERROR(1/J110*(X110/H110),"0")</f>
        <v>4.1852678571428575E-2</v>
      </c>
      <c r="BP110" s="64">
        <f>IFERROR(1/J110*(Y110/H110),"0")</f>
        <v>4.6874999999999993E-2</v>
      </c>
    </row>
    <row r="111" spans="1:68" ht="16.5" customHeight="1" x14ac:dyDescent="0.25">
      <c r="A111" s="54" t="s">
        <v>220</v>
      </c>
      <c r="B111" s="54" t="s">
        <v>221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104</v>
      </c>
      <c r="L111" s="32"/>
      <c r="M111" s="33" t="s">
        <v>94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222</v>
      </c>
      <c r="B112" s="54" t="s">
        <v>223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104</v>
      </c>
      <c r="L112" s="32"/>
      <c r="M112" s="33" t="s">
        <v>94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69</v>
      </c>
      <c r="X112" s="741">
        <v>450</v>
      </c>
      <c r="Y112" s="742">
        <f>IFERROR(IF(X112="",0,CEILING((X112/$H112),1)*$H112),"")</f>
        <v>450</v>
      </c>
      <c r="Z112" s="36">
        <f>IFERROR(IF(Y112=0,"",ROUNDUP(Y112/H112,0)*0.00902),"")</f>
        <v>0.90200000000000002</v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471</v>
      </c>
      <c r="BN112" s="64">
        <f>IFERROR(Y112*I112/H112,"0")</f>
        <v>471</v>
      </c>
      <c r="BO112" s="64">
        <f>IFERROR(1/J112*(X112/H112),"0")</f>
        <v>0.75757575757575757</v>
      </c>
      <c r="BP112" s="64">
        <f>IFERROR(1/J112*(Y112/H112),"0")</f>
        <v>0.75757575757575757</v>
      </c>
    </row>
    <row r="113" spans="1:68" ht="16.5" customHeight="1" x14ac:dyDescent="0.25">
      <c r="A113" s="54" t="s">
        <v>224</v>
      </c>
      <c r="B113" s="54" t="s">
        <v>225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104</v>
      </c>
      <c r="L113" s="32"/>
      <c r="M113" s="33" t="s">
        <v>94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80</v>
      </c>
      <c r="Q114" s="751"/>
      <c r="R114" s="751"/>
      <c r="S114" s="751"/>
      <c r="T114" s="751"/>
      <c r="U114" s="751"/>
      <c r="V114" s="752"/>
      <c r="W114" s="37" t="s">
        <v>81</v>
      </c>
      <c r="X114" s="743">
        <f>IFERROR(X109/H109,"0")+IFERROR(X110/H110,"0")+IFERROR(X111/H111,"0")+IFERROR(X112/H112,"0")+IFERROR(X113/H113,"0")</f>
        <v>102.67857142857143</v>
      </c>
      <c r="Y114" s="743">
        <f>IFERROR(Y109/H109,"0")+IFERROR(Y110/H110,"0")+IFERROR(Y111/H111,"0")+IFERROR(Y112/H112,"0")+IFERROR(Y113/H113,"0")</f>
        <v>103</v>
      </c>
      <c r="Z114" s="743">
        <f>IFERROR(IF(Z109="",0,Z109),"0")+IFERROR(IF(Z110="",0,Z110),"0")+IFERROR(IF(Z111="",0,Z111),"0")+IFERROR(IF(Z112="",0,Z112),"0")+IFERROR(IF(Z113="",0,Z113),"0")</f>
        <v>0.95894000000000001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80</v>
      </c>
      <c r="Q115" s="751"/>
      <c r="R115" s="751"/>
      <c r="S115" s="751"/>
      <c r="T115" s="751"/>
      <c r="U115" s="751"/>
      <c r="V115" s="752"/>
      <c r="W115" s="37" t="s">
        <v>69</v>
      </c>
      <c r="X115" s="743">
        <f>IFERROR(SUM(X109:X113),"0")</f>
        <v>480</v>
      </c>
      <c r="Y115" s="743">
        <f>IFERROR(SUM(Y109:Y113),"0")</f>
        <v>483.6</v>
      </c>
      <c r="Z115" s="37"/>
      <c r="AA115" s="744"/>
      <c r="AB115" s="744"/>
      <c r="AC115" s="744"/>
    </row>
    <row r="116" spans="1:68" ht="14.25" customHeight="1" x14ac:dyDescent="0.25">
      <c r="A116" s="761" t="s">
        <v>139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226</v>
      </c>
      <c r="B117" s="54" t="s">
        <v>227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97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229</v>
      </c>
      <c r="B118" s="54" t="s">
        <v>230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113</v>
      </c>
      <c r="L118" s="32"/>
      <c r="M118" s="33" t="s">
        <v>97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231</v>
      </c>
      <c r="B119" s="54" t="s">
        <v>232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97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80</v>
      </c>
      <c r="Q120" s="751"/>
      <c r="R120" s="751"/>
      <c r="S120" s="751"/>
      <c r="T120" s="751"/>
      <c r="U120" s="751"/>
      <c r="V120" s="752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80</v>
      </c>
      <c r="Q121" s="751"/>
      <c r="R121" s="751"/>
      <c r="S121" s="751"/>
      <c r="T121" s="751"/>
      <c r="U121" s="751"/>
      <c r="V121" s="752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1" t="s">
        <v>64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233</v>
      </c>
      <c r="B123" s="54" t="s">
        <v>234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69</v>
      </c>
      <c r="X123" s="741">
        <v>250</v>
      </c>
      <c r="Y123" s="742">
        <f t="shared" ref="Y123:Y131" si="25">IFERROR(IF(X123="",0,CEILING((X123/$H123),1)*$H123),"")</f>
        <v>252</v>
      </c>
      <c r="Z123" s="36">
        <f>IFERROR(IF(Y123=0,"",ROUNDUP(Y123/H123,0)*0.01898),"")</f>
        <v>0.56940000000000002</v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265.26785714285711</v>
      </c>
      <c r="BN123" s="64">
        <f t="shared" ref="BN123:BN131" si="27">IFERROR(Y123*I123/H123,"0")</f>
        <v>267.39</v>
      </c>
      <c r="BO123" s="64">
        <f t="shared" ref="BO123:BO131" si="28">IFERROR(1/J123*(X123/H123),"0")</f>
        <v>0.46502976190476186</v>
      </c>
      <c r="BP123" s="64">
        <f t="shared" ref="BP123:BP131" si="29">IFERROR(1/J123*(Y123/H123),"0")</f>
        <v>0.46875</v>
      </c>
    </row>
    <row r="124" spans="1:68" ht="37.5" customHeight="1" x14ac:dyDescent="0.25">
      <c r="A124" s="54" t="s">
        <v>233</v>
      </c>
      <c r="B124" s="54" t="s">
        <v>236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69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238</v>
      </c>
      <c r="B125" s="54" t="s">
        <v>239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94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69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241</v>
      </c>
      <c r="B126" s="54" t="s">
        <v>242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135</v>
      </c>
      <c r="N126" s="33"/>
      <c r="O126" s="32">
        <v>45</v>
      </c>
      <c r="P126" s="1157" t="s">
        <v>243</v>
      </c>
      <c r="Q126" s="748"/>
      <c r="R126" s="748"/>
      <c r="S126" s="748"/>
      <c r="T126" s="749"/>
      <c r="U126" s="34" t="s">
        <v>244</v>
      </c>
      <c r="V126" s="34"/>
      <c r="W126" s="35" t="s">
        <v>69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245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241</v>
      </c>
      <c r="B127" s="54" t="s">
        <v>246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69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237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247</v>
      </c>
      <c r="B128" s="54" t="s">
        <v>248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67</v>
      </c>
      <c r="L128" s="32"/>
      <c r="M128" s="33" t="s">
        <v>135</v>
      </c>
      <c r="N128" s="33"/>
      <c r="O128" s="32">
        <v>45</v>
      </c>
      <c r="P128" s="1104" t="s">
        <v>249</v>
      </c>
      <c r="Q128" s="748"/>
      <c r="R128" s="748"/>
      <c r="S128" s="748"/>
      <c r="T128" s="749"/>
      <c r="U128" s="34" t="s">
        <v>244</v>
      </c>
      <c r="V128" s="34"/>
      <c r="W128" s="35" t="s">
        <v>69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247</v>
      </c>
      <c r="B129" s="54" t="s">
        <v>250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67</v>
      </c>
      <c r="L129" s="32" t="s">
        <v>107</v>
      </c>
      <c r="M129" s="33" t="s">
        <v>94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69</v>
      </c>
      <c r="X129" s="741">
        <v>540</v>
      </c>
      <c r="Y129" s="742">
        <f t="shared" si="25"/>
        <v>540</v>
      </c>
      <c r="Z129" s="36">
        <f t="shared" si="30"/>
        <v>1.302</v>
      </c>
      <c r="AA129" s="56"/>
      <c r="AB129" s="57"/>
      <c r="AC129" s="195" t="s">
        <v>237</v>
      </c>
      <c r="AG129" s="64"/>
      <c r="AJ129" s="68" t="s">
        <v>108</v>
      </c>
      <c r="AK129" s="68">
        <v>491.4</v>
      </c>
      <c r="BB129" s="196" t="s">
        <v>1</v>
      </c>
      <c r="BM129" s="64">
        <f t="shared" si="26"/>
        <v>590.4</v>
      </c>
      <c r="BN129" s="64">
        <f t="shared" si="27"/>
        <v>590.4</v>
      </c>
      <c r="BO129" s="64">
        <f t="shared" si="28"/>
        <v>1.098901098901099</v>
      </c>
      <c r="BP129" s="64">
        <f t="shared" si="29"/>
        <v>1.098901098901099</v>
      </c>
    </row>
    <row r="130" spans="1:68" ht="27" customHeight="1" x14ac:dyDescent="0.25">
      <c r="A130" s="54" t="s">
        <v>251</v>
      </c>
      <c r="B130" s="54" t="s">
        <v>252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67</v>
      </c>
      <c r="L130" s="32"/>
      <c r="M130" s="33" t="s">
        <v>94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69</v>
      </c>
      <c r="X130" s="741">
        <v>105</v>
      </c>
      <c r="Y130" s="742">
        <f t="shared" si="25"/>
        <v>106.2</v>
      </c>
      <c r="Z130" s="36">
        <f t="shared" si="30"/>
        <v>0.38408999999999999</v>
      </c>
      <c r="AA130" s="56"/>
      <c r="AB130" s="57"/>
      <c r="AC130" s="197" t="s">
        <v>240</v>
      </c>
      <c r="AG130" s="64"/>
      <c r="AJ130" s="68"/>
      <c r="AK130" s="68">
        <v>0</v>
      </c>
      <c r="BB130" s="198" t="s">
        <v>1</v>
      </c>
      <c r="BM130" s="64">
        <f t="shared" si="26"/>
        <v>115.5</v>
      </c>
      <c r="BN130" s="64">
        <f t="shared" si="27"/>
        <v>116.82000000000001</v>
      </c>
      <c r="BO130" s="64">
        <f t="shared" si="28"/>
        <v>0.32051282051282048</v>
      </c>
      <c r="BP130" s="64">
        <f t="shared" si="29"/>
        <v>0.32417582417582419</v>
      </c>
    </row>
    <row r="131" spans="1:68" ht="37.5" customHeight="1" x14ac:dyDescent="0.25">
      <c r="A131" s="54" t="s">
        <v>253</v>
      </c>
      <c r="B131" s="54" t="s">
        <v>254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69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255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80</v>
      </c>
      <c r="Q132" s="751"/>
      <c r="R132" s="751"/>
      <c r="S132" s="751"/>
      <c r="T132" s="751"/>
      <c r="U132" s="751"/>
      <c r="V132" s="752"/>
      <c r="W132" s="37" t="s">
        <v>81</v>
      </c>
      <c r="X132" s="743">
        <f>IFERROR(X123/H123,"0")+IFERROR(X124/H124,"0")+IFERROR(X125/H125,"0")+IFERROR(X126/H126,"0")+IFERROR(X127/H127,"0")+IFERROR(X128/H128,"0")+IFERROR(X129/H129,"0")+IFERROR(X130/H130,"0")+IFERROR(X131/H131,"0")</f>
        <v>288.09523809523807</v>
      </c>
      <c r="Y132" s="743">
        <f>IFERROR(Y123/H123,"0")+IFERROR(Y124/H124,"0")+IFERROR(Y125/H125,"0")+IFERROR(Y126/H126,"0")+IFERROR(Y127/H127,"0")+IFERROR(Y128/H128,"0")+IFERROR(Y129/H129,"0")+IFERROR(Y130/H130,"0")+IFERROR(Y131/H131,"0")</f>
        <v>289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2.25549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80</v>
      </c>
      <c r="Q133" s="751"/>
      <c r="R133" s="751"/>
      <c r="S133" s="751"/>
      <c r="T133" s="751"/>
      <c r="U133" s="751"/>
      <c r="V133" s="752"/>
      <c r="W133" s="37" t="s">
        <v>69</v>
      </c>
      <c r="X133" s="743">
        <f>IFERROR(SUM(X123:X131),"0")</f>
        <v>895</v>
      </c>
      <c r="Y133" s="743">
        <f>IFERROR(SUM(Y123:Y131),"0")</f>
        <v>898.2</v>
      </c>
      <c r="Z133" s="37"/>
      <c r="AA133" s="744"/>
      <c r="AB133" s="744"/>
      <c r="AC133" s="744"/>
    </row>
    <row r="134" spans="1:68" ht="14.25" customHeight="1" x14ac:dyDescent="0.25">
      <c r="A134" s="761" t="s">
        <v>181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256</v>
      </c>
      <c r="B135" s="54" t="s">
        <v>257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67</v>
      </c>
      <c r="L135" s="32"/>
      <c r="M135" s="33" t="s">
        <v>68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69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258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67</v>
      </c>
      <c r="L136" s="32"/>
      <c r="M136" s="33" t="s">
        <v>94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69</v>
      </c>
      <c r="X136" s="741">
        <v>33</v>
      </c>
      <c r="Y136" s="742">
        <f>IFERROR(IF(X136="",0,CEILING((X136/$H136),1)*$H136),"")</f>
        <v>33.659999999999997</v>
      </c>
      <c r="Z136" s="36">
        <f>IFERROR(IF(Y136=0,"",ROUNDUP(Y136/H136,0)*0.00651),"")</f>
        <v>0.11067</v>
      </c>
      <c r="AA136" s="56"/>
      <c r="AB136" s="57"/>
      <c r="AC136" s="203" t="s">
        <v>261</v>
      </c>
      <c r="AG136" s="64"/>
      <c r="AJ136" s="68"/>
      <c r="AK136" s="68">
        <v>0</v>
      </c>
      <c r="BB136" s="204" t="s">
        <v>1</v>
      </c>
      <c r="BM136" s="64">
        <f>IFERROR(X136*I136/H136,"0")</f>
        <v>37.299999999999997</v>
      </c>
      <c r="BN136" s="64">
        <f>IFERROR(Y136*I136/H136,"0")</f>
        <v>38.045999999999992</v>
      </c>
      <c r="BO136" s="64">
        <f>IFERROR(1/J136*(X136/H136),"0")</f>
        <v>9.1575091575091583E-2</v>
      </c>
      <c r="BP136" s="64">
        <f>IFERROR(1/J136*(Y136/H136),"0")</f>
        <v>9.3406593406593408E-2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80</v>
      </c>
      <c r="Q137" s="751"/>
      <c r="R137" s="751"/>
      <c r="S137" s="751"/>
      <c r="T137" s="751"/>
      <c r="U137" s="751"/>
      <c r="V137" s="752"/>
      <c r="W137" s="37" t="s">
        <v>81</v>
      </c>
      <c r="X137" s="743">
        <f>IFERROR(X135/H135,"0")+IFERROR(X136/H136,"0")</f>
        <v>16.666666666666668</v>
      </c>
      <c r="Y137" s="743">
        <f>IFERROR(Y135/H135,"0")+IFERROR(Y136/H136,"0")</f>
        <v>17</v>
      </c>
      <c r="Z137" s="743">
        <f>IFERROR(IF(Z135="",0,Z135),"0")+IFERROR(IF(Z136="",0,Z136),"0")</f>
        <v>0.11067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80</v>
      </c>
      <c r="Q138" s="751"/>
      <c r="R138" s="751"/>
      <c r="S138" s="751"/>
      <c r="T138" s="751"/>
      <c r="U138" s="751"/>
      <c r="V138" s="752"/>
      <c r="W138" s="37" t="s">
        <v>69</v>
      </c>
      <c r="X138" s="743">
        <f>IFERROR(SUM(X135:X136),"0")</f>
        <v>33</v>
      </c>
      <c r="Y138" s="743">
        <f>IFERROR(SUM(Y135:Y136),"0")</f>
        <v>33.659999999999997</v>
      </c>
      <c r="Z138" s="37"/>
      <c r="AA138" s="744"/>
      <c r="AB138" s="744"/>
      <c r="AC138" s="744"/>
    </row>
    <row r="139" spans="1:68" ht="16.5" customHeight="1" x14ac:dyDescent="0.25">
      <c r="A139" s="753" t="s">
        <v>262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90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263</v>
      </c>
      <c r="B141" s="54" t="s">
        <v>264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67</v>
      </c>
      <c r="L141" s="32"/>
      <c r="M141" s="33" t="s">
        <v>85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69</v>
      </c>
      <c r="X141" s="741">
        <v>120</v>
      </c>
      <c r="Y141" s="742">
        <f>IFERROR(IF(X141="",0,CEILING((X141/$H141),1)*$H141),"")</f>
        <v>121.60000000000001</v>
      </c>
      <c r="Z141" s="36">
        <f>IFERROR(IF(Y141=0,"",ROUNDUP(Y141/H141,0)*0.00651),"")</f>
        <v>0.24738000000000002</v>
      </c>
      <c r="AA141" s="56"/>
      <c r="AB141" s="57"/>
      <c r="AC141" s="205" t="s">
        <v>265</v>
      </c>
      <c r="AG141" s="64"/>
      <c r="AJ141" s="68"/>
      <c r="AK141" s="68">
        <v>0</v>
      </c>
      <c r="BB141" s="206" t="s">
        <v>1</v>
      </c>
      <c r="BM141" s="64">
        <f>IFERROR(X141*I141/H141,"0")</f>
        <v>126.74999999999999</v>
      </c>
      <c r="BN141" s="64">
        <f>IFERROR(Y141*I141/H141,"0")</f>
        <v>128.44</v>
      </c>
      <c r="BO141" s="64">
        <f>IFERROR(1/J141*(X141/H141),"0")</f>
        <v>0.20604395604395606</v>
      </c>
      <c r="BP141" s="64">
        <f>IFERROR(1/J141*(Y141/H141),"0")</f>
        <v>0.2087912087912088</v>
      </c>
    </row>
    <row r="142" spans="1:68" ht="27" customHeight="1" x14ac:dyDescent="0.25">
      <c r="A142" s="54" t="s">
        <v>263</v>
      </c>
      <c r="B142" s="54" t="s">
        <v>266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69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265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80</v>
      </c>
      <c r="Q143" s="751"/>
      <c r="R143" s="751"/>
      <c r="S143" s="751"/>
      <c r="T143" s="751"/>
      <c r="U143" s="751"/>
      <c r="V143" s="752"/>
      <c r="W143" s="37" t="s">
        <v>81</v>
      </c>
      <c r="X143" s="743">
        <f>IFERROR(X141/H141,"0")+IFERROR(X142/H142,"0")</f>
        <v>37.5</v>
      </c>
      <c r="Y143" s="743">
        <f>IFERROR(Y141/H141,"0")+IFERROR(Y142/H142,"0")</f>
        <v>38</v>
      </c>
      <c r="Z143" s="743">
        <f>IFERROR(IF(Z141="",0,Z141),"0")+IFERROR(IF(Z142="",0,Z142),"0")</f>
        <v>0.24738000000000002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80</v>
      </c>
      <c r="Q144" s="751"/>
      <c r="R144" s="751"/>
      <c r="S144" s="751"/>
      <c r="T144" s="751"/>
      <c r="U144" s="751"/>
      <c r="V144" s="752"/>
      <c r="W144" s="37" t="s">
        <v>69</v>
      </c>
      <c r="X144" s="743">
        <f>IFERROR(SUM(X141:X142),"0")</f>
        <v>120</v>
      </c>
      <c r="Y144" s="743">
        <f>IFERROR(SUM(Y141:Y142),"0")</f>
        <v>121.60000000000001</v>
      </c>
      <c r="Z144" s="37"/>
      <c r="AA144" s="744"/>
      <c r="AB144" s="744"/>
      <c r="AC144" s="744"/>
    </row>
    <row r="145" spans="1:68" ht="14.25" customHeight="1" x14ac:dyDescent="0.25">
      <c r="A145" s="761" t="s">
        <v>150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267</v>
      </c>
      <c r="B146" s="54" t="s">
        <v>268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67</v>
      </c>
      <c r="L146" s="32"/>
      <c r="M146" s="33" t="s">
        <v>85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69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269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267</v>
      </c>
      <c r="B147" s="54" t="s">
        <v>270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69</v>
      </c>
      <c r="X147" s="741">
        <v>56</v>
      </c>
      <c r="Y147" s="742">
        <f>IFERROR(IF(X147="",0,CEILING((X147/$H147),1)*$H147),"")</f>
        <v>56</v>
      </c>
      <c r="Z147" s="36">
        <f>IFERROR(IF(Y147=0,"",ROUNDUP(Y147/H147,0)*0.00651),"")</f>
        <v>0.13020000000000001</v>
      </c>
      <c r="AA147" s="56"/>
      <c r="AB147" s="57"/>
      <c r="AC147" s="211" t="s">
        <v>269</v>
      </c>
      <c r="AG147" s="64"/>
      <c r="AJ147" s="68"/>
      <c r="AK147" s="68">
        <v>0</v>
      </c>
      <c r="BB147" s="212" t="s">
        <v>1</v>
      </c>
      <c r="BM147" s="64">
        <f>IFERROR(X147*I147/H147,"0")</f>
        <v>61.36</v>
      </c>
      <c r="BN147" s="64">
        <f>IFERROR(Y147*I147/H147,"0")</f>
        <v>61.36</v>
      </c>
      <c r="BO147" s="64">
        <f>IFERROR(1/J147*(X147/H147),"0")</f>
        <v>0.1098901098901099</v>
      </c>
      <c r="BP147" s="64">
        <f>IFERROR(1/J147*(Y147/H147),"0")</f>
        <v>0.1098901098901099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80</v>
      </c>
      <c r="Q148" s="751"/>
      <c r="R148" s="751"/>
      <c r="S148" s="751"/>
      <c r="T148" s="751"/>
      <c r="U148" s="751"/>
      <c r="V148" s="752"/>
      <c r="W148" s="37" t="s">
        <v>81</v>
      </c>
      <c r="X148" s="743">
        <f>IFERROR(X146/H146,"0")+IFERROR(X147/H147,"0")</f>
        <v>20</v>
      </c>
      <c r="Y148" s="743">
        <f>IFERROR(Y146/H146,"0")+IFERROR(Y147/H147,"0")</f>
        <v>20</v>
      </c>
      <c r="Z148" s="743">
        <f>IFERROR(IF(Z146="",0,Z146),"0")+IFERROR(IF(Z147="",0,Z147),"0")</f>
        <v>0.13020000000000001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80</v>
      </c>
      <c r="Q149" s="751"/>
      <c r="R149" s="751"/>
      <c r="S149" s="751"/>
      <c r="T149" s="751"/>
      <c r="U149" s="751"/>
      <c r="V149" s="752"/>
      <c r="W149" s="37" t="s">
        <v>69</v>
      </c>
      <c r="X149" s="743">
        <f>IFERROR(SUM(X146:X147),"0")</f>
        <v>56</v>
      </c>
      <c r="Y149" s="743">
        <f>IFERROR(SUM(Y146:Y147),"0")</f>
        <v>56</v>
      </c>
      <c r="Z149" s="37"/>
      <c r="AA149" s="744"/>
      <c r="AB149" s="744"/>
      <c r="AC149" s="744"/>
    </row>
    <row r="150" spans="1:68" ht="14.25" customHeight="1" x14ac:dyDescent="0.25">
      <c r="A150" s="761" t="s">
        <v>64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271</v>
      </c>
      <c r="B151" s="54" t="s">
        <v>272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67</v>
      </c>
      <c r="L151" s="32"/>
      <c r="M151" s="33" t="s">
        <v>85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69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271</v>
      </c>
      <c r="B152" s="54" t="s">
        <v>273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67</v>
      </c>
      <c r="L152" s="32"/>
      <c r="M152" s="33" t="s">
        <v>85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69</v>
      </c>
      <c r="X152" s="741">
        <v>82.5</v>
      </c>
      <c r="Y152" s="742">
        <f>IFERROR(IF(X152="",0,CEILING((X152/$H152),1)*$H152),"")</f>
        <v>84.48</v>
      </c>
      <c r="Z152" s="36">
        <f>IFERROR(IF(Y152=0,"",ROUNDUP(Y152/H152,0)*0.00651),"")</f>
        <v>0.20832000000000001</v>
      </c>
      <c r="AA152" s="56"/>
      <c r="AB152" s="57"/>
      <c r="AC152" s="215" t="s">
        <v>265</v>
      </c>
      <c r="AG152" s="64"/>
      <c r="AJ152" s="68"/>
      <c r="AK152" s="68">
        <v>0</v>
      </c>
      <c r="BB152" s="216" t="s">
        <v>1</v>
      </c>
      <c r="BM152" s="64">
        <f>IFERROR(X152*I152/H152,"0")</f>
        <v>90.875</v>
      </c>
      <c r="BN152" s="64">
        <f>IFERROR(Y152*I152/H152,"0")</f>
        <v>93.055999999999997</v>
      </c>
      <c r="BO152" s="64">
        <f>IFERROR(1/J152*(X152/H152),"0")</f>
        <v>0.1717032967032967</v>
      </c>
      <c r="BP152" s="64">
        <f>IFERROR(1/J152*(Y152/H152),"0")</f>
        <v>0.17582417582417584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80</v>
      </c>
      <c r="Q153" s="751"/>
      <c r="R153" s="751"/>
      <c r="S153" s="751"/>
      <c r="T153" s="751"/>
      <c r="U153" s="751"/>
      <c r="V153" s="752"/>
      <c r="W153" s="37" t="s">
        <v>81</v>
      </c>
      <c r="X153" s="743">
        <f>IFERROR(X151/H151,"0")+IFERROR(X152/H152,"0")</f>
        <v>31.25</v>
      </c>
      <c r="Y153" s="743">
        <f>IFERROR(Y151/H151,"0")+IFERROR(Y152/H152,"0")</f>
        <v>32</v>
      </c>
      <c r="Z153" s="743">
        <f>IFERROR(IF(Z151="",0,Z151),"0")+IFERROR(IF(Z152="",0,Z152),"0")</f>
        <v>0.20832000000000001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80</v>
      </c>
      <c r="Q154" s="751"/>
      <c r="R154" s="751"/>
      <c r="S154" s="751"/>
      <c r="T154" s="751"/>
      <c r="U154" s="751"/>
      <c r="V154" s="752"/>
      <c r="W154" s="37" t="s">
        <v>69</v>
      </c>
      <c r="X154" s="743">
        <f>IFERROR(SUM(X151:X152),"0")</f>
        <v>82.5</v>
      </c>
      <c r="Y154" s="743">
        <f>IFERROR(SUM(Y151:Y152),"0")</f>
        <v>84.48</v>
      </c>
      <c r="Z154" s="37"/>
      <c r="AA154" s="744"/>
      <c r="AB154" s="744"/>
      <c r="AC154" s="744"/>
    </row>
    <row r="155" spans="1:68" ht="16.5" customHeight="1" x14ac:dyDescent="0.25">
      <c r="A155" s="753" t="s">
        <v>88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90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274</v>
      </c>
      <c r="B157" s="54" t="s">
        <v>275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104</v>
      </c>
      <c r="L157" s="32"/>
      <c r="M157" s="33" t="s">
        <v>97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69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276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80</v>
      </c>
      <c r="Q158" s="751"/>
      <c r="R158" s="751"/>
      <c r="S158" s="751"/>
      <c r="T158" s="751"/>
      <c r="U158" s="751"/>
      <c r="V158" s="752"/>
      <c r="W158" s="37" t="s">
        <v>81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80</v>
      </c>
      <c r="Q159" s="751"/>
      <c r="R159" s="751"/>
      <c r="S159" s="751"/>
      <c r="T159" s="751"/>
      <c r="U159" s="751"/>
      <c r="V159" s="752"/>
      <c r="W159" s="37" t="s">
        <v>69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150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277</v>
      </c>
      <c r="B161" s="54" t="s">
        <v>278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97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280</v>
      </c>
      <c r="B162" s="54" t="s">
        <v>281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104</v>
      </c>
      <c r="L162" s="32"/>
      <c r="M162" s="33" t="s">
        <v>68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282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283</v>
      </c>
      <c r="B163" s="54" t="s">
        <v>284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93</v>
      </c>
      <c r="L163" s="32"/>
      <c r="M163" s="33" t="s">
        <v>68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286</v>
      </c>
      <c r="B164" s="54" t="s">
        <v>287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113</v>
      </c>
      <c r="L164" s="32"/>
      <c r="M164" s="33" t="s">
        <v>68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69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282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288</v>
      </c>
      <c r="B165" s="54" t="s">
        <v>289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113</v>
      </c>
      <c r="L165" s="32"/>
      <c r="M165" s="33" t="s">
        <v>68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69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285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80</v>
      </c>
      <c r="Q166" s="751"/>
      <c r="R166" s="751"/>
      <c r="S166" s="751"/>
      <c r="T166" s="751"/>
      <c r="U166" s="751"/>
      <c r="V166" s="752"/>
      <c r="W166" s="37" t="s">
        <v>81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80</v>
      </c>
      <c r="Q167" s="751"/>
      <c r="R167" s="751"/>
      <c r="S167" s="751"/>
      <c r="T167" s="751"/>
      <c r="U167" s="751"/>
      <c r="V167" s="752"/>
      <c r="W167" s="37" t="s">
        <v>69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64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290</v>
      </c>
      <c r="B169" s="54" t="s">
        <v>291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67</v>
      </c>
      <c r="L169" s="32"/>
      <c r="M169" s="33" t="s">
        <v>94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69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292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293</v>
      </c>
      <c r="B170" s="54" t="s">
        <v>294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67</v>
      </c>
      <c r="L170" s="32"/>
      <c r="M170" s="33" t="s">
        <v>68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69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80</v>
      </c>
      <c r="Q171" s="751"/>
      <c r="R171" s="751"/>
      <c r="S171" s="751"/>
      <c r="T171" s="751"/>
      <c r="U171" s="751"/>
      <c r="V171" s="752"/>
      <c r="W171" s="37" t="s">
        <v>81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80</v>
      </c>
      <c r="Q172" s="751"/>
      <c r="R172" s="751"/>
      <c r="S172" s="751"/>
      <c r="T172" s="751"/>
      <c r="U172" s="751"/>
      <c r="V172" s="752"/>
      <c r="W172" s="37" t="s">
        <v>69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296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297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139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298</v>
      </c>
      <c r="B176" s="54" t="s">
        <v>299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113</v>
      </c>
      <c r="L176" s="32"/>
      <c r="M176" s="33" t="s">
        <v>68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69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300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80</v>
      </c>
      <c r="Q177" s="751"/>
      <c r="R177" s="751"/>
      <c r="S177" s="751"/>
      <c r="T177" s="751"/>
      <c r="U177" s="751"/>
      <c r="V177" s="752"/>
      <c r="W177" s="37" t="s">
        <v>81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80</v>
      </c>
      <c r="Q178" s="751"/>
      <c r="R178" s="751"/>
      <c r="S178" s="751"/>
      <c r="T178" s="751"/>
      <c r="U178" s="751"/>
      <c r="V178" s="752"/>
      <c r="W178" s="37" t="s">
        <v>69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150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301</v>
      </c>
      <c r="B180" s="54" t="s">
        <v>302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104</v>
      </c>
      <c r="L180" s="32"/>
      <c r="M180" s="33" t="s">
        <v>68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69</v>
      </c>
      <c r="X180" s="741">
        <v>30</v>
      </c>
      <c r="Y180" s="742">
        <f t="shared" ref="Y180:Y187" si="31">IFERROR(IF(X180="",0,CEILING((X180/$H180),1)*$H180),"")</f>
        <v>33.6</v>
      </c>
      <c r="Z180" s="36">
        <f>IFERROR(IF(Y180=0,"",ROUNDUP(Y180/H180,0)*0.00902),"")</f>
        <v>7.2160000000000002E-2</v>
      </c>
      <c r="AA180" s="56"/>
      <c r="AB180" s="57"/>
      <c r="AC180" s="235" t="s">
        <v>303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31.928571428571427</v>
      </c>
      <c r="BN180" s="64">
        <f t="shared" ref="BN180:BN187" si="33">IFERROR(Y180*I180/H180,"0")</f>
        <v>35.76</v>
      </c>
      <c r="BO180" s="64">
        <f t="shared" ref="BO180:BO187" si="34">IFERROR(1/J180*(X180/H180),"0")</f>
        <v>5.4112554112554112E-2</v>
      </c>
      <c r="BP180" s="64">
        <f t="shared" ref="BP180:BP187" si="35">IFERROR(1/J180*(Y180/H180),"0")</f>
        <v>6.0606060606060608E-2</v>
      </c>
    </row>
    <row r="181" spans="1:68" ht="27" customHeight="1" x14ac:dyDescent="0.25">
      <c r="A181" s="54" t="s">
        <v>304</v>
      </c>
      <c r="B181" s="54" t="s">
        <v>305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104</v>
      </c>
      <c r="L181" s="32"/>
      <c r="M181" s="33" t="s">
        <v>68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69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104</v>
      </c>
      <c r="L182" s="32"/>
      <c r="M182" s="33" t="s">
        <v>68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69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310</v>
      </c>
      <c r="B183" s="54" t="s">
        <v>311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113</v>
      </c>
      <c r="L183" s="32"/>
      <c r="M183" s="33" t="s">
        <v>68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69</v>
      </c>
      <c r="X183" s="741">
        <v>105</v>
      </c>
      <c r="Y183" s="742">
        <f t="shared" si="31"/>
        <v>105</v>
      </c>
      <c r="Z183" s="36">
        <f>IFERROR(IF(Y183=0,"",ROUNDUP(Y183/H183,0)*0.00502),"")</f>
        <v>0.251</v>
      </c>
      <c r="AA183" s="56"/>
      <c r="AB183" s="57"/>
      <c r="AC183" s="241" t="s">
        <v>303</v>
      </c>
      <c r="AG183" s="64"/>
      <c r="AJ183" s="68"/>
      <c r="AK183" s="68">
        <v>0</v>
      </c>
      <c r="BB183" s="242" t="s">
        <v>1</v>
      </c>
      <c r="BM183" s="64">
        <f t="shared" si="32"/>
        <v>111.5</v>
      </c>
      <c r="BN183" s="64">
        <f t="shared" si="33"/>
        <v>111.5</v>
      </c>
      <c r="BO183" s="64">
        <f t="shared" si="34"/>
        <v>0.21367521367521369</v>
      </c>
      <c r="BP183" s="64">
        <f t="shared" si="35"/>
        <v>0.21367521367521369</v>
      </c>
    </row>
    <row r="184" spans="1:68" ht="27" customHeight="1" x14ac:dyDescent="0.25">
      <c r="A184" s="54" t="s">
        <v>312</v>
      </c>
      <c r="B184" s="54" t="s">
        <v>313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113</v>
      </c>
      <c r="L184" s="32"/>
      <c r="M184" s="33" t="s">
        <v>68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69</v>
      </c>
      <c r="X184" s="741">
        <v>175</v>
      </c>
      <c r="Y184" s="742">
        <f t="shared" si="31"/>
        <v>176.4</v>
      </c>
      <c r="Z184" s="36">
        <f>IFERROR(IF(Y184=0,"",ROUNDUP(Y184/H184,0)*0.00502),"")</f>
        <v>0.42168</v>
      </c>
      <c r="AA184" s="56"/>
      <c r="AB184" s="57"/>
      <c r="AC184" s="243" t="s">
        <v>306</v>
      </c>
      <c r="AG184" s="64"/>
      <c r="AJ184" s="68"/>
      <c r="AK184" s="68">
        <v>0</v>
      </c>
      <c r="BB184" s="244" t="s">
        <v>1</v>
      </c>
      <c r="BM184" s="64">
        <f t="shared" si="32"/>
        <v>185.83333333333331</v>
      </c>
      <c r="BN184" s="64">
        <f t="shared" si="33"/>
        <v>187.32</v>
      </c>
      <c r="BO184" s="64">
        <f t="shared" si="34"/>
        <v>0.35612535612535612</v>
      </c>
      <c r="BP184" s="64">
        <f t="shared" si="35"/>
        <v>0.35897435897435903</v>
      </c>
    </row>
    <row r="185" spans="1:68" ht="27" customHeight="1" x14ac:dyDescent="0.25">
      <c r="A185" s="54" t="s">
        <v>314</v>
      </c>
      <c r="B185" s="54" t="s">
        <v>315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113</v>
      </c>
      <c r="L185" s="32"/>
      <c r="M185" s="33" t="s">
        <v>68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69</v>
      </c>
      <c r="X185" s="741">
        <v>175</v>
      </c>
      <c r="Y185" s="742">
        <f t="shared" si="31"/>
        <v>176.4</v>
      </c>
      <c r="Z185" s="36">
        <f>IFERROR(IF(Y185=0,"",ROUNDUP(Y185/H185,0)*0.00502),"")</f>
        <v>0.42168</v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32"/>
        <v>183.33333333333334</v>
      </c>
      <c r="BN185" s="64">
        <f t="shared" si="33"/>
        <v>184.8</v>
      </c>
      <c r="BO185" s="64">
        <f t="shared" si="34"/>
        <v>0.35612535612535612</v>
      </c>
      <c r="BP185" s="64">
        <f t="shared" si="35"/>
        <v>0.35897435897435903</v>
      </c>
    </row>
    <row r="186" spans="1:68" ht="27" customHeight="1" x14ac:dyDescent="0.25">
      <c r="A186" s="54" t="s">
        <v>316</v>
      </c>
      <c r="B186" s="54" t="s">
        <v>317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67</v>
      </c>
      <c r="L186" s="32"/>
      <c r="M186" s="33" t="s">
        <v>68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69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309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318</v>
      </c>
      <c r="B187" s="54" t="s">
        <v>319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113</v>
      </c>
      <c r="L187" s="32"/>
      <c r="M187" s="33" t="s">
        <v>68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69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320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80</v>
      </c>
      <c r="Q188" s="751"/>
      <c r="R188" s="751"/>
      <c r="S188" s="751"/>
      <c r="T188" s="751"/>
      <c r="U188" s="751"/>
      <c r="V188" s="752"/>
      <c r="W188" s="37" t="s">
        <v>81</v>
      </c>
      <c r="X188" s="743">
        <f>IFERROR(X180/H180,"0")+IFERROR(X181/H181,"0")+IFERROR(X182/H182,"0")+IFERROR(X183/H183,"0")+IFERROR(X184/H184,"0")+IFERROR(X185/H185,"0")+IFERROR(X186/H186,"0")+IFERROR(X187/H187,"0")</f>
        <v>223.8095238095238</v>
      </c>
      <c r="Y188" s="743">
        <f>IFERROR(Y180/H180,"0")+IFERROR(Y181/H181,"0")+IFERROR(Y182/H182,"0")+IFERROR(Y183/H183,"0")+IFERROR(Y184/H184,"0")+IFERROR(Y185/H185,"0")+IFERROR(Y186/H186,"0")+IFERROR(Y187/H187,"0")</f>
        <v>226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1.16652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80</v>
      </c>
      <c r="Q189" s="751"/>
      <c r="R189" s="751"/>
      <c r="S189" s="751"/>
      <c r="T189" s="751"/>
      <c r="U189" s="751"/>
      <c r="V189" s="752"/>
      <c r="W189" s="37" t="s">
        <v>69</v>
      </c>
      <c r="X189" s="743">
        <f>IFERROR(SUM(X180:X187),"0")</f>
        <v>485</v>
      </c>
      <c r="Y189" s="743">
        <f>IFERROR(SUM(Y180:Y187),"0")</f>
        <v>491.4</v>
      </c>
      <c r="Z189" s="37"/>
      <c r="AA189" s="744"/>
      <c r="AB189" s="744"/>
      <c r="AC189" s="744"/>
    </row>
    <row r="190" spans="1:68" ht="16.5" customHeight="1" x14ac:dyDescent="0.25">
      <c r="A190" s="753" t="s">
        <v>321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90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322</v>
      </c>
      <c r="B192" s="54" t="s">
        <v>323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93</v>
      </c>
      <c r="L192" s="32"/>
      <c r="M192" s="33" t="s">
        <v>97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324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325</v>
      </c>
      <c r="B193" s="54" t="s">
        <v>326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67</v>
      </c>
      <c r="L193" s="32"/>
      <c r="M193" s="33" t="s">
        <v>97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69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324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80</v>
      </c>
      <c r="Q194" s="751"/>
      <c r="R194" s="751"/>
      <c r="S194" s="751"/>
      <c r="T194" s="751"/>
      <c r="U194" s="751"/>
      <c r="V194" s="752"/>
      <c r="W194" s="37" t="s">
        <v>81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80</v>
      </c>
      <c r="Q195" s="751"/>
      <c r="R195" s="751"/>
      <c r="S195" s="751"/>
      <c r="T195" s="751"/>
      <c r="U195" s="751"/>
      <c r="V195" s="752"/>
      <c r="W195" s="37" t="s">
        <v>69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139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327</v>
      </c>
      <c r="B197" s="54" t="s">
        <v>328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93</v>
      </c>
      <c r="L197" s="32"/>
      <c r="M197" s="33" t="s">
        <v>94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329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330</v>
      </c>
      <c r="B198" s="54" t="s">
        <v>331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67</v>
      </c>
      <c r="L198" s="32"/>
      <c r="M198" s="33" t="s">
        <v>97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69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329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80</v>
      </c>
      <c r="Q199" s="751"/>
      <c r="R199" s="751"/>
      <c r="S199" s="751"/>
      <c r="T199" s="751"/>
      <c r="U199" s="751"/>
      <c r="V199" s="752"/>
      <c r="W199" s="37" t="s">
        <v>81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80</v>
      </c>
      <c r="Q200" s="751"/>
      <c r="R200" s="751"/>
      <c r="S200" s="751"/>
      <c r="T200" s="751"/>
      <c r="U200" s="751"/>
      <c r="V200" s="752"/>
      <c r="W200" s="37" t="s">
        <v>69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150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332</v>
      </c>
      <c r="B202" s="54" t="s">
        <v>333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69</v>
      </c>
      <c r="X202" s="741">
        <v>160</v>
      </c>
      <c r="Y202" s="742">
        <f t="shared" ref="Y202:Y209" si="36">IFERROR(IF(X202="",0,CEILING((X202/$H202),1)*$H202),"")</f>
        <v>162</v>
      </c>
      <c r="Z202" s="36">
        <f>IFERROR(IF(Y202=0,"",ROUNDUP(Y202/H202,0)*0.00902),"")</f>
        <v>0.27060000000000001</v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166.22222222222223</v>
      </c>
      <c r="BN202" s="64">
        <f t="shared" ref="BN202:BN209" si="38">IFERROR(Y202*I202/H202,"0")</f>
        <v>168.3</v>
      </c>
      <c r="BO202" s="64">
        <f t="shared" ref="BO202:BO209" si="39">IFERROR(1/J202*(X202/H202),"0")</f>
        <v>0.22446689113355778</v>
      </c>
      <c r="BP202" s="64">
        <f t="shared" ref="BP202:BP209" si="40">IFERROR(1/J202*(Y202/H202),"0")</f>
        <v>0.22727272727272727</v>
      </c>
    </row>
    <row r="203" spans="1:68" ht="27" customHeight="1" x14ac:dyDescent="0.25">
      <c r="A203" s="54" t="s">
        <v>335</v>
      </c>
      <c r="B203" s="54" t="s">
        <v>336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69</v>
      </c>
      <c r="X203" s="741">
        <v>40</v>
      </c>
      <c r="Y203" s="742">
        <f t="shared" si="36"/>
        <v>43.2</v>
      </c>
      <c r="Z203" s="36">
        <f>IFERROR(IF(Y203=0,"",ROUNDUP(Y203/H203,0)*0.00902),"")</f>
        <v>7.2160000000000002E-2</v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37"/>
        <v>41.555555555555557</v>
      </c>
      <c r="BN203" s="64">
        <f t="shared" si="38"/>
        <v>44.88</v>
      </c>
      <c r="BO203" s="64">
        <f t="shared" si="39"/>
        <v>5.6116722783389444E-2</v>
      </c>
      <c r="BP203" s="64">
        <f t="shared" si="40"/>
        <v>6.0606060606060608E-2</v>
      </c>
    </row>
    <row r="204" spans="1:68" ht="27" customHeight="1" x14ac:dyDescent="0.25">
      <c r="A204" s="54" t="s">
        <v>338</v>
      </c>
      <c r="B204" s="54" t="s">
        <v>339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69</v>
      </c>
      <c r="X204" s="741">
        <v>300</v>
      </c>
      <c r="Y204" s="742">
        <f t="shared" si="36"/>
        <v>302.40000000000003</v>
      </c>
      <c r="Z204" s="36">
        <f>IFERROR(IF(Y204=0,"",ROUNDUP(Y204/H204,0)*0.00902),"")</f>
        <v>0.50512000000000001</v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si="37"/>
        <v>311.66666666666663</v>
      </c>
      <c r="BN204" s="64">
        <f t="shared" si="38"/>
        <v>314.16000000000003</v>
      </c>
      <c r="BO204" s="64">
        <f t="shared" si="39"/>
        <v>0.42087542087542085</v>
      </c>
      <c r="BP204" s="64">
        <f t="shared" si="40"/>
        <v>0.42424242424242425</v>
      </c>
    </row>
    <row r="205" spans="1:68" ht="27" customHeight="1" x14ac:dyDescent="0.25">
      <c r="A205" s="54" t="s">
        <v>341</v>
      </c>
      <c r="B205" s="54" t="s">
        <v>342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69</v>
      </c>
      <c r="X205" s="741">
        <v>70</v>
      </c>
      <c r="Y205" s="742">
        <f t="shared" si="36"/>
        <v>70.2</v>
      </c>
      <c r="Z205" s="36">
        <f>IFERROR(IF(Y205=0,"",ROUNDUP(Y205/H205,0)*0.00902),"")</f>
        <v>0.11726</v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37"/>
        <v>72.722222222222229</v>
      </c>
      <c r="BN205" s="64">
        <f t="shared" si="38"/>
        <v>72.930000000000007</v>
      </c>
      <c r="BO205" s="64">
        <f t="shared" si="39"/>
        <v>9.8204264870931535E-2</v>
      </c>
      <c r="BP205" s="64">
        <f t="shared" si="40"/>
        <v>9.8484848484848481E-2</v>
      </c>
    </row>
    <row r="206" spans="1:68" ht="27" customHeight="1" x14ac:dyDescent="0.25">
      <c r="A206" s="54" t="s">
        <v>344</v>
      </c>
      <c r="B206" s="54" t="s">
        <v>345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113</v>
      </c>
      <c r="L206" s="32"/>
      <c r="M206" s="33" t="s">
        <v>68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69</v>
      </c>
      <c r="X206" s="741">
        <v>45</v>
      </c>
      <c r="Y206" s="742">
        <f t="shared" si="36"/>
        <v>45</v>
      </c>
      <c r="Z206" s="36">
        <f>IFERROR(IF(Y206=0,"",ROUNDUP(Y206/H206,0)*0.00502),"")</f>
        <v>0.1255</v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37"/>
        <v>48.249999999999993</v>
      </c>
      <c r="BN206" s="64">
        <f t="shared" si="38"/>
        <v>48.249999999999993</v>
      </c>
      <c r="BO206" s="64">
        <f t="shared" si="39"/>
        <v>0.10683760683760685</v>
      </c>
      <c r="BP206" s="64">
        <f t="shared" si="40"/>
        <v>0.10683760683760685</v>
      </c>
    </row>
    <row r="207" spans="1:68" ht="27" customHeight="1" x14ac:dyDescent="0.25">
      <c r="A207" s="54" t="s">
        <v>346</v>
      </c>
      <c r="B207" s="54" t="s">
        <v>347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113</v>
      </c>
      <c r="L207" s="32"/>
      <c r="M207" s="33" t="s">
        <v>68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69</v>
      </c>
      <c r="X207" s="741">
        <v>30</v>
      </c>
      <c r="Y207" s="742">
        <f t="shared" si="36"/>
        <v>30.6</v>
      </c>
      <c r="Z207" s="36">
        <f>IFERROR(IF(Y207=0,"",ROUNDUP(Y207/H207,0)*0.00502),"")</f>
        <v>8.5339999999999999E-2</v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37"/>
        <v>31.666666666666664</v>
      </c>
      <c r="BN207" s="64">
        <f t="shared" si="38"/>
        <v>32.299999999999997</v>
      </c>
      <c r="BO207" s="64">
        <f t="shared" si="39"/>
        <v>7.122507122507124E-2</v>
      </c>
      <c r="BP207" s="64">
        <f t="shared" si="40"/>
        <v>7.2649572649572655E-2</v>
      </c>
    </row>
    <row r="208" spans="1:68" ht="27" customHeight="1" x14ac:dyDescent="0.25">
      <c r="A208" s="54" t="s">
        <v>348</v>
      </c>
      <c r="B208" s="54" t="s">
        <v>349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113</v>
      </c>
      <c r="L208" s="32"/>
      <c r="M208" s="33" t="s">
        <v>68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69</v>
      </c>
      <c r="X208" s="741">
        <v>15</v>
      </c>
      <c r="Y208" s="742">
        <f t="shared" si="36"/>
        <v>16.2</v>
      </c>
      <c r="Z208" s="36">
        <f>IFERROR(IF(Y208=0,"",ROUNDUP(Y208/H208,0)*0.00502),"")</f>
        <v>4.5179999999999998E-2</v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37"/>
        <v>15.833333333333332</v>
      </c>
      <c r="BN208" s="64">
        <f t="shared" si="38"/>
        <v>17.099999999999998</v>
      </c>
      <c r="BO208" s="64">
        <f t="shared" si="39"/>
        <v>3.561253561253562E-2</v>
      </c>
      <c r="BP208" s="64">
        <f t="shared" si="40"/>
        <v>3.8461538461538464E-2</v>
      </c>
    </row>
    <row r="209" spans="1:68" ht="27" customHeight="1" x14ac:dyDescent="0.25">
      <c r="A209" s="54" t="s">
        <v>350</v>
      </c>
      <c r="B209" s="54" t="s">
        <v>351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113</v>
      </c>
      <c r="L209" s="32"/>
      <c r="M209" s="33" t="s">
        <v>68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69</v>
      </c>
      <c r="X209" s="741">
        <v>21</v>
      </c>
      <c r="Y209" s="742">
        <f t="shared" si="36"/>
        <v>21.6</v>
      </c>
      <c r="Z209" s="36">
        <f>IFERROR(IF(Y209=0,"",ROUNDUP(Y209/H209,0)*0.00502),"")</f>
        <v>6.0240000000000002E-2</v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37"/>
        <v>22.166666666666664</v>
      </c>
      <c r="BN209" s="64">
        <f t="shared" si="38"/>
        <v>22.8</v>
      </c>
      <c r="BO209" s="64">
        <f t="shared" si="39"/>
        <v>4.9857549857549859E-2</v>
      </c>
      <c r="BP209" s="64">
        <f t="shared" si="40"/>
        <v>5.1282051282051287E-2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80</v>
      </c>
      <c r="Q210" s="751"/>
      <c r="R210" s="751"/>
      <c r="S210" s="751"/>
      <c r="T210" s="751"/>
      <c r="U210" s="751"/>
      <c r="V210" s="752"/>
      <c r="W210" s="37" t="s">
        <v>81</v>
      </c>
      <c r="X210" s="743">
        <f>IFERROR(X202/H202,"0")+IFERROR(X203/H203,"0")+IFERROR(X204/H204,"0")+IFERROR(X205/H205,"0")+IFERROR(X206/H206,"0")+IFERROR(X207/H207,"0")+IFERROR(X208/H208,"0")+IFERROR(X209/H209,"0")</f>
        <v>167.2222222222222</v>
      </c>
      <c r="Y210" s="743">
        <f>IFERROR(Y202/H202,"0")+IFERROR(Y203/H203,"0")+IFERROR(Y204/H204,"0")+IFERROR(Y205/H205,"0")+IFERROR(Y206/H206,"0")+IFERROR(Y207/H207,"0")+IFERROR(Y208/H208,"0")+IFERROR(Y209/H209,"0")</f>
        <v>170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1.2814000000000001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80</v>
      </c>
      <c r="Q211" s="751"/>
      <c r="R211" s="751"/>
      <c r="S211" s="751"/>
      <c r="T211" s="751"/>
      <c r="U211" s="751"/>
      <c r="V211" s="752"/>
      <c r="W211" s="37" t="s">
        <v>69</v>
      </c>
      <c r="X211" s="743">
        <f>IFERROR(SUM(X202:X209),"0")</f>
        <v>681</v>
      </c>
      <c r="Y211" s="743">
        <f>IFERROR(SUM(Y202:Y209),"0")</f>
        <v>691.20000000000016</v>
      </c>
      <c r="Z211" s="37"/>
      <c r="AA211" s="744"/>
      <c r="AB211" s="744"/>
      <c r="AC211" s="744"/>
    </row>
    <row r="212" spans="1:68" ht="14.25" customHeight="1" x14ac:dyDescent="0.25">
      <c r="A212" s="761" t="s">
        <v>64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352</v>
      </c>
      <c r="B213" s="54" t="s">
        <v>353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93</v>
      </c>
      <c r="L213" s="32"/>
      <c r="M213" s="33" t="s">
        <v>94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69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355</v>
      </c>
      <c r="B214" s="54" t="s">
        <v>356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93</v>
      </c>
      <c r="L214" s="32"/>
      <c r="M214" s="33" t="s">
        <v>135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69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357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358</v>
      </c>
      <c r="B215" s="54" t="s">
        <v>359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93</v>
      </c>
      <c r="L215" s="32"/>
      <c r="M215" s="33" t="s">
        <v>94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69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361</v>
      </c>
      <c r="B216" s="54" t="s">
        <v>362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93</v>
      </c>
      <c r="L216" s="32"/>
      <c r="M216" s="33" t="s">
        <v>94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69</v>
      </c>
      <c r="X216" s="741">
        <v>30</v>
      </c>
      <c r="Y216" s="742">
        <f t="shared" si="41"/>
        <v>34.799999999999997</v>
      </c>
      <c r="Z216" s="36">
        <f>IFERROR(IF(Y216=0,"",ROUNDUP(Y216/H216,0)*0.01898),"")</f>
        <v>7.5920000000000001E-2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42"/>
        <v>31.789655172413795</v>
      </c>
      <c r="BN216" s="64">
        <f t="shared" si="43"/>
        <v>36.875999999999998</v>
      </c>
      <c r="BO216" s="64">
        <f t="shared" si="44"/>
        <v>5.387931034482759E-2</v>
      </c>
      <c r="BP216" s="64">
        <f t="shared" si="45"/>
        <v>6.25E-2</v>
      </c>
    </row>
    <row r="217" spans="1:68" ht="27" customHeight="1" x14ac:dyDescent="0.25">
      <c r="A217" s="54" t="s">
        <v>364</v>
      </c>
      <c r="B217" s="54" t="s">
        <v>365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67</v>
      </c>
      <c r="L217" s="32"/>
      <c r="M217" s="33" t="s">
        <v>94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69</v>
      </c>
      <c r="X217" s="741">
        <v>320</v>
      </c>
      <c r="Y217" s="742">
        <f t="shared" si="41"/>
        <v>321.59999999999997</v>
      </c>
      <c r="Z217" s="36">
        <f t="shared" ref="Z217:Z223" si="46">IFERROR(IF(Y217=0,"",ROUNDUP(Y217/H217,0)*0.00651),"")</f>
        <v>0.87234</v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42"/>
        <v>356</v>
      </c>
      <c r="BN217" s="64">
        <f t="shared" si="43"/>
        <v>357.78</v>
      </c>
      <c r="BO217" s="64">
        <f t="shared" si="44"/>
        <v>0.73260073260073266</v>
      </c>
      <c r="BP217" s="64">
        <f t="shared" si="45"/>
        <v>0.73626373626373631</v>
      </c>
    </row>
    <row r="218" spans="1:68" ht="27" customHeight="1" x14ac:dyDescent="0.25">
      <c r="A218" s="54" t="s">
        <v>366</v>
      </c>
      <c r="B218" s="54" t="s">
        <v>367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67</v>
      </c>
      <c r="L218" s="32"/>
      <c r="M218" s="33" t="s">
        <v>135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69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94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69</v>
      </c>
      <c r="X219" s="741">
        <v>440</v>
      </c>
      <c r="Y219" s="742">
        <f t="shared" si="41"/>
        <v>441.59999999999997</v>
      </c>
      <c r="Z219" s="36">
        <f t="shared" si="46"/>
        <v>1.19784</v>
      </c>
      <c r="AA219" s="56"/>
      <c r="AB219" s="57"/>
      <c r="AC219" s="287" t="s">
        <v>363</v>
      </c>
      <c r="AG219" s="64"/>
      <c r="AJ219" s="68"/>
      <c r="AK219" s="68">
        <v>0</v>
      </c>
      <c r="BB219" s="288" t="s">
        <v>1</v>
      </c>
      <c r="BM219" s="64">
        <f t="shared" si="42"/>
        <v>486.20000000000005</v>
      </c>
      <c r="BN219" s="64">
        <f t="shared" si="43"/>
        <v>487.96800000000002</v>
      </c>
      <c r="BO219" s="64">
        <f t="shared" si="44"/>
        <v>1.0073260073260075</v>
      </c>
      <c r="BP219" s="64">
        <f t="shared" si="45"/>
        <v>1.0109890109890112</v>
      </c>
    </row>
    <row r="220" spans="1:68" ht="27" customHeight="1" x14ac:dyDescent="0.25">
      <c r="A220" s="54" t="s">
        <v>371</v>
      </c>
      <c r="B220" s="54" t="s">
        <v>372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69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363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373</v>
      </c>
      <c r="B221" s="54" t="s">
        <v>374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69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375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376</v>
      </c>
      <c r="B222" s="54" t="s">
        <v>377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67</v>
      </c>
      <c r="L222" s="32"/>
      <c r="M222" s="33" t="s">
        <v>68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69</v>
      </c>
      <c r="X222" s="741">
        <v>144</v>
      </c>
      <c r="Y222" s="742">
        <f t="shared" si="41"/>
        <v>144</v>
      </c>
      <c r="Z222" s="36">
        <f t="shared" si="46"/>
        <v>0.3906</v>
      </c>
      <c r="AA222" s="56"/>
      <c r="AB222" s="57"/>
      <c r="AC222" s="293" t="s">
        <v>375</v>
      </c>
      <c r="AG222" s="64"/>
      <c r="AJ222" s="68"/>
      <c r="AK222" s="68">
        <v>0</v>
      </c>
      <c r="BB222" s="294" t="s">
        <v>1</v>
      </c>
      <c r="BM222" s="64">
        <f t="shared" si="42"/>
        <v>159.12000000000003</v>
      </c>
      <c r="BN222" s="64">
        <f t="shared" si="43"/>
        <v>159.12000000000003</v>
      </c>
      <c r="BO222" s="64">
        <f t="shared" si="44"/>
        <v>0.32967032967032972</v>
      </c>
      <c r="BP222" s="64">
        <f t="shared" si="45"/>
        <v>0.32967032967032972</v>
      </c>
    </row>
    <row r="223" spans="1:68" ht="27" customHeight="1" x14ac:dyDescent="0.25">
      <c r="A223" s="54" t="s">
        <v>378</v>
      </c>
      <c r="B223" s="54" t="s">
        <v>379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67</v>
      </c>
      <c r="L223" s="32"/>
      <c r="M223" s="33" t="s">
        <v>94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69</v>
      </c>
      <c r="X223" s="741">
        <v>240</v>
      </c>
      <c r="Y223" s="742">
        <f t="shared" si="41"/>
        <v>240</v>
      </c>
      <c r="Z223" s="36">
        <f t="shared" si="46"/>
        <v>0.65100000000000002</v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42"/>
        <v>265.8</v>
      </c>
      <c r="BN223" s="64">
        <f t="shared" si="43"/>
        <v>265.8</v>
      </c>
      <c r="BO223" s="64">
        <f t="shared" si="44"/>
        <v>0.5494505494505495</v>
      </c>
      <c r="BP223" s="64">
        <f t="shared" si="45"/>
        <v>0.5494505494505495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80</v>
      </c>
      <c r="Q224" s="751"/>
      <c r="R224" s="751"/>
      <c r="S224" s="751"/>
      <c r="T224" s="751"/>
      <c r="U224" s="751"/>
      <c r="V224" s="752"/>
      <c r="W224" s="37" t="s">
        <v>81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480.11494252873564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482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3.1877000000000004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80</v>
      </c>
      <c r="Q225" s="751"/>
      <c r="R225" s="751"/>
      <c r="S225" s="751"/>
      <c r="T225" s="751"/>
      <c r="U225" s="751"/>
      <c r="V225" s="752"/>
      <c r="W225" s="37" t="s">
        <v>69</v>
      </c>
      <c r="X225" s="743">
        <f>IFERROR(SUM(X213:X223),"0")</f>
        <v>1174</v>
      </c>
      <c r="Y225" s="743">
        <f>IFERROR(SUM(Y213:Y223),"0")</f>
        <v>1182</v>
      </c>
      <c r="Z225" s="37"/>
      <c r="AA225" s="744"/>
      <c r="AB225" s="744"/>
      <c r="AC225" s="744"/>
    </row>
    <row r="226" spans="1:68" ht="14.25" customHeight="1" x14ac:dyDescent="0.25">
      <c r="A226" s="761" t="s">
        <v>181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381</v>
      </c>
      <c r="B227" s="54" t="s">
        <v>382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104</v>
      </c>
      <c r="L227" s="32"/>
      <c r="M227" s="33" t="s">
        <v>135</v>
      </c>
      <c r="N227" s="33"/>
      <c r="O227" s="32">
        <v>30</v>
      </c>
      <c r="P227" s="1048" t="s">
        <v>383</v>
      </c>
      <c r="Q227" s="748"/>
      <c r="R227" s="748"/>
      <c r="S227" s="748"/>
      <c r="T227" s="749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104</v>
      </c>
      <c r="L228" s="32"/>
      <c r="M228" s="33" t="s">
        <v>94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69</v>
      </c>
      <c r="X229" s="741">
        <v>40</v>
      </c>
      <c r="Y229" s="742">
        <f>IFERROR(IF(X229="",0,CEILING((X229/$H229),1)*$H229),"")</f>
        <v>40.799999999999997</v>
      </c>
      <c r="Z229" s="36">
        <f>IFERROR(IF(Y229=0,"",ROUNDUP(Y229/H229,0)*0.00651),"")</f>
        <v>0.11067</v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>IFERROR(X229*I229/H229,"0")</f>
        <v>44.20000000000001</v>
      </c>
      <c r="BN229" s="64">
        <f>IFERROR(Y229*I229/H229,"0")</f>
        <v>45.084000000000003</v>
      </c>
      <c r="BO229" s="64">
        <f>IFERROR(1/J229*(X229/H229),"0")</f>
        <v>9.1575091575091583E-2</v>
      </c>
      <c r="BP229" s="64">
        <f>IFERROR(1/J229*(Y229/H229),"0")</f>
        <v>9.3406593406593408E-2</v>
      </c>
    </row>
    <row r="230" spans="1:68" ht="27" customHeight="1" x14ac:dyDescent="0.25">
      <c r="A230" s="54" t="s">
        <v>391</v>
      </c>
      <c r="B230" s="54" t="s">
        <v>392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94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69</v>
      </c>
      <c r="X230" s="741">
        <v>48</v>
      </c>
      <c r="Y230" s="742">
        <f>IFERROR(IF(X230="",0,CEILING((X230/$H230),1)*$H230),"")</f>
        <v>48</v>
      </c>
      <c r="Z230" s="36">
        <f>IFERROR(IF(Y230=0,"",ROUNDUP(Y230/H230,0)*0.00651),"")</f>
        <v>0.13020000000000001</v>
      </c>
      <c r="AA230" s="56"/>
      <c r="AB230" s="57"/>
      <c r="AC230" s="303" t="s">
        <v>384</v>
      </c>
      <c r="AG230" s="64"/>
      <c r="AJ230" s="68"/>
      <c r="AK230" s="68">
        <v>0</v>
      </c>
      <c r="BB230" s="304" t="s">
        <v>1</v>
      </c>
      <c r="BM230" s="64">
        <f>IFERROR(X230*I230/H230,"0")</f>
        <v>53.040000000000006</v>
      </c>
      <c r="BN230" s="64">
        <f>IFERROR(Y230*I230/H230,"0")</f>
        <v>53.040000000000006</v>
      </c>
      <c r="BO230" s="64">
        <f>IFERROR(1/J230*(X230/H230),"0")</f>
        <v>0.1098901098901099</v>
      </c>
      <c r="BP230" s="64">
        <f>IFERROR(1/J230*(Y230/H230),"0")</f>
        <v>0.1098901098901099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80</v>
      </c>
      <c r="Q231" s="751"/>
      <c r="R231" s="751"/>
      <c r="S231" s="751"/>
      <c r="T231" s="751"/>
      <c r="U231" s="751"/>
      <c r="V231" s="752"/>
      <c r="W231" s="37" t="s">
        <v>81</v>
      </c>
      <c r="X231" s="743">
        <f>IFERROR(X227/H227,"0")+IFERROR(X228/H228,"0")+IFERROR(X229/H229,"0")+IFERROR(X230/H230,"0")</f>
        <v>36.666666666666671</v>
      </c>
      <c r="Y231" s="743">
        <f>IFERROR(Y227/H227,"0")+IFERROR(Y228/H228,"0")+IFERROR(Y229/H229,"0")+IFERROR(Y230/H230,"0")</f>
        <v>37</v>
      </c>
      <c r="Z231" s="743">
        <f>IFERROR(IF(Z227="",0,Z227),"0")+IFERROR(IF(Z228="",0,Z228),"0")+IFERROR(IF(Z229="",0,Z229),"0")+IFERROR(IF(Z230="",0,Z230),"0")</f>
        <v>0.24087000000000003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80</v>
      </c>
      <c r="Q232" s="751"/>
      <c r="R232" s="751"/>
      <c r="S232" s="751"/>
      <c r="T232" s="751"/>
      <c r="U232" s="751"/>
      <c r="V232" s="752"/>
      <c r="W232" s="37" t="s">
        <v>69</v>
      </c>
      <c r="X232" s="743">
        <f>IFERROR(SUM(X227:X230),"0")</f>
        <v>88</v>
      </c>
      <c r="Y232" s="743">
        <f>IFERROR(SUM(Y227:Y230),"0")</f>
        <v>88.8</v>
      </c>
      <c r="Z232" s="37"/>
      <c r="AA232" s="744"/>
      <c r="AB232" s="744"/>
      <c r="AC232" s="744"/>
    </row>
    <row r="233" spans="1:68" ht="16.5" customHeight="1" x14ac:dyDescent="0.25">
      <c r="A233" s="753" t="s">
        <v>393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90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394</v>
      </c>
      <c r="B235" s="54" t="s">
        <v>395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97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69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396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394</v>
      </c>
      <c r="B236" s="54" t="s">
        <v>397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398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69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399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400</v>
      </c>
      <c r="B237" s="54" t="s">
        <v>401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97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69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402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403</v>
      </c>
      <c r="B238" s="54" t="s">
        <v>404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94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69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403</v>
      </c>
      <c r="B239" s="54" t="s">
        <v>406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398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69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399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407</v>
      </c>
      <c r="B240" s="54" t="s">
        <v>408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104</v>
      </c>
      <c r="L240" s="32"/>
      <c r="M240" s="33" t="s">
        <v>97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69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396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104</v>
      </c>
      <c r="L241" s="32"/>
      <c r="M241" s="33" t="s">
        <v>97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69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402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411</v>
      </c>
      <c r="B242" s="54" t="s">
        <v>412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104</v>
      </c>
      <c r="L242" s="32"/>
      <c r="M242" s="33" t="s">
        <v>97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69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405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80</v>
      </c>
      <c r="Q243" s="751"/>
      <c r="R243" s="751"/>
      <c r="S243" s="751"/>
      <c r="T243" s="751"/>
      <c r="U243" s="751"/>
      <c r="V243" s="752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80</v>
      </c>
      <c r="Q244" s="751"/>
      <c r="R244" s="751"/>
      <c r="S244" s="751"/>
      <c r="T244" s="751"/>
      <c r="U244" s="751"/>
      <c r="V244" s="752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413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90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414</v>
      </c>
      <c r="B247" s="54" t="s">
        <v>415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398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69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414</v>
      </c>
      <c r="B248" s="54" t="s">
        <v>417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97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69</v>
      </c>
      <c r="X248" s="741">
        <v>30</v>
      </c>
      <c r="Y248" s="742">
        <f t="shared" si="52"/>
        <v>34.799999999999997</v>
      </c>
      <c r="Z248" s="36">
        <f>IFERROR(IF(Y248=0,"",ROUNDUP(Y248/H248,0)*0.01898),"")</f>
        <v>5.6940000000000004E-2</v>
      </c>
      <c r="AA248" s="56"/>
      <c r="AB248" s="57"/>
      <c r="AC248" s="323" t="s">
        <v>418</v>
      </c>
      <c r="AG248" s="64"/>
      <c r="AJ248" s="68"/>
      <c r="AK248" s="68">
        <v>0</v>
      </c>
      <c r="BB248" s="324" t="s">
        <v>1</v>
      </c>
      <c r="BM248" s="64">
        <f t="shared" si="53"/>
        <v>31.125000000000004</v>
      </c>
      <c r="BN248" s="64">
        <f t="shared" si="54"/>
        <v>36.104999999999997</v>
      </c>
      <c r="BO248" s="64">
        <f t="shared" si="55"/>
        <v>4.0409482758620691E-2</v>
      </c>
      <c r="BP248" s="64">
        <f t="shared" si="56"/>
        <v>4.6875E-2</v>
      </c>
    </row>
    <row r="249" spans="1:68" ht="27" customHeight="1" x14ac:dyDescent="0.25">
      <c r="A249" s="54" t="s">
        <v>419</v>
      </c>
      <c r="B249" s="54" t="s">
        <v>420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97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69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421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422</v>
      </c>
      <c r="B250" s="54" t="s">
        <v>423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97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69</v>
      </c>
      <c r="X250" s="741">
        <v>30</v>
      </c>
      <c r="Y250" s="742">
        <f t="shared" si="52"/>
        <v>34.799999999999997</v>
      </c>
      <c r="Z250" s="36">
        <f>IFERROR(IF(Y250=0,"",ROUNDUP(Y250/H250,0)*0.01898),"")</f>
        <v>5.6940000000000004E-2</v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53"/>
        <v>31.125000000000004</v>
      </c>
      <c r="BN250" s="64">
        <f t="shared" si="54"/>
        <v>36.104999999999997</v>
      </c>
      <c r="BO250" s="64">
        <f t="shared" si="55"/>
        <v>4.0409482758620691E-2</v>
      </c>
      <c r="BP250" s="64">
        <f t="shared" si="56"/>
        <v>4.6875E-2</v>
      </c>
    </row>
    <row r="251" spans="1:68" ht="27" customHeight="1" x14ac:dyDescent="0.25">
      <c r="A251" s="54" t="s">
        <v>422</v>
      </c>
      <c r="B251" s="54" t="s">
        <v>425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398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69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426</v>
      </c>
      <c r="B252" s="54" t="s">
        <v>427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104</v>
      </c>
      <c r="L252" s="32"/>
      <c r="M252" s="33" t="s">
        <v>97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69</v>
      </c>
      <c r="X252" s="741">
        <v>32</v>
      </c>
      <c r="Y252" s="742">
        <f t="shared" si="52"/>
        <v>32</v>
      </c>
      <c r="Z252" s="36">
        <f>IFERROR(IF(Y252=0,"",ROUNDUP(Y252/H252,0)*0.00902),"")</f>
        <v>7.2160000000000002E-2</v>
      </c>
      <c r="AA252" s="56"/>
      <c r="AB252" s="57"/>
      <c r="AC252" s="331" t="s">
        <v>418</v>
      </c>
      <c r="AG252" s="64"/>
      <c r="AJ252" s="68"/>
      <c r="AK252" s="68">
        <v>0</v>
      </c>
      <c r="BB252" s="332" t="s">
        <v>1</v>
      </c>
      <c r="BM252" s="64">
        <f t="shared" si="53"/>
        <v>33.68</v>
      </c>
      <c r="BN252" s="64">
        <f t="shared" si="54"/>
        <v>33.68</v>
      </c>
      <c r="BO252" s="64">
        <f t="shared" si="55"/>
        <v>6.0606060606060608E-2</v>
      </c>
      <c r="BP252" s="64">
        <f t="shared" si="56"/>
        <v>6.0606060606060608E-2</v>
      </c>
    </row>
    <row r="253" spans="1:68" ht="27" customHeight="1" x14ac:dyDescent="0.25">
      <c r="A253" s="54" t="s">
        <v>428</v>
      </c>
      <c r="B253" s="54" t="s">
        <v>429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104</v>
      </c>
      <c r="L253" s="32"/>
      <c r="M253" s="33" t="s">
        <v>97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69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430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431</v>
      </c>
      <c r="B254" s="54" t="s">
        <v>432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104</v>
      </c>
      <c r="L254" s="32"/>
      <c r="M254" s="33" t="s">
        <v>97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69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421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433</v>
      </c>
      <c r="B255" s="54" t="s">
        <v>434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104</v>
      </c>
      <c r="L255" s="32"/>
      <c r="M255" s="33" t="s">
        <v>97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69</v>
      </c>
      <c r="X255" s="741">
        <v>32</v>
      </c>
      <c r="Y255" s="742">
        <f t="shared" si="52"/>
        <v>32</v>
      </c>
      <c r="Z255" s="36">
        <f>IFERROR(IF(Y255=0,"",ROUNDUP(Y255/H255,0)*0.00902),"")</f>
        <v>7.2160000000000002E-2</v>
      </c>
      <c r="AA255" s="56"/>
      <c r="AB255" s="57"/>
      <c r="AC255" s="337" t="s">
        <v>424</v>
      </c>
      <c r="AG255" s="64"/>
      <c r="AJ255" s="68"/>
      <c r="AK255" s="68">
        <v>0</v>
      </c>
      <c r="BB255" s="338" t="s">
        <v>1</v>
      </c>
      <c r="BM255" s="64">
        <f t="shared" si="53"/>
        <v>33.68</v>
      </c>
      <c r="BN255" s="64">
        <f t="shared" si="54"/>
        <v>33.68</v>
      </c>
      <c r="BO255" s="64">
        <f t="shared" si="55"/>
        <v>6.0606060606060608E-2</v>
      </c>
      <c r="BP255" s="64">
        <f t="shared" si="56"/>
        <v>6.0606060606060608E-2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80</v>
      </c>
      <c r="Q256" s="751"/>
      <c r="R256" s="751"/>
      <c r="S256" s="751"/>
      <c r="T256" s="751"/>
      <c r="U256" s="751"/>
      <c r="V256" s="752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21.172413793103448</v>
      </c>
      <c r="Y256" s="743">
        <f>IFERROR(Y247/H247,"0")+IFERROR(Y248/H248,"0")+IFERROR(Y249/H249,"0")+IFERROR(Y250/H250,"0")+IFERROR(Y251/H251,"0")+IFERROR(Y252/H252,"0")+IFERROR(Y253/H253,"0")+IFERROR(Y254/H254,"0")+IFERROR(Y255/H255,"0")</f>
        <v>22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0.25819999999999999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80</v>
      </c>
      <c r="Q257" s="751"/>
      <c r="R257" s="751"/>
      <c r="S257" s="751"/>
      <c r="T257" s="751"/>
      <c r="U257" s="751"/>
      <c r="V257" s="752"/>
      <c r="W257" s="37" t="s">
        <v>69</v>
      </c>
      <c r="X257" s="743">
        <f>IFERROR(SUM(X247:X255),"0")</f>
        <v>124</v>
      </c>
      <c r="Y257" s="743">
        <f>IFERROR(SUM(Y247:Y255),"0")</f>
        <v>133.6</v>
      </c>
      <c r="Z257" s="37"/>
      <c r="AA257" s="744"/>
      <c r="AB257" s="744"/>
      <c r="AC257" s="744"/>
    </row>
    <row r="258" spans="1:68" ht="14.25" customHeight="1" x14ac:dyDescent="0.25">
      <c r="A258" s="761" t="s">
        <v>139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435</v>
      </c>
      <c r="B259" s="54" t="s">
        <v>436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113</v>
      </c>
      <c r="L259" s="32"/>
      <c r="M259" s="33" t="s">
        <v>94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80</v>
      </c>
      <c r="Q260" s="751"/>
      <c r="R260" s="751"/>
      <c r="S260" s="751"/>
      <c r="T260" s="751"/>
      <c r="U260" s="751"/>
      <c r="V260" s="752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80</v>
      </c>
      <c r="Q261" s="751"/>
      <c r="R261" s="751"/>
      <c r="S261" s="751"/>
      <c r="T261" s="751"/>
      <c r="U261" s="751"/>
      <c r="V261" s="752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438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90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439</v>
      </c>
      <c r="B264" s="54" t="s">
        <v>440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97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69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441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442</v>
      </c>
      <c r="B265" s="54" t="s">
        <v>443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97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69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442</v>
      </c>
      <c r="B266" s="54" t="s">
        <v>445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398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69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446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447</v>
      </c>
      <c r="B267" s="54" t="s">
        <v>448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97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69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449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450</v>
      </c>
      <c r="B268" s="54" t="s">
        <v>451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97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69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452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453</v>
      </c>
      <c r="B269" s="54" t="s">
        <v>454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104</v>
      </c>
      <c r="L269" s="32"/>
      <c r="M269" s="33" t="s">
        <v>97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69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455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456</v>
      </c>
      <c r="B270" s="54" t="s">
        <v>457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104</v>
      </c>
      <c r="L270" s="32"/>
      <c r="M270" s="33" t="s">
        <v>97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69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458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459</v>
      </c>
      <c r="B271" s="54" t="s">
        <v>460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104</v>
      </c>
      <c r="L271" s="32"/>
      <c r="M271" s="33" t="s">
        <v>97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69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461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462</v>
      </c>
      <c r="B272" s="54" t="s">
        <v>463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104</v>
      </c>
      <c r="L272" s="32"/>
      <c r="M272" s="33" t="s">
        <v>97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69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464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80</v>
      </c>
      <c r="Q273" s="751"/>
      <c r="R273" s="751"/>
      <c r="S273" s="751"/>
      <c r="T273" s="751"/>
      <c r="U273" s="751"/>
      <c r="V273" s="752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80</v>
      </c>
      <c r="Q274" s="751"/>
      <c r="R274" s="751"/>
      <c r="S274" s="751"/>
      <c r="T274" s="751"/>
      <c r="U274" s="751"/>
      <c r="V274" s="752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465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90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466</v>
      </c>
      <c r="B277" s="54" t="s">
        <v>467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97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405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80</v>
      </c>
      <c r="Q278" s="751"/>
      <c r="R278" s="751"/>
      <c r="S278" s="751"/>
      <c r="T278" s="751"/>
      <c r="U278" s="751"/>
      <c r="V278" s="752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80</v>
      </c>
      <c r="Q279" s="751"/>
      <c r="R279" s="751"/>
      <c r="S279" s="751"/>
      <c r="T279" s="751"/>
      <c r="U279" s="751"/>
      <c r="V279" s="752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468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90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469</v>
      </c>
      <c r="B282" s="54" t="s">
        <v>470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98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471</v>
      </c>
      <c r="B283" s="54" t="s">
        <v>472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473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474</v>
      </c>
      <c r="B284" s="54" t="s">
        <v>475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94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476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80</v>
      </c>
      <c r="Q285" s="751"/>
      <c r="R285" s="751"/>
      <c r="S285" s="751"/>
      <c r="T285" s="751"/>
      <c r="U285" s="751"/>
      <c r="V285" s="752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80</v>
      </c>
      <c r="Q286" s="751"/>
      <c r="R286" s="751"/>
      <c r="S286" s="751"/>
      <c r="T286" s="751"/>
      <c r="U286" s="751"/>
      <c r="V286" s="752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477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64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478</v>
      </c>
      <c r="B289" s="54" t="s">
        <v>479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94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69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480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481</v>
      </c>
      <c r="B290" s="54" t="s">
        <v>482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104</v>
      </c>
      <c r="L290" s="32"/>
      <c r="M290" s="33" t="s">
        <v>68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69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483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484</v>
      </c>
      <c r="B291" s="54" t="s">
        <v>485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94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69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486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487</v>
      </c>
      <c r="B292" s="54" t="s">
        <v>488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69</v>
      </c>
      <c r="X292" s="741">
        <v>200</v>
      </c>
      <c r="Y292" s="742">
        <f t="shared" si="62"/>
        <v>201.6</v>
      </c>
      <c r="Z292" s="36">
        <f>IFERROR(IF(Y292=0,"",ROUNDUP(Y292/H292,0)*0.00651),"")</f>
        <v>0.54683999999999999</v>
      </c>
      <c r="AA292" s="56"/>
      <c r="AB292" s="57"/>
      <c r="AC292" s="373" t="s">
        <v>489</v>
      </c>
      <c r="AG292" s="64"/>
      <c r="AJ292" s="68"/>
      <c r="AK292" s="68">
        <v>0</v>
      </c>
      <c r="BB292" s="374" t="s">
        <v>1</v>
      </c>
      <c r="BM292" s="64">
        <f t="shared" si="63"/>
        <v>221</v>
      </c>
      <c r="BN292" s="64">
        <f t="shared" si="64"/>
        <v>222.768</v>
      </c>
      <c r="BO292" s="64">
        <f t="shared" si="65"/>
        <v>0.45787545787545797</v>
      </c>
      <c r="BP292" s="64">
        <f t="shared" si="66"/>
        <v>0.46153846153846156</v>
      </c>
    </row>
    <row r="293" spans="1:68" ht="37.5" customHeight="1" x14ac:dyDescent="0.25">
      <c r="A293" s="54" t="s">
        <v>490</v>
      </c>
      <c r="B293" s="54" t="s">
        <v>491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107</v>
      </c>
      <c r="M293" s="33" t="s">
        <v>94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69</v>
      </c>
      <c r="X293" s="741">
        <v>240</v>
      </c>
      <c r="Y293" s="742">
        <f t="shared" si="62"/>
        <v>240</v>
      </c>
      <c r="Z293" s="36">
        <f>IFERROR(IF(Y293=0,"",ROUNDUP(Y293/H293,0)*0.00651),"")</f>
        <v>0.65100000000000002</v>
      </c>
      <c r="AA293" s="56"/>
      <c r="AB293" s="57"/>
      <c r="AC293" s="375" t="s">
        <v>480</v>
      </c>
      <c r="AG293" s="64"/>
      <c r="AJ293" s="68" t="s">
        <v>108</v>
      </c>
      <c r="AK293" s="68">
        <v>436.8</v>
      </c>
      <c r="BB293" s="376" t="s">
        <v>1</v>
      </c>
      <c r="BM293" s="64">
        <f t="shared" si="63"/>
        <v>258.00000000000006</v>
      </c>
      <c r="BN293" s="64">
        <f t="shared" si="64"/>
        <v>258.00000000000006</v>
      </c>
      <c r="BO293" s="64">
        <f t="shared" si="65"/>
        <v>0.5494505494505495</v>
      </c>
      <c r="BP293" s="64">
        <f t="shared" si="66"/>
        <v>0.5494505494505495</v>
      </c>
    </row>
    <row r="294" spans="1:68" ht="37.5" customHeight="1" x14ac:dyDescent="0.25">
      <c r="A294" s="54" t="s">
        <v>492</v>
      </c>
      <c r="B294" s="54" t="s">
        <v>493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104</v>
      </c>
      <c r="L294" s="32"/>
      <c r="M294" s="33" t="s">
        <v>68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69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494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80</v>
      </c>
      <c r="Q295" s="751"/>
      <c r="R295" s="751"/>
      <c r="S295" s="751"/>
      <c r="T295" s="751"/>
      <c r="U295" s="751"/>
      <c r="V295" s="752"/>
      <c r="W295" s="37" t="s">
        <v>81</v>
      </c>
      <c r="X295" s="743">
        <f>IFERROR(X289/H289,"0")+IFERROR(X290/H290,"0")+IFERROR(X291/H291,"0")+IFERROR(X292/H292,"0")+IFERROR(X293/H293,"0")+IFERROR(X294/H294,"0")</f>
        <v>183.33333333333334</v>
      </c>
      <c r="Y295" s="743">
        <f>IFERROR(Y289/H289,"0")+IFERROR(Y290/H290,"0")+IFERROR(Y291/H291,"0")+IFERROR(Y292/H292,"0")+IFERROR(Y293/H293,"0")+IFERROR(Y294/H294,"0")</f>
        <v>184</v>
      </c>
      <c r="Z295" s="743">
        <f>IFERROR(IF(Z289="",0,Z289),"0")+IFERROR(IF(Z290="",0,Z290),"0")+IFERROR(IF(Z291="",0,Z291),"0")+IFERROR(IF(Z292="",0,Z292),"0")+IFERROR(IF(Z293="",0,Z293),"0")+IFERROR(IF(Z294="",0,Z294),"0")</f>
        <v>1.19784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80</v>
      </c>
      <c r="Q296" s="751"/>
      <c r="R296" s="751"/>
      <c r="S296" s="751"/>
      <c r="T296" s="751"/>
      <c r="U296" s="751"/>
      <c r="V296" s="752"/>
      <c r="W296" s="37" t="s">
        <v>69</v>
      </c>
      <c r="X296" s="743">
        <f>IFERROR(SUM(X289:X294),"0")</f>
        <v>440</v>
      </c>
      <c r="Y296" s="743">
        <f>IFERROR(SUM(Y289:Y294),"0")</f>
        <v>441.6</v>
      </c>
      <c r="Z296" s="37"/>
      <c r="AA296" s="744"/>
      <c r="AB296" s="744"/>
      <c r="AC296" s="744"/>
    </row>
    <row r="297" spans="1:68" ht="16.5" customHeight="1" x14ac:dyDescent="0.25">
      <c r="A297" s="753" t="s">
        <v>495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90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496</v>
      </c>
      <c r="B299" s="54" t="s">
        <v>497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104</v>
      </c>
      <c r="L299" s="32"/>
      <c r="M299" s="33" t="s">
        <v>94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498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80</v>
      </c>
      <c r="Q300" s="751"/>
      <c r="R300" s="751"/>
      <c r="S300" s="751"/>
      <c r="T300" s="751"/>
      <c r="U300" s="751"/>
      <c r="V300" s="752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80</v>
      </c>
      <c r="Q301" s="751"/>
      <c r="R301" s="751"/>
      <c r="S301" s="751"/>
      <c r="T301" s="751"/>
      <c r="U301" s="751"/>
      <c r="V301" s="752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150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499</v>
      </c>
      <c r="B303" s="54" t="s">
        <v>500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113</v>
      </c>
      <c r="L303" s="32"/>
      <c r="M303" s="33" t="s">
        <v>68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501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80</v>
      </c>
      <c r="Q304" s="751"/>
      <c r="R304" s="751"/>
      <c r="S304" s="751"/>
      <c r="T304" s="751"/>
      <c r="U304" s="751"/>
      <c r="V304" s="752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80</v>
      </c>
      <c r="Q305" s="751"/>
      <c r="R305" s="751"/>
      <c r="S305" s="751"/>
      <c r="T305" s="751"/>
      <c r="U305" s="751"/>
      <c r="V305" s="752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64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502</v>
      </c>
      <c r="B307" s="54" t="s">
        <v>503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504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505</v>
      </c>
      <c r="B308" s="54" t="s">
        <v>506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104</v>
      </c>
      <c r="L308" s="32"/>
      <c r="M308" s="33" t="s">
        <v>94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507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80</v>
      </c>
      <c r="Q309" s="751"/>
      <c r="R309" s="751"/>
      <c r="S309" s="751"/>
      <c r="T309" s="751"/>
      <c r="U309" s="751"/>
      <c r="V309" s="752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80</v>
      </c>
      <c r="Q310" s="751"/>
      <c r="R310" s="751"/>
      <c r="S310" s="751"/>
      <c r="T310" s="751"/>
      <c r="U310" s="751"/>
      <c r="V310" s="752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508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90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509</v>
      </c>
      <c r="B313" s="54" t="s">
        <v>510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104</v>
      </c>
      <c r="L313" s="32"/>
      <c r="M313" s="33" t="s">
        <v>97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511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80</v>
      </c>
      <c r="Q314" s="751"/>
      <c r="R314" s="751"/>
      <c r="S314" s="751"/>
      <c r="T314" s="751"/>
      <c r="U314" s="751"/>
      <c r="V314" s="752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80</v>
      </c>
      <c r="Q315" s="751"/>
      <c r="R315" s="751"/>
      <c r="S315" s="751"/>
      <c r="T315" s="751"/>
      <c r="U315" s="751"/>
      <c r="V315" s="752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150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512</v>
      </c>
      <c r="B317" s="54" t="s">
        <v>513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113</v>
      </c>
      <c r="L317" s="32"/>
      <c r="M317" s="33" t="s">
        <v>68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514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80</v>
      </c>
      <c r="Q318" s="751"/>
      <c r="R318" s="751"/>
      <c r="S318" s="751"/>
      <c r="T318" s="751"/>
      <c r="U318" s="751"/>
      <c r="V318" s="752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80</v>
      </c>
      <c r="Q319" s="751"/>
      <c r="R319" s="751"/>
      <c r="S319" s="751"/>
      <c r="T319" s="751"/>
      <c r="U319" s="751"/>
      <c r="V319" s="752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64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515</v>
      </c>
      <c r="B321" s="54" t="s">
        <v>516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517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518</v>
      </c>
      <c r="B322" s="54" t="s">
        <v>519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94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520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80</v>
      </c>
      <c r="Q323" s="751"/>
      <c r="R323" s="751"/>
      <c r="S323" s="751"/>
      <c r="T323" s="751"/>
      <c r="U323" s="751"/>
      <c r="V323" s="752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80</v>
      </c>
      <c r="Q324" s="751"/>
      <c r="R324" s="751"/>
      <c r="S324" s="751"/>
      <c r="T324" s="751"/>
      <c r="U324" s="751"/>
      <c r="V324" s="752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521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90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522</v>
      </c>
      <c r="B327" s="54" t="s">
        <v>523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97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405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104</v>
      </c>
      <c r="L328" s="32"/>
      <c r="M328" s="33" t="s">
        <v>97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405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80</v>
      </c>
      <c r="Q329" s="751"/>
      <c r="R329" s="751"/>
      <c r="S329" s="751"/>
      <c r="T329" s="751"/>
      <c r="U329" s="751"/>
      <c r="V329" s="752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80</v>
      </c>
      <c r="Q330" s="751"/>
      <c r="R330" s="751"/>
      <c r="S330" s="751"/>
      <c r="T330" s="751"/>
      <c r="U330" s="751"/>
      <c r="V330" s="752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150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526</v>
      </c>
      <c r="B332" s="54" t="s">
        <v>527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113</v>
      </c>
      <c r="L332" s="32"/>
      <c r="M332" s="33" t="s">
        <v>68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69</v>
      </c>
      <c r="X332" s="741">
        <v>350</v>
      </c>
      <c r="Y332" s="742">
        <f>IFERROR(IF(X332="",0,CEILING((X332/$H332),1)*$H332),"")</f>
        <v>350.7</v>
      </c>
      <c r="Z332" s="36">
        <f>IFERROR(IF(Y332=0,"",ROUNDUP(Y332/H332,0)*0.00502),"")</f>
        <v>0.83833999999999997</v>
      </c>
      <c r="AA332" s="56"/>
      <c r="AB332" s="57"/>
      <c r="AC332" s="399" t="s">
        <v>528</v>
      </c>
      <c r="AG332" s="64"/>
      <c r="AJ332" s="68"/>
      <c r="AK332" s="68">
        <v>0</v>
      </c>
      <c r="BB332" s="400" t="s">
        <v>1</v>
      </c>
      <c r="BM332" s="64">
        <f>IFERROR(X332*I332/H332,"0")</f>
        <v>366.66666666666669</v>
      </c>
      <c r="BN332" s="64">
        <f>IFERROR(Y332*I332/H332,"0")</f>
        <v>367.40000000000003</v>
      </c>
      <c r="BO332" s="64">
        <f>IFERROR(1/J332*(X332/H332),"0")</f>
        <v>0.71225071225071224</v>
      </c>
      <c r="BP332" s="64">
        <f>IFERROR(1/J332*(Y332/H332),"0")</f>
        <v>0.71367521367521369</v>
      </c>
    </row>
    <row r="333" spans="1:68" ht="27" customHeight="1" x14ac:dyDescent="0.25">
      <c r="A333" s="54" t="s">
        <v>529</v>
      </c>
      <c r="B333" s="54" t="s">
        <v>530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113</v>
      </c>
      <c r="L333" s="32"/>
      <c r="M333" s="33" t="s">
        <v>68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528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80</v>
      </c>
      <c r="Q334" s="751"/>
      <c r="R334" s="751"/>
      <c r="S334" s="751"/>
      <c r="T334" s="751"/>
      <c r="U334" s="751"/>
      <c r="V334" s="752"/>
      <c r="W334" s="37" t="s">
        <v>81</v>
      </c>
      <c r="X334" s="743">
        <f>IFERROR(X332/H332,"0")+IFERROR(X333/H333,"0")</f>
        <v>166.66666666666666</v>
      </c>
      <c r="Y334" s="743">
        <f>IFERROR(Y332/H332,"0")+IFERROR(Y333/H333,"0")</f>
        <v>167</v>
      </c>
      <c r="Z334" s="743">
        <f>IFERROR(IF(Z332="",0,Z332),"0")+IFERROR(IF(Z333="",0,Z333),"0")</f>
        <v>0.83833999999999997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80</v>
      </c>
      <c r="Q335" s="751"/>
      <c r="R335" s="751"/>
      <c r="S335" s="751"/>
      <c r="T335" s="751"/>
      <c r="U335" s="751"/>
      <c r="V335" s="752"/>
      <c r="W335" s="37" t="s">
        <v>69</v>
      </c>
      <c r="X335" s="743">
        <f>IFERROR(SUM(X332:X333),"0")</f>
        <v>350</v>
      </c>
      <c r="Y335" s="743">
        <f>IFERROR(SUM(Y332:Y333),"0")</f>
        <v>350.7</v>
      </c>
      <c r="Z335" s="37"/>
      <c r="AA335" s="744"/>
      <c r="AB335" s="744"/>
      <c r="AC335" s="744"/>
    </row>
    <row r="336" spans="1:68" ht="14.25" customHeight="1" x14ac:dyDescent="0.25">
      <c r="A336" s="761" t="s">
        <v>64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531</v>
      </c>
      <c r="B337" s="54" t="s">
        <v>532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94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533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80</v>
      </c>
      <c r="Q338" s="751"/>
      <c r="R338" s="751"/>
      <c r="S338" s="751"/>
      <c r="T338" s="751"/>
      <c r="U338" s="751"/>
      <c r="V338" s="752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80</v>
      </c>
      <c r="Q339" s="751"/>
      <c r="R339" s="751"/>
      <c r="S339" s="751"/>
      <c r="T339" s="751"/>
      <c r="U339" s="751"/>
      <c r="V339" s="752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534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90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535</v>
      </c>
      <c r="B342" s="54" t="s">
        <v>536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113</v>
      </c>
      <c r="L342" s="32"/>
      <c r="M342" s="33" t="s">
        <v>94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537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80</v>
      </c>
      <c r="Q343" s="751"/>
      <c r="R343" s="751"/>
      <c r="S343" s="751"/>
      <c r="T343" s="751"/>
      <c r="U343" s="751"/>
      <c r="V343" s="752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80</v>
      </c>
      <c r="Q344" s="751"/>
      <c r="R344" s="751"/>
      <c r="S344" s="751"/>
      <c r="T344" s="751"/>
      <c r="U344" s="751"/>
      <c r="V344" s="752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538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90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539</v>
      </c>
      <c r="B347" s="54" t="s">
        <v>540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94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69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541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542</v>
      </c>
      <c r="B348" s="54" t="s">
        <v>543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398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69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544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542</v>
      </c>
      <c r="B349" s="54" t="s">
        <v>545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546</v>
      </c>
      <c r="M349" s="33" t="s">
        <v>94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69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547</v>
      </c>
      <c r="AG349" s="64"/>
      <c r="AJ349" s="68" t="s">
        <v>548</v>
      </c>
      <c r="AK349" s="68">
        <v>86.4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549</v>
      </c>
      <c r="B350" s="54" t="s">
        <v>550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97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69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551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552</v>
      </c>
      <c r="B351" s="54" t="s">
        <v>553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104</v>
      </c>
      <c r="L351" s="32"/>
      <c r="M351" s="33" t="s">
        <v>97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69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554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555</v>
      </c>
      <c r="B352" s="54" t="s">
        <v>556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104</v>
      </c>
      <c r="L352" s="32"/>
      <c r="M352" s="33" t="s">
        <v>97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69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557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558</v>
      </c>
      <c r="B353" s="54" t="s">
        <v>559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104</v>
      </c>
      <c r="L353" s="32"/>
      <c r="M353" s="33" t="s">
        <v>97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69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547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560</v>
      </c>
      <c r="B354" s="54" t="s">
        <v>561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104</v>
      </c>
      <c r="L354" s="32"/>
      <c r="M354" s="33" t="s">
        <v>97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69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562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80</v>
      </c>
      <c r="Q355" s="751"/>
      <c r="R355" s="751"/>
      <c r="S355" s="751"/>
      <c r="T355" s="751"/>
      <c r="U355" s="751"/>
      <c r="V355" s="752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80</v>
      </c>
      <c r="Q356" s="751"/>
      <c r="R356" s="751"/>
      <c r="S356" s="751"/>
      <c r="T356" s="751"/>
      <c r="U356" s="751"/>
      <c r="V356" s="752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150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563</v>
      </c>
      <c r="B358" s="54" t="s">
        <v>564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104</v>
      </c>
      <c r="L358" s="32"/>
      <c r="M358" s="33" t="s">
        <v>68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565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566</v>
      </c>
      <c r="B359" s="54" t="s">
        <v>567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104</v>
      </c>
      <c r="L359" s="32"/>
      <c r="M359" s="33" t="s">
        <v>68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568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104</v>
      </c>
      <c r="L360" s="32"/>
      <c r="M360" s="33" t="s">
        <v>68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571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572</v>
      </c>
      <c r="B361" s="54" t="s">
        <v>573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113</v>
      </c>
      <c r="L361" s="32"/>
      <c r="M361" s="33" t="s">
        <v>68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568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80</v>
      </c>
      <c r="Q362" s="751"/>
      <c r="R362" s="751"/>
      <c r="S362" s="751"/>
      <c r="T362" s="751"/>
      <c r="U362" s="751"/>
      <c r="V362" s="752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80</v>
      </c>
      <c r="Q363" s="751"/>
      <c r="R363" s="751"/>
      <c r="S363" s="751"/>
      <c r="T363" s="751"/>
      <c r="U363" s="751"/>
      <c r="V363" s="752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64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574</v>
      </c>
      <c r="B365" s="54" t="s">
        <v>575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94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69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576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577</v>
      </c>
      <c r="B366" s="54" t="s">
        <v>578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94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69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579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580</v>
      </c>
      <c r="B367" s="54" t="s">
        <v>581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94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69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582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94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69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586</v>
      </c>
      <c r="B369" s="54" t="s">
        <v>587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94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69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588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69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591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80</v>
      </c>
      <c r="Q371" s="751"/>
      <c r="R371" s="751"/>
      <c r="S371" s="751"/>
      <c r="T371" s="751"/>
      <c r="U371" s="751"/>
      <c r="V371" s="752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80</v>
      </c>
      <c r="Q372" s="751"/>
      <c r="R372" s="751"/>
      <c r="S372" s="751"/>
      <c r="T372" s="751"/>
      <c r="U372" s="751"/>
      <c r="V372" s="752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181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592</v>
      </c>
      <c r="B374" s="54" t="s">
        <v>593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94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69</v>
      </c>
      <c r="X374" s="741">
        <v>50</v>
      </c>
      <c r="Y374" s="742">
        <f>IFERROR(IF(X374="",0,CEILING((X374/$H374),1)*$H374),"")</f>
        <v>50.400000000000006</v>
      </c>
      <c r="Z374" s="36">
        <f>IFERROR(IF(Y374=0,"",ROUNDUP(Y374/H374,0)*0.01898),"")</f>
        <v>0.11388000000000001</v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53.089285714285715</v>
      </c>
      <c r="BN374" s="64">
        <f>IFERROR(Y374*I374/H374,"0")</f>
        <v>53.514000000000003</v>
      </c>
      <c r="BO374" s="64">
        <f>IFERROR(1/J374*(X374/H374),"0")</f>
        <v>9.3005952380952384E-2</v>
      </c>
      <c r="BP374" s="64">
        <f>IFERROR(1/J374*(Y374/H374),"0")</f>
        <v>9.375E-2</v>
      </c>
    </row>
    <row r="375" spans="1:68" ht="27" customHeight="1" x14ac:dyDescent="0.25">
      <c r="A375" s="54" t="s">
        <v>595</v>
      </c>
      <c r="B375" s="54" t="s">
        <v>596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94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69</v>
      </c>
      <c r="X375" s="741">
        <v>300</v>
      </c>
      <c r="Y375" s="742">
        <f>IFERROR(IF(X375="",0,CEILING((X375/$H375),1)*$H375),"")</f>
        <v>304.2</v>
      </c>
      <c r="Z375" s="36">
        <f>IFERROR(IF(Y375=0,"",ROUNDUP(Y375/H375,0)*0.01898),"")</f>
        <v>0.74021999999999999</v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>IFERROR(X375*I375/H375,"0")</f>
        <v>319.96153846153851</v>
      </c>
      <c r="BN375" s="64">
        <f>IFERROR(Y375*I375/H375,"0")</f>
        <v>324.44100000000003</v>
      </c>
      <c r="BO375" s="64">
        <f>IFERROR(1/J375*(X375/H375),"0")</f>
        <v>0.60096153846153844</v>
      </c>
      <c r="BP375" s="64">
        <f>IFERROR(1/J375*(Y375/H375),"0")</f>
        <v>0.609375</v>
      </c>
    </row>
    <row r="376" spans="1:68" ht="16.5" customHeight="1" x14ac:dyDescent="0.25">
      <c r="A376" s="54" t="s">
        <v>598</v>
      </c>
      <c r="B376" s="54" t="s">
        <v>599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94" t="s">
        <v>600</v>
      </c>
      <c r="Q376" s="748"/>
      <c r="R376" s="748"/>
      <c r="S376" s="748"/>
      <c r="T376" s="749"/>
      <c r="U376" s="34"/>
      <c r="V376" s="34"/>
      <c r="W376" s="35" t="s">
        <v>69</v>
      </c>
      <c r="X376" s="741">
        <v>30</v>
      </c>
      <c r="Y376" s="742">
        <f>IFERROR(IF(X376="",0,CEILING((X376/$H376),1)*$H376),"")</f>
        <v>33.6</v>
      </c>
      <c r="Z376" s="36">
        <f>IFERROR(IF(Y376=0,"",ROUNDUP(Y376/H376,0)*0.01898),"")</f>
        <v>7.5920000000000001E-2</v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31.853571428571428</v>
      </c>
      <c r="BN376" s="64">
        <f>IFERROR(Y376*I376/H376,"0")</f>
        <v>35.676000000000002</v>
      </c>
      <c r="BO376" s="64">
        <f>IFERROR(1/J376*(X376/H376),"0")</f>
        <v>5.5803571428571425E-2</v>
      </c>
      <c r="BP376" s="64">
        <f>IFERROR(1/J376*(Y376/H376),"0")</f>
        <v>6.25E-2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80</v>
      </c>
      <c r="Q377" s="751"/>
      <c r="R377" s="751"/>
      <c r="S377" s="751"/>
      <c r="T377" s="751"/>
      <c r="U377" s="751"/>
      <c r="V377" s="752"/>
      <c r="W377" s="37" t="s">
        <v>81</v>
      </c>
      <c r="X377" s="743">
        <f>IFERROR(X374/H374,"0")+IFERROR(X375/H375,"0")+IFERROR(X376/H376,"0")</f>
        <v>47.985347985347985</v>
      </c>
      <c r="Y377" s="743">
        <f>IFERROR(Y374/H374,"0")+IFERROR(Y375/H375,"0")+IFERROR(Y376/H376,"0")</f>
        <v>49</v>
      </c>
      <c r="Z377" s="743">
        <f>IFERROR(IF(Z374="",0,Z374),"0")+IFERROR(IF(Z375="",0,Z375),"0")+IFERROR(IF(Z376="",0,Z376),"0")</f>
        <v>0.93001999999999996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80</v>
      </c>
      <c r="Q378" s="751"/>
      <c r="R378" s="751"/>
      <c r="S378" s="751"/>
      <c r="T378" s="751"/>
      <c r="U378" s="751"/>
      <c r="V378" s="752"/>
      <c r="W378" s="37" t="s">
        <v>69</v>
      </c>
      <c r="X378" s="743">
        <f>IFERROR(SUM(X374:X376),"0")</f>
        <v>380</v>
      </c>
      <c r="Y378" s="743">
        <f>IFERROR(SUM(Y374:Y376),"0")</f>
        <v>388.20000000000005</v>
      </c>
      <c r="Z378" s="37"/>
      <c r="AA378" s="744"/>
      <c r="AB378" s="744"/>
      <c r="AC378" s="744"/>
    </row>
    <row r="379" spans="1:68" ht="14.25" customHeight="1" x14ac:dyDescent="0.25">
      <c r="A379" s="761" t="s">
        <v>82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602</v>
      </c>
      <c r="B380" s="54" t="s">
        <v>603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104</v>
      </c>
      <c r="L380" s="32"/>
      <c r="M380" s="33" t="s">
        <v>85</v>
      </c>
      <c r="N380" s="33"/>
      <c r="O380" s="32">
        <v>180</v>
      </c>
      <c r="P380" s="973" t="s">
        <v>604</v>
      </c>
      <c r="Q380" s="748"/>
      <c r="R380" s="748"/>
      <c r="S380" s="748"/>
      <c r="T380" s="749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104</v>
      </c>
      <c r="L381" s="32"/>
      <c r="M381" s="33" t="s">
        <v>85</v>
      </c>
      <c r="N381" s="33"/>
      <c r="O381" s="32">
        <v>180</v>
      </c>
      <c r="P381" s="798" t="s">
        <v>608</v>
      </c>
      <c r="Q381" s="748"/>
      <c r="R381" s="748"/>
      <c r="S381" s="748"/>
      <c r="T381" s="749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609</v>
      </c>
      <c r="B382" s="54" t="s">
        <v>610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80</v>
      </c>
      <c r="Q384" s="751"/>
      <c r="R384" s="751"/>
      <c r="S384" s="751"/>
      <c r="T384" s="751"/>
      <c r="U384" s="751"/>
      <c r="V384" s="752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80</v>
      </c>
      <c r="Q385" s="751"/>
      <c r="R385" s="751"/>
      <c r="S385" s="751"/>
      <c r="T385" s="751"/>
      <c r="U385" s="751"/>
      <c r="V385" s="752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1" t="s">
        <v>614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619</v>
      </c>
      <c r="B388" s="54" t="s">
        <v>620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80</v>
      </c>
      <c r="Q390" s="751"/>
      <c r="R390" s="751"/>
      <c r="S390" s="751"/>
      <c r="T390" s="751"/>
      <c r="U390" s="751"/>
      <c r="V390" s="752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80</v>
      </c>
      <c r="Q391" s="751"/>
      <c r="R391" s="751"/>
      <c r="S391" s="751"/>
      <c r="T391" s="751"/>
      <c r="U391" s="751"/>
      <c r="V391" s="752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623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150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69</v>
      </c>
      <c r="X394" s="741">
        <v>21</v>
      </c>
      <c r="Y394" s="742">
        <f>IFERROR(IF(X394="",0,CEILING((X394/$H394),1)*$H394),"")</f>
        <v>21.6</v>
      </c>
      <c r="Z394" s="36">
        <f>IFERROR(IF(Y394=0,"",ROUNDUP(Y394/H394,0)*0.00651),"")</f>
        <v>7.8119999999999995E-2</v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23.66</v>
      </c>
      <c r="BN394" s="64">
        <f>IFERROR(Y394*I394/H394,"0")</f>
        <v>24.335999999999999</v>
      </c>
      <c r="BO394" s="64">
        <f>IFERROR(1/J394*(X394/H394),"0")</f>
        <v>6.4102564102564111E-2</v>
      </c>
      <c r="BP394" s="64">
        <f>IFERROR(1/J394*(Y394/H394),"0")</f>
        <v>6.5934065934065936E-2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80</v>
      </c>
      <c r="Q395" s="751"/>
      <c r="R395" s="751"/>
      <c r="S395" s="751"/>
      <c r="T395" s="751"/>
      <c r="U395" s="751"/>
      <c r="V395" s="752"/>
      <c r="W395" s="37" t="s">
        <v>81</v>
      </c>
      <c r="X395" s="743">
        <f>IFERROR(X394/H394,"0")</f>
        <v>11.666666666666666</v>
      </c>
      <c r="Y395" s="743">
        <f>IFERROR(Y394/H394,"0")</f>
        <v>12</v>
      </c>
      <c r="Z395" s="743">
        <f>IFERROR(IF(Z394="",0,Z394),"0")</f>
        <v>7.8119999999999995E-2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80</v>
      </c>
      <c r="Q396" s="751"/>
      <c r="R396" s="751"/>
      <c r="S396" s="751"/>
      <c r="T396" s="751"/>
      <c r="U396" s="751"/>
      <c r="V396" s="752"/>
      <c r="W396" s="37" t="s">
        <v>69</v>
      </c>
      <c r="X396" s="743">
        <f>IFERROR(SUM(X394:X394),"0")</f>
        <v>21</v>
      </c>
      <c r="Y396" s="743">
        <f>IFERROR(SUM(Y394:Y394),"0")</f>
        <v>21.6</v>
      </c>
      <c r="Z396" s="37"/>
      <c r="AA396" s="744"/>
      <c r="AB396" s="744"/>
      <c r="AC396" s="744"/>
    </row>
    <row r="397" spans="1:68" ht="14.25" customHeight="1" x14ac:dyDescent="0.25">
      <c r="A397" s="761" t="s">
        <v>64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69</v>
      </c>
      <c r="X399" s="741">
        <v>875</v>
      </c>
      <c r="Y399" s="742">
        <f>IFERROR(IF(X399="",0,CEILING((X399/$H399),1)*$H399),"")</f>
        <v>875.7</v>
      </c>
      <c r="Z399" s="36">
        <f>IFERROR(IF(Y399=0,"",ROUNDUP(Y399/H399,0)*0.00651),"")</f>
        <v>2.7146699999999999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980</v>
      </c>
      <c r="BN399" s="64">
        <f>IFERROR(Y399*I399/H399,"0")</f>
        <v>980.78399999999999</v>
      </c>
      <c r="BO399" s="64">
        <f>IFERROR(1/J399*(X399/H399),"0")</f>
        <v>2.2893772893772892</v>
      </c>
      <c r="BP399" s="64">
        <f>IFERROR(1/J399*(Y399/H399),"0")</f>
        <v>2.2912087912087915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69</v>
      </c>
      <c r="X400" s="741">
        <v>350</v>
      </c>
      <c r="Y400" s="742">
        <f>IFERROR(IF(X400="",0,CEILING((X400/$H400),1)*$H400),"")</f>
        <v>350.7</v>
      </c>
      <c r="Z400" s="36">
        <f>IFERROR(IF(Y400=0,"",ROUNDUP(Y400/H400,0)*0.00651),"")</f>
        <v>1.08717</v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390</v>
      </c>
      <c r="BN400" s="64">
        <f>IFERROR(Y400*I400/H400,"0")</f>
        <v>390.78</v>
      </c>
      <c r="BO400" s="64">
        <f>IFERROR(1/J400*(X400/H400),"0")</f>
        <v>0.91575091575091572</v>
      </c>
      <c r="BP400" s="64">
        <f>IFERROR(1/J400*(Y400/H400),"0")</f>
        <v>0.91758241758241765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80</v>
      </c>
      <c r="Q401" s="751"/>
      <c r="R401" s="751"/>
      <c r="S401" s="751"/>
      <c r="T401" s="751"/>
      <c r="U401" s="751"/>
      <c r="V401" s="752"/>
      <c r="W401" s="37" t="s">
        <v>81</v>
      </c>
      <c r="X401" s="743">
        <f>IFERROR(X398/H398,"0")+IFERROR(X399/H399,"0")+IFERROR(X400/H400,"0")</f>
        <v>583.33333333333326</v>
      </c>
      <c r="Y401" s="743">
        <f>IFERROR(Y398/H398,"0")+IFERROR(Y399/H399,"0")+IFERROR(Y400/H400,"0")</f>
        <v>584</v>
      </c>
      <c r="Z401" s="743">
        <f>IFERROR(IF(Z398="",0,Z398),"0")+IFERROR(IF(Z399="",0,Z399),"0")+IFERROR(IF(Z400="",0,Z400),"0")</f>
        <v>3.8018399999999999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80</v>
      </c>
      <c r="Q402" s="751"/>
      <c r="R402" s="751"/>
      <c r="S402" s="751"/>
      <c r="T402" s="751"/>
      <c r="U402" s="751"/>
      <c r="V402" s="752"/>
      <c r="W402" s="37" t="s">
        <v>69</v>
      </c>
      <c r="X402" s="743">
        <f>IFERROR(SUM(X398:X400),"0")</f>
        <v>1225</v>
      </c>
      <c r="Y402" s="743">
        <f>IFERROR(SUM(Y398:Y400),"0")</f>
        <v>1226.4000000000001</v>
      </c>
      <c r="Z402" s="37"/>
      <c r="AA402" s="744"/>
      <c r="AB402" s="744"/>
      <c r="AC402" s="744"/>
    </row>
    <row r="403" spans="1:68" ht="27.75" customHeight="1" x14ac:dyDescent="0.2">
      <c r="A403" s="802" t="s">
        <v>636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637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90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107</v>
      </c>
      <c r="M406" s="33" t="s">
        <v>68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69</v>
      </c>
      <c r="X406" s="741">
        <v>1200</v>
      </c>
      <c r="Y406" s="742">
        <f t="shared" ref="Y406:Y415" si="77">IFERROR(IF(X406="",0,CEILING((X406/$H406),1)*$H406),"")</f>
        <v>1200</v>
      </c>
      <c r="Z406" s="36">
        <f>IFERROR(IF(Y406=0,"",ROUNDUP(Y406/H406,0)*0.02175),"")</f>
        <v>1.7399999999999998</v>
      </c>
      <c r="AA406" s="56"/>
      <c r="AB406" s="57"/>
      <c r="AC406" s="471" t="s">
        <v>640</v>
      </c>
      <c r="AG406" s="64"/>
      <c r="AJ406" s="68" t="s">
        <v>108</v>
      </c>
      <c r="AK406" s="68">
        <v>720</v>
      </c>
      <c r="BB406" s="472" t="s">
        <v>1</v>
      </c>
      <c r="BM406" s="64">
        <f t="shared" ref="BM406:BM415" si="78">IFERROR(X406*I406/H406,"0")</f>
        <v>1238.4000000000001</v>
      </c>
      <c r="BN406" s="64">
        <f t="shared" ref="BN406:BN415" si="79">IFERROR(Y406*I406/H406,"0")</f>
        <v>1238.4000000000001</v>
      </c>
      <c r="BO406" s="64">
        <f t="shared" ref="BO406:BO415" si="80">IFERROR(1/J406*(X406/H406),"0")</f>
        <v>1.6666666666666665</v>
      </c>
      <c r="BP406" s="64">
        <f t="shared" ref="BP406:BP415" si="81">IFERROR(1/J406*(Y406/H406),"0")</f>
        <v>1.6666666666666665</v>
      </c>
    </row>
    <row r="407" spans="1:68" ht="27" customHeight="1" x14ac:dyDescent="0.25">
      <c r="A407" s="54" t="s">
        <v>638</v>
      </c>
      <c r="B407" s="54" t="s">
        <v>641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398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69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107</v>
      </c>
      <c r="M408" s="33" t="s">
        <v>68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69</v>
      </c>
      <c r="X408" s="741">
        <v>800</v>
      </c>
      <c r="Y408" s="742">
        <f t="shared" si="77"/>
        <v>810</v>
      </c>
      <c r="Z408" s="36">
        <f>IFERROR(IF(Y408=0,"",ROUNDUP(Y408/H408,0)*0.02175),"")</f>
        <v>1.1744999999999999</v>
      </c>
      <c r="AA408" s="56"/>
      <c r="AB408" s="57"/>
      <c r="AC408" s="475" t="s">
        <v>645</v>
      </c>
      <c r="AG408" s="64"/>
      <c r="AJ408" s="68" t="s">
        <v>108</v>
      </c>
      <c r="AK408" s="68">
        <v>720</v>
      </c>
      <c r="BB408" s="476" t="s">
        <v>1</v>
      </c>
      <c r="BM408" s="64">
        <f t="shared" si="78"/>
        <v>825.6</v>
      </c>
      <c r="BN408" s="64">
        <f t="shared" si="79"/>
        <v>835.92000000000007</v>
      </c>
      <c r="BO408" s="64">
        <f t="shared" si="80"/>
        <v>1.1111111111111112</v>
      </c>
      <c r="BP408" s="64">
        <f t="shared" si="81"/>
        <v>1.125</v>
      </c>
    </row>
    <row r="409" spans="1:68" ht="27" customHeight="1" x14ac:dyDescent="0.25">
      <c r="A409" s="54" t="s">
        <v>643</v>
      </c>
      <c r="B409" s="54" t="s">
        <v>646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398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69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107</v>
      </c>
      <c r="M410" s="33" t="s">
        <v>68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69</v>
      </c>
      <c r="X410" s="741">
        <v>1000</v>
      </c>
      <c r="Y410" s="742">
        <f t="shared" si="77"/>
        <v>1005</v>
      </c>
      <c r="Z410" s="36">
        <f>IFERROR(IF(Y410=0,"",ROUNDUP(Y410/H410,0)*0.02175),"")</f>
        <v>1.4572499999999999</v>
      </c>
      <c r="AA410" s="56"/>
      <c r="AB410" s="57"/>
      <c r="AC410" s="479" t="s">
        <v>649</v>
      </c>
      <c r="AG410" s="64"/>
      <c r="AJ410" s="68" t="s">
        <v>108</v>
      </c>
      <c r="AK410" s="68">
        <v>720</v>
      </c>
      <c r="BB410" s="480" t="s">
        <v>1</v>
      </c>
      <c r="BM410" s="64">
        <f t="shared" si="78"/>
        <v>1032</v>
      </c>
      <c r="BN410" s="64">
        <f t="shared" si="79"/>
        <v>1037.1600000000001</v>
      </c>
      <c r="BO410" s="64">
        <f t="shared" si="80"/>
        <v>1.3888888888888888</v>
      </c>
      <c r="BP410" s="64">
        <f t="shared" si="81"/>
        <v>1.3958333333333333</v>
      </c>
    </row>
    <row r="411" spans="1:68" ht="27" customHeight="1" x14ac:dyDescent="0.25">
      <c r="A411" s="54" t="s">
        <v>647</v>
      </c>
      <c r="B411" s="54" t="s">
        <v>650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398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69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69</v>
      </c>
      <c r="X412" s="741">
        <v>300</v>
      </c>
      <c r="Y412" s="742">
        <f t="shared" si="77"/>
        <v>300</v>
      </c>
      <c r="Z412" s="36">
        <f>IFERROR(IF(Y412=0,"",ROUNDUP(Y412/H412,0)*0.02175),"")</f>
        <v>0.43499999999999994</v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8"/>
        <v>309.60000000000002</v>
      </c>
      <c r="BN412" s="64">
        <f t="shared" si="79"/>
        <v>309.60000000000002</v>
      </c>
      <c r="BO412" s="64">
        <f t="shared" si="80"/>
        <v>0.41666666666666663</v>
      </c>
      <c r="BP412" s="64">
        <f t="shared" si="81"/>
        <v>0.41666666666666663</v>
      </c>
    </row>
    <row r="413" spans="1:68" ht="27" customHeight="1" x14ac:dyDescent="0.25">
      <c r="A413" s="54" t="s">
        <v>654</v>
      </c>
      <c r="B413" s="54" t="s">
        <v>655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104</v>
      </c>
      <c r="L413" s="32"/>
      <c r="M413" s="33" t="s">
        <v>97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69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657</v>
      </c>
      <c r="B414" s="54" t="s">
        <v>658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104</v>
      </c>
      <c r="L414" s="32"/>
      <c r="M414" s="33" t="s">
        <v>68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69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104</v>
      </c>
      <c r="L415" s="32"/>
      <c r="M415" s="33" t="s">
        <v>68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69</v>
      </c>
      <c r="X415" s="741">
        <v>25</v>
      </c>
      <c r="Y415" s="742">
        <f t="shared" si="77"/>
        <v>25</v>
      </c>
      <c r="Z415" s="36">
        <f>IFERROR(IF(Y415=0,"",ROUNDUP(Y415/H415,0)*0.00902),"")</f>
        <v>4.5100000000000001E-2</v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8"/>
        <v>26.05</v>
      </c>
      <c r="BN415" s="64">
        <f t="shared" si="79"/>
        <v>26.05</v>
      </c>
      <c r="BO415" s="64">
        <f t="shared" si="80"/>
        <v>3.787878787878788E-2</v>
      </c>
      <c r="BP415" s="64">
        <f t="shared" si="81"/>
        <v>3.787878787878788E-2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80</v>
      </c>
      <c r="Q416" s="751"/>
      <c r="R416" s="751"/>
      <c r="S416" s="751"/>
      <c r="T416" s="751"/>
      <c r="U416" s="751"/>
      <c r="V416" s="752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225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226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4.8518499999999989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80</v>
      </c>
      <c r="Q417" s="751"/>
      <c r="R417" s="751"/>
      <c r="S417" s="751"/>
      <c r="T417" s="751"/>
      <c r="U417" s="751"/>
      <c r="V417" s="752"/>
      <c r="W417" s="37" t="s">
        <v>69</v>
      </c>
      <c r="X417" s="743">
        <f>IFERROR(SUM(X406:X415),"0")</f>
        <v>3325</v>
      </c>
      <c r="Y417" s="743">
        <f>IFERROR(SUM(Y406:Y415),"0")</f>
        <v>3340</v>
      </c>
      <c r="Z417" s="37"/>
      <c r="AA417" s="744"/>
      <c r="AB417" s="744"/>
      <c r="AC417" s="744"/>
    </row>
    <row r="418" spans="1:68" ht="14.25" customHeight="1" x14ac:dyDescent="0.25">
      <c r="A418" s="761" t="s">
        <v>139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107</v>
      </c>
      <c r="M419" s="33" t="s">
        <v>97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69</v>
      </c>
      <c r="X419" s="741">
        <v>1500</v>
      </c>
      <c r="Y419" s="742">
        <f>IFERROR(IF(X419="",0,CEILING((X419/$H419),1)*$H419),"")</f>
        <v>1500</v>
      </c>
      <c r="Z419" s="36">
        <f>IFERROR(IF(Y419=0,"",ROUNDUP(Y419/H419,0)*0.02175),"")</f>
        <v>2.1749999999999998</v>
      </c>
      <c r="AA419" s="56"/>
      <c r="AB419" s="57"/>
      <c r="AC419" s="491" t="s">
        <v>663</v>
      </c>
      <c r="AG419" s="64"/>
      <c r="AJ419" s="68" t="s">
        <v>108</v>
      </c>
      <c r="AK419" s="68">
        <v>720</v>
      </c>
      <c r="BB419" s="492" t="s">
        <v>1</v>
      </c>
      <c r="BM419" s="64">
        <f>IFERROR(X419*I419/H419,"0")</f>
        <v>1548</v>
      </c>
      <c r="BN419" s="64">
        <f>IFERROR(Y419*I419/H419,"0")</f>
        <v>1548</v>
      </c>
      <c r="BO419" s="64">
        <f>IFERROR(1/J419*(X419/H419),"0")</f>
        <v>2.083333333333333</v>
      </c>
      <c r="BP419" s="64">
        <f>IFERROR(1/J419*(Y419/H419),"0")</f>
        <v>2.083333333333333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104</v>
      </c>
      <c r="L420" s="32"/>
      <c r="M420" s="33" t="s">
        <v>97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69</v>
      </c>
      <c r="X420" s="741">
        <v>12</v>
      </c>
      <c r="Y420" s="742">
        <f>IFERROR(IF(X420="",0,CEILING((X420/$H420),1)*$H420),"")</f>
        <v>12</v>
      </c>
      <c r="Z420" s="36">
        <f>IFERROR(IF(Y420=0,"",ROUNDUP(Y420/H420,0)*0.00902),"")</f>
        <v>2.7060000000000001E-2</v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12.629999999999999</v>
      </c>
      <c r="BN420" s="64">
        <f>IFERROR(Y420*I420/H420,"0")</f>
        <v>12.629999999999999</v>
      </c>
      <c r="BO420" s="64">
        <f>IFERROR(1/J420*(X420/H420),"0")</f>
        <v>2.2727272727272728E-2</v>
      </c>
      <c r="BP420" s="64">
        <f>IFERROR(1/J420*(Y420/H420),"0")</f>
        <v>2.2727272727272728E-2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80</v>
      </c>
      <c r="Q421" s="751"/>
      <c r="R421" s="751"/>
      <c r="S421" s="751"/>
      <c r="T421" s="751"/>
      <c r="U421" s="751"/>
      <c r="V421" s="752"/>
      <c r="W421" s="37" t="s">
        <v>81</v>
      </c>
      <c r="X421" s="743">
        <f>IFERROR(X419/H419,"0")+IFERROR(X420/H420,"0")</f>
        <v>103</v>
      </c>
      <c r="Y421" s="743">
        <f>IFERROR(Y419/H419,"0")+IFERROR(Y420/H420,"0")</f>
        <v>103</v>
      </c>
      <c r="Z421" s="743">
        <f>IFERROR(IF(Z419="",0,Z419),"0")+IFERROR(IF(Z420="",0,Z420),"0")</f>
        <v>2.2020599999999999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80</v>
      </c>
      <c r="Q422" s="751"/>
      <c r="R422" s="751"/>
      <c r="S422" s="751"/>
      <c r="T422" s="751"/>
      <c r="U422" s="751"/>
      <c r="V422" s="752"/>
      <c r="W422" s="37" t="s">
        <v>69</v>
      </c>
      <c r="X422" s="743">
        <f>IFERROR(SUM(X419:X420),"0")</f>
        <v>1512</v>
      </c>
      <c r="Y422" s="743">
        <f>IFERROR(SUM(Y419:Y420),"0")</f>
        <v>1512</v>
      </c>
      <c r="Z422" s="37"/>
      <c r="AA422" s="744"/>
      <c r="AB422" s="744"/>
      <c r="AC422" s="744"/>
    </row>
    <row r="423" spans="1:68" ht="14.25" customHeight="1" x14ac:dyDescent="0.25">
      <c r="A423" s="761" t="s">
        <v>64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666</v>
      </c>
      <c r="B424" s="54" t="s">
        <v>667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8" t="s">
        <v>668</v>
      </c>
      <c r="Q424" s="748"/>
      <c r="R424" s="748"/>
      <c r="S424" s="748"/>
      <c r="T424" s="749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8" t="s">
        <v>672</v>
      </c>
      <c r="Q425" s="748"/>
      <c r="R425" s="748"/>
      <c r="S425" s="748"/>
      <c r="T425" s="749"/>
      <c r="U425" s="34"/>
      <c r="V425" s="34"/>
      <c r="W425" s="35" t="s">
        <v>69</v>
      </c>
      <c r="X425" s="741">
        <v>90</v>
      </c>
      <c r="Y425" s="742">
        <f>IFERROR(IF(X425="",0,CEILING((X425/$H425),1)*$H425),"")</f>
        <v>90</v>
      </c>
      <c r="Z425" s="36">
        <f>IFERROR(IF(Y425=0,"",ROUNDUP(Y425/H425,0)*0.01898),"")</f>
        <v>0.1898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95.19</v>
      </c>
      <c r="BN425" s="64">
        <f>IFERROR(Y425*I425/H425,"0")</f>
        <v>95.19</v>
      </c>
      <c r="BO425" s="64">
        <f>IFERROR(1/J425*(X425/H425),"0")</f>
        <v>0.15625</v>
      </c>
      <c r="BP425" s="64">
        <f>IFERROR(1/J425*(Y425/H425),"0")</f>
        <v>0.15625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80</v>
      </c>
      <c r="Q426" s="751"/>
      <c r="R426" s="751"/>
      <c r="S426" s="751"/>
      <c r="T426" s="751"/>
      <c r="U426" s="751"/>
      <c r="V426" s="752"/>
      <c r="W426" s="37" t="s">
        <v>81</v>
      </c>
      <c r="X426" s="743">
        <f>IFERROR(X424/H424,"0")+IFERROR(X425/H425,"0")</f>
        <v>10</v>
      </c>
      <c r="Y426" s="743">
        <f>IFERROR(Y424/H424,"0")+IFERROR(Y425/H425,"0")</f>
        <v>10</v>
      </c>
      <c r="Z426" s="743">
        <f>IFERROR(IF(Z424="",0,Z424),"0")+IFERROR(IF(Z425="",0,Z425),"0")</f>
        <v>0.1898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80</v>
      </c>
      <c r="Q427" s="751"/>
      <c r="R427" s="751"/>
      <c r="S427" s="751"/>
      <c r="T427" s="751"/>
      <c r="U427" s="751"/>
      <c r="V427" s="752"/>
      <c r="W427" s="37" t="s">
        <v>69</v>
      </c>
      <c r="X427" s="743">
        <f>IFERROR(SUM(X424:X425),"0")</f>
        <v>90</v>
      </c>
      <c r="Y427" s="743">
        <f>IFERROR(SUM(Y424:Y425),"0")</f>
        <v>90</v>
      </c>
      <c r="Z427" s="37"/>
      <c r="AA427" s="744"/>
      <c r="AB427" s="744"/>
      <c r="AC427" s="744"/>
    </row>
    <row r="428" spans="1:68" ht="14.25" customHeight="1" x14ac:dyDescent="0.25">
      <c r="A428" s="761" t="s">
        <v>181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877" t="s">
        <v>676</v>
      </c>
      <c r="Q429" s="748"/>
      <c r="R429" s="748"/>
      <c r="S429" s="748"/>
      <c r="T429" s="749"/>
      <c r="U429" s="34"/>
      <c r="V429" s="34"/>
      <c r="W429" s="35" t="s">
        <v>69</v>
      </c>
      <c r="X429" s="741">
        <v>20</v>
      </c>
      <c r="Y429" s="742">
        <f>IFERROR(IF(X429="",0,CEILING((X429/$H429),1)*$H429),"")</f>
        <v>27</v>
      </c>
      <c r="Z429" s="36">
        <f>IFERROR(IF(Y429=0,"",ROUNDUP(Y429/H429,0)*0.01898),"")</f>
        <v>5.6940000000000004E-2</v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21.153333333333332</v>
      </c>
      <c r="BN429" s="64">
        <f>IFERROR(Y429*I429/H429,"0")</f>
        <v>28.556999999999999</v>
      </c>
      <c r="BO429" s="64">
        <f>IFERROR(1/J429*(X429/H429),"0")</f>
        <v>3.4722222222222224E-2</v>
      </c>
      <c r="BP429" s="64">
        <f>IFERROR(1/J429*(Y429/H429),"0")</f>
        <v>4.6875E-2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80</v>
      </c>
      <c r="Q430" s="751"/>
      <c r="R430" s="751"/>
      <c r="S430" s="751"/>
      <c r="T430" s="751"/>
      <c r="U430" s="751"/>
      <c r="V430" s="752"/>
      <c r="W430" s="37" t="s">
        <v>81</v>
      </c>
      <c r="X430" s="743">
        <f>IFERROR(X429/H429,"0")</f>
        <v>2.2222222222222223</v>
      </c>
      <c r="Y430" s="743">
        <f>IFERROR(Y429/H429,"0")</f>
        <v>3</v>
      </c>
      <c r="Z430" s="743">
        <f>IFERROR(IF(Z429="",0,Z429),"0")</f>
        <v>5.6940000000000004E-2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80</v>
      </c>
      <c r="Q431" s="751"/>
      <c r="R431" s="751"/>
      <c r="S431" s="751"/>
      <c r="T431" s="751"/>
      <c r="U431" s="751"/>
      <c r="V431" s="752"/>
      <c r="W431" s="37" t="s">
        <v>69</v>
      </c>
      <c r="X431" s="743">
        <f>IFERROR(SUM(X429:X429),"0")</f>
        <v>20</v>
      </c>
      <c r="Y431" s="743">
        <f>IFERROR(SUM(Y429:Y429),"0")</f>
        <v>27</v>
      </c>
      <c r="Z431" s="37"/>
      <c r="AA431" s="744"/>
      <c r="AB431" s="744"/>
      <c r="AC431" s="744"/>
    </row>
    <row r="432" spans="1:68" ht="16.5" customHeight="1" x14ac:dyDescent="0.25">
      <c r="A432" s="753" t="s">
        <v>678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90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679</v>
      </c>
      <c r="B434" s="54" t="s">
        <v>680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69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679</v>
      </c>
      <c r="B435" s="54" t="s">
        <v>682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69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684</v>
      </c>
      <c r="B436" s="54" t="s">
        <v>685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69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684</v>
      </c>
      <c r="B437" s="54" t="s">
        <v>686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69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687</v>
      </c>
      <c r="B438" s="54" t="s">
        <v>688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69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690</v>
      </c>
      <c r="B439" s="54" t="s">
        <v>691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97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69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69</v>
      </c>
      <c r="X440" s="741">
        <v>120</v>
      </c>
      <c r="Y440" s="742">
        <f t="shared" si="82"/>
        <v>120</v>
      </c>
      <c r="Z440" s="36">
        <f>IFERROR(IF(Y440=0,"",ROUNDUP(Y440/H440,0)*0.01898),"")</f>
        <v>0.1898</v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83"/>
        <v>124.35000000000001</v>
      </c>
      <c r="BN440" s="64">
        <f t="shared" si="84"/>
        <v>124.35000000000001</v>
      </c>
      <c r="BO440" s="64">
        <f t="shared" si="85"/>
        <v>0.15625</v>
      </c>
      <c r="BP440" s="64">
        <f t="shared" si="86"/>
        <v>0.15625</v>
      </c>
    </row>
    <row r="441" spans="1:68" ht="37.5" customHeight="1" x14ac:dyDescent="0.25">
      <c r="A441" s="54" t="s">
        <v>695</v>
      </c>
      <c r="B441" s="54" t="s">
        <v>696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104</v>
      </c>
      <c r="L441" s="32"/>
      <c r="M441" s="33" t="s">
        <v>68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69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80</v>
      </c>
      <c r="Q442" s="751"/>
      <c r="R442" s="751"/>
      <c r="S442" s="751"/>
      <c r="T442" s="751"/>
      <c r="U442" s="751"/>
      <c r="V442" s="752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10</v>
      </c>
      <c r="Y442" s="743">
        <f>IFERROR(Y434/H434,"0")+IFERROR(Y435/H435,"0")+IFERROR(Y436/H436,"0")+IFERROR(Y437/H437,"0")+IFERROR(Y438/H438,"0")+IFERROR(Y439/H439,"0")+IFERROR(Y440/H440,"0")+IFERROR(Y441/H441,"0")</f>
        <v>10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0.1898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80</v>
      </c>
      <c r="Q443" s="751"/>
      <c r="R443" s="751"/>
      <c r="S443" s="751"/>
      <c r="T443" s="751"/>
      <c r="U443" s="751"/>
      <c r="V443" s="752"/>
      <c r="W443" s="37" t="s">
        <v>69</v>
      </c>
      <c r="X443" s="743">
        <f>IFERROR(SUM(X434:X441),"0")</f>
        <v>120</v>
      </c>
      <c r="Y443" s="743">
        <f>IFERROR(SUM(Y434:Y441),"0")</f>
        <v>120</v>
      </c>
      <c r="Z443" s="37"/>
      <c r="AA443" s="744"/>
      <c r="AB443" s="744"/>
      <c r="AC443" s="744"/>
    </row>
    <row r="444" spans="1:68" ht="14.25" customHeight="1" x14ac:dyDescent="0.25">
      <c r="A444" s="761" t="s">
        <v>150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697</v>
      </c>
      <c r="B445" s="54" t="s">
        <v>698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104</v>
      </c>
      <c r="L445" s="32"/>
      <c r="M445" s="33" t="s">
        <v>68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700</v>
      </c>
      <c r="B446" s="54" t="s">
        <v>701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113</v>
      </c>
      <c r="L446" s="32"/>
      <c r="M446" s="33" t="s">
        <v>68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80</v>
      </c>
      <c r="Q447" s="751"/>
      <c r="R447" s="751"/>
      <c r="S447" s="751"/>
      <c r="T447" s="751"/>
      <c r="U447" s="751"/>
      <c r="V447" s="752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80</v>
      </c>
      <c r="Q448" s="751"/>
      <c r="R448" s="751"/>
      <c r="S448" s="751"/>
      <c r="T448" s="751"/>
      <c r="U448" s="751"/>
      <c r="V448" s="752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64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5" t="s">
        <v>704</v>
      </c>
      <c r="Q450" s="748"/>
      <c r="R450" s="748"/>
      <c r="S450" s="748"/>
      <c r="T450" s="749"/>
      <c r="U450" s="34"/>
      <c r="V450" s="34"/>
      <c r="W450" s="35" t="s">
        <v>69</v>
      </c>
      <c r="X450" s="741">
        <v>70</v>
      </c>
      <c r="Y450" s="742">
        <f>IFERROR(IF(X450="",0,CEILING((X450/$H450),1)*$H450),"")</f>
        <v>72</v>
      </c>
      <c r="Z450" s="36">
        <f>IFERROR(IF(Y450=0,"",ROUNDUP(Y450/H450,0)*0.01898),"")</f>
        <v>0.15184</v>
      </c>
      <c r="AA450" s="56"/>
      <c r="AB450" s="57"/>
      <c r="AC450" s="521" t="s">
        <v>705</v>
      </c>
      <c r="AG450" s="64"/>
      <c r="AJ450" s="68"/>
      <c r="AK450" s="68">
        <v>0</v>
      </c>
      <c r="BB450" s="522" t="s">
        <v>1</v>
      </c>
      <c r="BM450" s="64">
        <f>IFERROR(X450*I450/H450,"0")</f>
        <v>74.036666666666676</v>
      </c>
      <c r="BN450" s="64">
        <f>IFERROR(Y450*I450/H450,"0")</f>
        <v>76.152000000000001</v>
      </c>
      <c r="BO450" s="64">
        <f>IFERROR(1/J450*(X450/H450),"0")</f>
        <v>0.12152777777777778</v>
      </c>
      <c r="BP450" s="64">
        <f>IFERROR(1/J450*(Y450/H450),"0")</f>
        <v>0.125</v>
      </c>
    </row>
    <row r="451" spans="1:68" ht="37.5" customHeight="1" x14ac:dyDescent="0.25">
      <c r="A451" s="54" t="s">
        <v>706</v>
      </c>
      <c r="B451" s="54" t="s">
        <v>707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708</v>
      </c>
      <c r="Q451" s="748"/>
      <c r="R451" s="748"/>
      <c r="S451" s="748"/>
      <c r="T451" s="749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94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705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710</v>
      </c>
      <c r="B453" s="54" t="s">
        <v>712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713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714</v>
      </c>
      <c r="B454" s="54" t="s">
        <v>715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80</v>
      </c>
      <c r="Q455" s="751"/>
      <c r="R455" s="751"/>
      <c r="S455" s="751"/>
      <c r="T455" s="751"/>
      <c r="U455" s="751"/>
      <c r="V455" s="752"/>
      <c r="W455" s="37" t="s">
        <v>81</v>
      </c>
      <c r="X455" s="743">
        <f>IFERROR(X450/H450,"0")+IFERROR(X451/H451,"0")+IFERROR(X452/H452,"0")+IFERROR(X453/H453,"0")+IFERROR(X454/H454,"0")</f>
        <v>7.7777777777777777</v>
      </c>
      <c r="Y455" s="743">
        <f>IFERROR(Y450/H450,"0")+IFERROR(Y451/H451,"0")+IFERROR(Y452/H452,"0")+IFERROR(Y453/H453,"0")+IFERROR(Y454/H454,"0")</f>
        <v>8</v>
      </c>
      <c r="Z455" s="743">
        <f>IFERROR(IF(Z450="",0,Z450),"0")+IFERROR(IF(Z451="",0,Z451),"0")+IFERROR(IF(Z452="",0,Z452),"0")+IFERROR(IF(Z453="",0,Z453),"0")+IFERROR(IF(Z454="",0,Z454),"0")</f>
        <v>0.15184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80</v>
      </c>
      <c r="Q456" s="751"/>
      <c r="R456" s="751"/>
      <c r="S456" s="751"/>
      <c r="T456" s="751"/>
      <c r="U456" s="751"/>
      <c r="V456" s="752"/>
      <c r="W456" s="37" t="s">
        <v>69</v>
      </c>
      <c r="X456" s="743">
        <f>IFERROR(SUM(X450:X454),"0")</f>
        <v>70</v>
      </c>
      <c r="Y456" s="743">
        <f>IFERROR(SUM(Y450:Y454),"0")</f>
        <v>72</v>
      </c>
      <c r="Z456" s="37"/>
      <c r="AA456" s="744"/>
      <c r="AB456" s="744"/>
      <c r="AC456" s="744"/>
    </row>
    <row r="457" spans="1:68" ht="14.25" customHeight="1" x14ac:dyDescent="0.25">
      <c r="A457" s="761" t="s">
        <v>181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717</v>
      </c>
      <c r="B458" s="54" t="s">
        <v>718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16" t="s">
        <v>719</v>
      </c>
      <c r="Q458" s="748"/>
      <c r="R458" s="748"/>
      <c r="S458" s="748"/>
      <c r="T458" s="749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720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80</v>
      </c>
      <c r="Q459" s="751"/>
      <c r="R459" s="751"/>
      <c r="S459" s="751"/>
      <c r="T459" s="751"/>
      <c r="U459" s="751"/>
      <c r="V459" s="752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80</v>
      </c>
      <c r="Q460" s="751"/>
      <c r="R460" s="751"/>
      <c r="S460" s="751"/>
      <c r="T460" s="751"/>
      <c r="U460" s="751"/>
      <c r="V460" s="752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721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722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150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723</v>
      </c>
      <c r="B464" s="54" t="s">
        <v>724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104</v>
      </c>
      <c r="L464" s="32"/>
      <c r="M464" s="33" t="s">
        <v>68</v>
      </c>
      <c r="N464" s="33"/>
      <c r="O464" s="32">
        <v>50</v>
      </c>
      <c r="P464" s="851" t="s">
        <v>725</v>
      </c>
      <c r="Q464" s="748"/>
      <c r="R464" s="748"/>
      <c r="S464" s="748"/>
      <c r="T464" s="749"/>
      <c r="U464" s="34"/>
      <c r="V464" s="34"/>
      <c r="W464" s="35" t="s">
        <v>69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726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727</v>
      </c>
      <c r="B465" s="54" t="s">
        <v>728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104</v>
      </c>
      <c r="L465" s="32"/>
      <c r="M465" s="33" t="s">
        <v>68</v>
      </c>
      <c r="N465" s="33"/>
      <c r="O465" s="32">
        <v>50</v>
      </c>
      <c r="P465" s="1085" t="s">
        <v>729</v>
      </c>
      <c r="Q465" s="748"/>
      <c r="R465" s="748"/>
      <c r="S465" s="748"/>
      <c r="T465" s="749"/>
      <c r="U465" s="34"/>
      <c r="V465" s="34"/>
      <c r="W465" s="35" t="s">
        <v>69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730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727</v>
      </c>
      <c r="B466" s="54" t="s">
        <v>731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104</v>
      </c>
      <c r="L466" s="32"/>
      <c r="M466" s="33" t="s">
        <v>68</v>
      </c>
      <c r="N466" s="33"/>
      <c r="O466" s="32">
        <v>50</v>
      </c>
      <c r="P466" s="856" t="s">
        <v>729</v>
      </c>
      <c r="Q466" s="748"/>
      <c r="R466" s="748"/>
      <c r="S466" s="748"/>
      <c r="T466" s="749"/>
      <c r="U466" s="34"/>
      <c r="V466" s="34"/>
      <c r="W466" s="35" t="s">
        <v>69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730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732</v>
      </c>
      <c r="B467" s="54" t="s">
        <v>733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104</v>
      </c>
      <c r="L467" s="32"/>
      <c r="M467" s="33" t="s">
        <v>68</v>
      </c>
      <c r="N467" s="33"/>
      <c r="O467" s="32">
        <v>50</v>
      </c>
      <c r="P467" s="909" t="s">
        <v>734</v>
      </c>
      <c r="Q467" s="748"/>
      <c r="R467" s="748"/>
      <c r="S467" s="748"/>
      <c r="T467" s="749"/>
      <c r="U467" s="34"/>
      <c r="V467" s="34"/>
      <c r="W467" s="35" t="s">
        <v>69</v>
      </c>
      <c r="X467" s="741">
        <v>10</v>
      </c>
      <c r="Y467" s="742">
        <f t="shared" si="87"/>
        <v>10.8</v>
      </c>
      <c r="Z467" s="36">
        <f>IFERROR(IF(Y467=0,"",ROUNDUP(Y467/H467,0)*0.00902),"")</f>
        <v>1.804E-2</v>
      </c>
      <c r="AA467" s="56"/>
      <c r="AB467" s="57"/>
      <c r="AC467" s="539" t="s">
        <v>735</v>
      </c>
      <c r="AG467" s="64"/>
      <c r="AJ467" s="68"/>
      <c r="AK467" s="68">
        <v>0</v>
      </c>
      <c r="BB467" s="540" t="s">
        <v>1</v>
      </c>
      <c r="BM467" s="64">
        <f t="shared" si="88"/>
        <v>10.388888888888889</v>
      </c>
      <c r="BN467" s="64">
        <f t="shared" si="89"/>
        <v>11.22</v>
      </c>
      <c r="BO467" s="64">
        <f t="shared" si="90"/>
        <v>1.4029180695847361E-2</v>
      </c>
      <c r="BP467" s="64">
        <f t="shared" si="91"/>
        <v>1.5151515151515152E-2</v>
      </c>
    </row>
    <row r="468" spans="1:68" ht="27" customHeight="1" x14ac:dyDescent="0.25">
      <c r="A468" s="54" t="s">
        <v>736</v>
      </c>
      <c r="B468" s="54" t="s">
        <v>737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113</v>
      </c>
      <c r="L468" s="32"/>
      <c r="M468" s="33" t="s">
        <v>68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69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726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736</v>
      </c>
      <c r="B469" s="54" t="s">
        <v>738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113</v>
      </c>
      <c r="L469" s="32"/>
      <c r="M469" s="33" t="s">
        <v>68</v>
      </c>
      <c r="N469" s="33"/>
      <c r="O469" s="32">
        <v>50</v>
      </c>
      <c r="P469" s="911" t="s">
        <v>739</v>
      </c>
      <c r="Q469" s="748"/>
      <c r="R469" s="748"/>
      <c r="S469" s="748"/>
      <c r="T469" s="749"/>
      <c r="U469" s="34"/>
      <c r="V469" s="34"/>
      <c r="W469" s="35" t="s">
        <v>69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726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113</v>
      </c>
      <c r="L470" s="32"/>
      <c r="M470" s="33" t="s">
        <v>68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69</v>
      </c>
      <c r="X470" s="741">
        <v>87.5</v>
      </c>
      <c r="Y470" s="742">
        <f t="shared" si="87"/>
        <v>88.2</v>
      </c>
      <c r="Z470" s="36">
        <f t="shared" si="92"/>
        <v>0.21084</v>
      </c>
      <c r="AA470" s="56"/>
      <c r="AB470" s="57"/>
      <c r="AC470" s="545" t="s">
        <v>726</v>
      </c>
      <c r="AG470" s="64"/>
      <c r="AJ470" s="68"/>
      <c r="AK470" s="68">
        <v>0</v>
      </c>
      <c r="BB470" s="546" t="s">
        <v>1</v>
      </c>
      <c r="BM470" s="64">
        <f t="shared" si="88"/>
        <v>92.916666666666657</v>
      </c>
      <c r="BN470" s="64">
        <f t="shared" si="89"/>
        <v>93.66</v>
      </c>
      <c r="BO470" s="64">
        <f t="shared" si="90"/>
        <v>0.17806267806267806</v>
      </c>
      <c r="BP470" s="64">
        <f t="shared" si="91"/>
        <v>0.17948717948717952</v>
      </c>
    </row>
    <row r="471" spans="1:68" ht="37.5" customHeight="1" x14ac:dyDescent="0.25">
      <c r="A471" s="54" t="s">
        <v>742</v>
      </c>
      <c r="B471" s="54" t="s">
        <v>743</v>
      </c>
      <c r="C471" s="31">
        <v>4301031374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113</v>
      </c>
      <c r="L471" s="32"/>
      <c r="M471" s="33" t="s">
        <v>68</v>
      </c>
      <c r="N471" s="33"/>
      <c r="O471" s="32">
        <v>50</v>
      </c>
      <c r="P471" s="843" t="s">
        <v>744</v>
      </c>
      <c r="Q471" s="748"/>
      <c r="R471" s="748"/>
      <c r="S471" s="748"/>
      <c r="T471" s="749"/>
      <c r="U471" s="34"/>
      <c r="V471" s="34"/>
      <c r="W471" s="35" t="s">
        <v>69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745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742</v>
      </c>
      <c r="B472" s="54" t="s">
        <v>746</v>
      </c>
      <c r="C472" s="31">
        <v>4301031336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113</v>
      </c>
      <c r="L472" s="32"/>
      <c r="M472" s="33" t="s">
        <v>68</v>
      </c>
      <c r="N472" s="33"/>
      <c r="O472" s="32">
        <v>50</v>
      </c>
      <c r="P472" s="10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48"/>
      <c r="R472" s="748"/>
      <c r="S472" s="748"/>
      <c r="T472" s="749"/>
      <c r="U472" s="34"/>
      <c r="V472" s="34"/>
      <c r="W472" s="35" t="s">
        <v>69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745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113</v>
      </c>
      <c r="L473" s="32"/>
      <c r="M473" s="33" t="s">
        <v>68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69</v>
      </c>
      <c r="X473" s="741">
        <v>10.5</v>
      </c>
      <c r="Y473" s="742">
        <f t="shared" si="87"/>
        <v>10.5</v>
      </c>
      <c r="Z473" s="36">
        <f t="shared" si="92"/>
        <v>2.5100000000000001E-2</v>
      </c>
      <c r="AA473" s="56"/>
      <c r="AB473" s="57"/>
      <c r="AC473" s="551" t="s">
        <v>745</v>
      </c>
      <c r="AG473" s="64"/>
      <c r="AJ473" s="68"/>
      <c r="AK473" s="68">
        <v>0</v>
      </c>
      <c r="BB473" s="552" t="s">
        <v>1</v>
      </c>
      <c r="BM473" s="64">
        <f t="shared" si="88"/>
        <v>11.149999999999999</v>
      </c>
      <c r="BN473" s="64">
        <f t="shared" si="89"/>
        <v>11.149999999999999</v>
      </c>
      <c r="BO473" s="64">
        <f t="shared" si="90"/>
        <v>2.1367521367521368E-2</v>
      </c>
      <c r="BP473" s="64">
        <f t="shared" si="91"/>
        <v>2.1367521367521368E-2</v>
      </c>
    </row>
    <row r="474" spans="1:68" ht="27" customHeight="1" x14ac:dyDescent="0.25">
      <c r="A474" s="54" t="s">
        <v>749</v>
      </c>
      <c r="B474" s="54" t="s">
        <v>750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113</v>
      </c>
      <c r="L474" s="32"/>
      <c r="M474" s="33" t="s">
        <v>68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69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751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749</v>
      </c>
      <c r="B475" s="54" t="s">
        <v>752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113</v>
      </c>
      <c r="L475" s="32"/>
      <c r="M475" s="33" t="s">
        <v>68</v>
      </c>
      <c r="N475" s="33"/>
      <c r="O475" s="32">
        <v>50</v>
      </c>
      <c r="P475" s="1049" t="s">
        <v>753</v>
      </c>
      <c r="Q475" s="748"/>
      <c r="R475" s="748"/>
      <c r="S475" s="748"/>
      <c r="T475" s="749"/>
      <c r="U475" s="34"/>
      <c r="V475" s="34"/>
      <c r="W475" s="35" t="s">
        <v>69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751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113</v>
      </c>
      <c r="L476" s="32"/>
      <c r="M476" s="33" t="s">
        <v>68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69</v>
      </c>
      <c r="X476" s="741">
        <v>35</v>
      </c>
      <c r="Y476" s="742">
        <f t="shared" si="87"/>
        <v>35.700000000000003</v>
      </c>
      <c r="Z476" s="36">
        <f t="shared" si="92"/>
        <v>8.5339999999999999E-2</v>
      </c>
      <c r="AA476" s="56"/>
      <c r="AB476" s="57"/>
      <c r="AC476" s="557" t="s">
        <v>756</v>
      </c>
      <c r="AG476" s="64"/>
      <c r="AJ476" s="68"/>
      <c r="AK476" s="68">
        <v>0</v>
      </c>
      <c r="BB476" s="558" t="s">
        <v>1</v>
      </c>
      <c r="BM476" s="64">
        <f t="shared" si="88"/>
        <v>37.166666666666664</v>
      </c>
      <c r="BN476" s="64">
        <f t="shared" si="89"/>
        <v>37.910000000000004</v>
      </c>
      <c r="BO476" s="64">
        <f t="shared" si="90"/>
        <v>7.1225071225071226E-2</v>
      </c>
      <c r="BP476" s="64">
        <f t="shared" si="91"/>
        <v>7.2649572649572655E-2</v>
      </c>
    </row>
    <row r="477" spans="1:68" ht="37.5" customHeight="1" x14ac:dyDescent="0.25">
      <c r="A477" s="54" t="s">
        <v>757</v>
      </c>
      <c r="B477" s="54" t="s">
        <v>758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113</v>
      </c>
      <c r="L477" s="32"/>
      <c r="M477" s="33" t="s">
        <v>68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69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751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759</v>
      </c>
      <c r="B478" s="54" t="s">
        <v>760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113</v>
      </c>
      <c r="L478" s="32"/>
      <c r="M478" s="33" t="s">
        <v>68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69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761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759</v>
      </c>
      <c r="B479" s="54" t="s">
        <v>762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113</v>
      </c>
      <c r="L479" s="32"/>
      <c r="M479" s="33" t="s">
        <v>68</v>
      </c>
      <c r="N479" s="33"/>
      <c r="O479" s="32">
        <v>50</v>
      </c>
      <c r="P479" s="873" t="s">
        <v>763</v>
      </c>
      <c r="Q479" s="748"/>
      <c r="R479" s="748"/>
      <c r="S479" s="748"/>
      <c r="T479" s="749"/>
      <c r="U479" s="34"/>
      <c r="V479" s="34"/>
      <c r="W479" s="35" t="s">
        <v>69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730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80</v>
      </c>
      <c r="Q480" s="751"/>
      <c r="R480" s="751"/>
      <c r="S480" s="751"/>
      <c r="T480" s="751"/>
      <c r="U480" s="751"/>
      <c r="V480" s="752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65.18518518518519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66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0.33931999999999995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80</v>
      </c>
      <c r="Q481" s="751"/>
      <c r="R481" s="751"/>
      <c r="S481" s="751"/>
      <c r="T481" s="751"/>
      <c r="U481" s="751"/>
      <c r="V481" s="752"/>
      <c r="W481" s="37" t="s">
        <v>69</v>
      </c>
      <c r="X481" s="743">
        <f>IFERROR(SUM(X464:X479),"0")</f>
        <v>143</v>
      </c>
      <c r="Y481" s="743">
        <f>IFERROR(SUM(Y464:Y479),"0")</f>
        <v>145.19999999999999</v>
      </c>
      <c r="Z481" s="37"/>
      <c r="AA481" s="744"/>
      <c r="AB481" s="744"/>
      <c r="AC481" s="744"/>
    </row>
    <row r="482" spans="1:68" ht="14.25" customHeight="1" x14ac:dyDescent="0.25">
      <c r="A482" s="761" t="s">
        <v>64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764</v>
      </c>
      <c r="B483" s="54" t="s">
        <v>765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104</v>
      </c>
      <c r="L483" s="32"/>
      <c r="M483" s="33" t="s">
        <v>94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766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767</v>
      </c>
      <c r="B484" s="54" t="s">
        <v>768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94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769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80</v>
      </c>
      <c r="Q485" s="751"/>
      <c r="R485" s="751"/>
      <c r="S485" s="751"/>
      <c r="T485" s="751"/>
      <c r="U485" s="751"/>
      <c r="V485" s="752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80</v>
      </c>
      <c r="Q486" s="751"/>
      <c r="R486" s="751"/>
      <c r="S486" s="751"/>
      <c r="T486" s="751"/>
      <c r="U486" s="751"/>
      <c r="V486" s="752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82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770</v>
      </c>
      <c r="B488" s="54" t="s">
        <v>771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772</v>
      </c>
      <c r="L488" s="32"/>
      <c r="M488" s="33" t="s">
        <v>773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774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80</v>
      </c>
      <c r="Q489" s="751"/>
      <c r="R489" s="751"/>
      <c r="S489" s="751"/>
      <c r="T489" s="751"/>
      <c r="U489" s="751"/>
      <c r="V489" s="752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80</v>
      </c>
      <c r="Q490" s="751"/>
      <c r="R490" s="751"/>
      <c r="S490" s="751"/>
      <c r="T490" s="751"/>
      <c r="U490" s="751"/>
      <c r="V490" s="752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775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139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776</v>
      </c>
      <c r="B493" s="54" t="s">
        <v>777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778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80</v>
      </c>
      <c r="Q494" s="751"/>
      <c r="R494" s="751"/>
      <c r="S494" s="751"/>
      <c r="T494" s="751"/>
      <c r="U494" s="751"/>
      <c r="V494" s="752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80</v>
      </c>
      <c r="Q495" s="751"/>
      <c r="R495" s="751"/>
      <c r="S495" s="751"/>
      <c r="T495" s="751"/>
      <c r="U495" s="751"/>
      <c r="V495" s="752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150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779</v>
      </c>
      <c r="B497" s="54" t="s">
        <v>780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104</v>
      </c>
      <c r="L497" s="32"/>
      <c r="M497" s="33" t="s">
        <v>97</v>
      </c>
      <c r="N497" s="33"/>
      <c r="O497" s="32">
        <v>50</v>
      </c>
      <c r="P497" s="1128" t="s">
        <v>781</v>
      </c>
      <c r="Q497" s="748"/>
      <c r="R497" s="748"/>
      <c r="S497" s="748"/>
      <c r="T497" s="749"/>
      <c r="U497" s="34"/>
      <c r="V497" s="34"/>
      <c r="W497" s="35" t="s">
        <v>69</v>
      </c>
      <c r="X497" s="741">
        <v>10</v>
      </c>
      <c r="Y497" s="742">
        <f>IFERROR(IF(X497="",0,CEILING((X497/$H497),1)*$H497),"")</f>
        <v>10.8</v>
      </c>
      <c r="Z497" s="36">
        <f>IFERROR(IF(Y497=0,"",ROUNDUP(Y497/H497,0)*0.00902),"")</f>
        <v>1.804E-2</v>
      </c>
      <c r="AA497" s="56"/>
      <c r="AB497" s="57"/>
      <c r="AC497" s="573" t="s">
        <v>782</v>
      </c>
      <c r="AG497" s="64"/>
      <c r="AJ497" s="68"/>
      <c r="AK497" s="68">
        <v>0</v>
      </c>
      <c r="BB497" s="574" t="s">
        <v>1</v>
      </c>
      <c r="BM497" s="64">
        <f>IFERROR(X497*I497/H497,"0")</f>
        <v>10.388888888888889</v>
      </c>
      <c r="BN497" s="64">
        <f>IFERROR(Y497*I497/H497,"0")</f>
        <v>11.22</v>
      </c>
      <c r="BO497" s="64">
        <f>IFERROR(1/J497*(X497/H497),"0")</f>
        <v>1.4029180695847361E-2</v>
      </c>
      <c r="BP497" s="64">
        <f>IFERROR(1/J497*(Y497/H497),"0")</f>
        <v>1.5151515151515152E-2</v>
      </c>
    </row>
    <row r="498" spans="1:68" ht="27" customHeight="1" x14ac:dyDescent="0.25">
      <c r="A498" s="54" t="s">
        <v>783</v>
      </c>
      <c r="B498" s="54" t="s">
        <v>784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113</v>
      </c>
      <c r="L498" s="32"/>
      <c r="M498" s="33" t="s">
        <v>68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785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786</v>
      </c>
      <c r="B499" s="54" t="s">
        <v>787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113</v>
      </c>
      <c r="L499" s="32"/>
      <c r="M499" s="33" t="s">
        <v>68</v>
      </c>
      <c r="N499" s="33"/>
      <c r="O499" s="32">
        <v>50</v>
      </c>
      <c r="P499" s="1136" t="s">
        <v>788</v>
      </c>
      <c r="Q499" s="748"/>
      <c r="R499" s="748"/>
      <c r="S499" s="748"/>
      <c r="T499" s="749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789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790</v>
      </c>
      <c r="B500" s="54" t="s">
        <v>791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113</v>
      </c>
      <c r="L500" s="32"/>
      <c r="M500" s="33" t="s">
        <v>68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789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80</v>
      </c>
      <c r="Q501" s="751"/>
      <c r="R501" s="751"/>
      <c r="S501" s="751"/>
      <c r="T501" s="751"/>
      <c r="U501" s="751"/>
      <c r="V501" s="752"/>
      <c r="W501" s="37" t="s">
        <v>81</v>
      </c>
      <c r="X501" s="743">
        <f>IFERROR(X497/H497,"0")+IFERROR(X498/H498,"0")+IFERROR(X499/H499,"0")+IFERROR(X500/H500,"0")</f>
        <v>1.8518518518518516</v>
      </c>
      <c r="Y501" s="743">
        <f>IFERROR(Y497/H497,"0")+IFERROR(Y498/H498,"0")+IFERROR(Y499/H499,"0")+IFERROR(Y500/H500,"0")</f>
        <v>2</v>
      </c>
      <c r="Z501" s="743">
        <f>IFERROR(IF(Z497="",0,Z497),"0")+IFERROR(IF(Z498="",0,Z498),"0")+IFERROR(IF(Z499="",0,Z499),"0")+IFERROR(IF(Z500="",0,Z500),"0")</f>
        <v>1.804E-2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80</v>
      </c>
      <c r="Q502" s="751"/>
      <c r="R502" s="751"/>
      <c r="S502" s="751"/>
      <c r="T502" s="751"/>
      <c r="U502" s="751"/>
      <c r="V502" s="752"/>
      <c r="W502" s="37" t="s">
        <v>69</v>
      </c>
      <c r="X502" s="743">
        <f>IFERROR(SUM(X497:X500),"0")</f>
        <v>10</v>
      </c>
      <c r="Y502" s="743">
        <f>IFERROR(SUM(Y497:Y500),"0")</f>
        <v>10.8</v>
      </c>
      <c r="Z502" s="37"/>
      <c r="AA502" s="744"/>
      <c r="AB502" s="744"/>
      <c r="AC502" s="744"/>
    </row>
    <row r="503" spans="1:68" ht="16.5" customHeight="1" x14ac:dyDescent="0.25">
      <c r="A503" s="753" t="s">
        <v>792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150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793</v>
      </c>
      <c r="B505" s="54" t="s">
        <v>794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113</v>
      </c>
      <c r="L505" s="32"/>
      <c r="M505" s="33" t="s">
        <v>68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69</v>
      </c>
      <c r="X505" s="741">
        <v>6</v>
      </c>
      <c r="Y505" s="742">
        <f>IFERROR(IF(X505="",0,CEILING((X505/$H505),1)*$H505),"")</f>
        <v>6</v>
      </c>
      <c r="Z505" s="36">
        <f>IFERROR(IF(Y505=0,"",ROUNDUP(Y505/H505,0)*0.00502),"")</f>
        <v>2.5100000000000001E-2</v>
      </c>
      <c r="AA505" s="56"/>
      <c r="AB505" s="57"/>
      <c r="AC505" s="581" t="s">
        <v>795</v>
      </c>
      <c r="AG505" s="64"/>
      <c r="AJ505" s="68"/>
      <c r="AK505" s="68">
        <v>0</v>
      </c>
      <c r="BB505" s="582" t="s">
        <v>1</v>
      </c>
      <c r="BM505" s="64">
        <f>IFERROR(X505*I505/H505,"0")</f>
        <v>6.8600000000000012</v>
      </c>
      <c r="BN505" s="64">
        <f>IFERROR(Y505*I505/H505,"0")</f>
        <v>6.8600000000000012</v>
      </c>
      <c r="BO505" s="64">
        <f>IFERROR(1/J505*(X505/H505),"0")</f>
        <v>2.1367521367521368E-2</v>
      </c>
      <c r="BP505" s="64">
        <f>IFERROR(1/J505*(Y505/H505),"0")</f>
        <v>2.1367521367521368E-2</v>
      </c>
    </row>
    <row r="506" spans="1:68" ht="27" customHeight="1" x14ac:dyDescent="0.25">
      <c r="A506" s="54" t="s">
        <v>796</v>
      </c>
      <c r="B506" s="54" t="s">
        <v>797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93" t="s">
        <v>798</v>
      </c>
      <c r="Q506" s="748"/>
      <c r="R506" s="748"/>
      <c r="S506" s="748"/>
      <c r="T506" s="749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799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800</v>
      </c>
      <c r="B507" s="54" t="s">
        <v>801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113</v>
      </c>
      <c r="L507" s="32"/>
      <c r="M507" s="33" t="s">
        <v>68</v>
      </c>
      <c r="N507" s="33"/>
      <c r="O507" s="32">
        <v>50</v>
      </c>
      <c r="P507" s="1161" t="s">
        <v>802</v>
      </c>
      <c r="Q507" s="748"/>
      <c r="R507" s="748"/>
      <c r="S507" s="748"/>
      <c r="T507" s="749"/>
      <c r="U507" s="34"/>
      <c r="V507" s="34"/>
      <c r="W507" s="35" t="s">
        <v>69</v>
      </c>
      <c r="X507" s="741">
        <v>28</v>
      </c>
      <c r="Y507" s="742">
        <f>IFERROR(IF(X507="",0,CEILING((X507/$H507),1)*$H507),"")</f>
        <v>28.56</v>
      </c>
      <c r="Z507" s="36">
        <f>IFERROR(IF(Y507=0,"",ROUNDUP(Y507/H507,0)*0.00502),"")</f>
        <v>8.5339999999999999E-2</v>
      </c>
      <c r="AA507" s="56"/>
      <c r="AB507" s="57"/>
      <c r="AC507" s="585" t="s">
        <v>803</v>
      </c>
      <c r="AG507" s="64"/>
      <c r="AJ507" s="68"/>
      <c r="AK507" s="68">
        <v>0</v>
      </c>
      <c r="BB507" s="586" t="s">
        <v>1</v>
      </c>
      <c r="BM507" s="64">
        <f>IFERROR(X507*I507/H507,"0")</f>
        <v>41.666666666666671</v>
      </c>
      <c r="BN507" s="64">
        <f>IFERROR(Y507*I507/H507,"0")</f>
        <v>42.5</v>
      </c>
      <c r="BO507" s="64">
        <f>IFERROR(1/J507*(X507/H507),"0")</f>
        <v>7.122507122507124E-2</v>
      </c>
      <c r="BP507" s="64">
        <f>IFERROR(1/J507*(Y507/H507),"0")</f>
        <v>7.2649572649572655E-2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80</v>
      </c>
      <c r="Q508" s="751"/>
      <c r="R508" s="751"/>
      <c r="S508" s="751"/>
      <c r="T508" s="751"/>
      <c r="U508" s="751"/>
      <c r="V508" s="752"/>
      <c r="W508" s="37" t="s">
        <v>81</v>
      </c>
      <c r="X508" s="743">
        <f>IFERROR(X505/H505,"0")+IFERROR(X506/H506,"0")+IFERROR(X507/H507,"0")</f>
        <v>21.666666666666668</v>
      </c>
      <c r="Y508" s="743">
        <f>IFERROR(Y505/H505,"0")+IFERROR(Y506/H506,"0")+IFERROR(Y507/H507,"0")</f>
        <v>22</v>
      </c>
      <c r="Z508" s="743">
        <f>IFERROR(IF(Z505="",0,Z505),"0")+IFERROR(IF(Z506="",0,Z506),"0")+IFERROR(IF(Z507="",0,Z507),"0")</f>
        <v>0.11044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80</v>
      </c>
      <c r="Q509" s="751"/>
      <c r="R509" s="751"/>
      <c r="S509" s="751"/>
      <c r="T509" s="751"/>
      <c r="U509" s="751"/>
      <c r="V509" s="752"/>
      <c r="W509" s="37" t="s">
        <v>69</v>
      </c>
      <c r="X509" s="743">
        <f>IFERROR(SUM(X505:X507),"0")</f>
        <v>34</v>
      </c>
      <c r="Y509" s="743">
        <f>IFERROR(SUM(Y505:Y507),"0")</f>
        <v>34.56</v>
      </c>
      <c r="Z509" s="37"/>
      <c r="AA509" s="744"/>
      <c r="AB509" s="744"/>
      <c r="AC509" s="744"/>
    </row>
    <row r="510" spans="1:68" ht="16.5" customHeight="1" x14ac:dyDescent="0.25">
      <c r="A510" s="753" t="s">
        <v>804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150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805</v>
      </c>
      <c r="B512" s="54" t="s">
        <v>806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807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80</v>
      </c>
      <c r="Q513" s="751"/>
      <c r="R513" s="751"/>
      <c r="S513" s="751"/>
      <c r="T513" s="751"/>
      <c r="U513" s="751"/>
      <c r="V513" s="752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80</v>
      </c>
      <c r="Q514" s="751"/>
      <c r="R514" s="751"/>
      <c r="S514" s="751"/>
      <c r="T514" s="751"/>
      <c r="U514" s="751"/>
      <c r="V514" s="752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181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808</v>
      </c>
      <c r="B516" s="54" t="s">
        <v>809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810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80</v>
      </c>
      <c r="Q517" s="751"/>
      <c r="R517" s="751"/>
      <c r="S517" s="751"/>
      <c r="T517" s="751"/>
      <c r="U517" s="751"/>
      <c r="V517" s="752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80</v>
      </c>
      <c r="Q518" s="751"/>
      <c r="R518" s="751"/>
      <c r="S518" s="751"/>
      <c r="T518" s="751"/>
      <c r="U518" s="751"/>
      <c r="V518" s="752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811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811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90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812</v>
      </c>
      <c r="B522" s="54" t="s">
        <v>813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97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69</v>
      </c>
      <c r="X522" s="741">
        <v>150</v>
      </c>
      <c r="Y522" s="742">
        <f t="shared" ref="Y522:Y537" si="93">IFERROR(IF(X522="",0,CEILING((X522/$H522),1)*$H522),"")</f>
        <v>153.12</v>
      </c>
      <c r="Z522" s="36">
        <f t="shared" ref="Z522:Z527" si="94">IFERROR(IF(Y522=0,"",ROUNDUP(Y522/H522,0)*0.01196),"")</f>
        <v>0.34683999999999998</v>
      </c>
      <c r="AA522" s="56"/>
      <c r="AB522" s="57"/>
      <c r="AC522" s="591" t="s">
        <v>95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160.22727272727272</v>
      </c>
      <c r="BN522" s="64">
        <f t="shared" ref="BN522:BN537" si="96">IFERROR(Y522*I522/H522,"0")</f>
        <v>163.56</v>
      </c>
      <c r="BO522" s="64">
        <f t="shared" ref="BO522:BO537" si="97">IFERROR(1/J522*(X522/H522),"0")</f>
        <v>0.27316433566433568</v>
      </c>
      <c r="BP522" s="64">
        <f t="shared" ref="BP522:BP537" si="98">IFERROR(1/J522*(Y522/H522),"0")</f>
        <v>0.27884615384615385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97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69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817</v>
      </c>
      <c r="B524" s="54" t="s">
        <v>818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97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69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97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69</v>
      </c>
      <c r="X525" s="741">
        <v>150</v>
      </c>
      <c r="Y525" s="742">
        <f t="shared" si="93"/>
        <v>153.12</v>
      </c>
      <c r="Z525" s="36">
        <f t="shared" si="94"/>
        <v>0.34683999999999998</v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95"/>
        <v>160.22727272727272</v>
      </c>
      <c r="BN525" s="64">
        <f t="shared" si="96"/>
        <v>163.56</v>
      </c>
      <c r="BO525" s="64">
        <f t="shared" si="97"/>
        <v>0.27316433566433568</v>
      </c>
      <c r="BP525" s="64">
        <f t="shared" si="98"/>
        <v>0.27884615384615385</v>
      </c>
    </row>
    <row r="526" spans="1:68" ht="16.5" customHeight="1" x14ac:dyDescent="0.25">
      <c r="A526" s="54" t="s">
        <v>823</v>
      </c>
      <c r="B526" s="54" t="s">
        <v>824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94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69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94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69</v>
      </c>
      <c r="X527" s="741">
        <v>150</v>
      </c>
      <c r="Y527" s="742">
        <f t="shared" si="93"/>
        <v>153.12</v>
      </c>
      <c r="Z527" s="36">
        <f t="shared" si="94"/>
        <v>0.34683999999999998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95"/>
        <v>160.22727272727272</v>
      </c>
      <c r="BN527" s="64">
        <f t="shared" si="96"/>
        <v>163.56</v>
      </c>
      <c r="BO527" s="64">
        <f t="shared" si="97"/>
        <v>0.27316433566433568</v>
      </c>
      <c r="BP527" s="64">
        <f t="shared" si="98"/>
        <v>0.27884615384615385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104</v>
      </c>
      <c r="L528" s="32"/>
      <c r="M528" s="33" t="s">
        <v>97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69</v>
      </c>
      <c r="X528" s="741">
        <v>120</v>
      </c>
      <c r="Y528" s="742">
        <f t="shared" si="93"/>
        <v>122.4</v>
      </c>
      <c r="Z528" s="36">
        <f>IFERROR(IF(Y528=0,"",ROUNDUP(Y528/H528,0)*0.00902),"")</f>
        <v>0.30668000000000001</v>
      </c>
      <c r="AA528" s="56"/>
      <c r="AB528" s="57"/>
      <c r="AC528" s="603" t="s">
        <v>95</v>
      </c>
      <c r="AG528" s="64"/>
      <c r="AJ528" s="68"/>
      <c r="AK528" s="68">
        <v>0</v>
      </c>
      <c r="BB528" s="604" t="s">
        <v>1</v>
      </c>
      <c r="BM528" s="64">
        <f t="shared" si="95"/>
        <v>127</v>
      </c>
      <c r="BN528" s="64">
        <f t="shared" si="96"/>
        <v>129.54000000000002</v>
      </c>
      <c r="BO528" s="64">
        <f t="shared" si="97"/>
        <v>0.25252525252525254</v>
      </c>
      <c r="BP528" s="64">
        <f t="shared" si="98"/>
        <v>0.25757575757575757</v>
      </c>
    </row>
    <row r="529" spans="1:68" ht="27" customHeight="1" x14ac:dyDescent="0.25">
      <c r="A529" s="54" t="s">
        <v>829</v>
      </c>
      <c r="B529" s="54" t="s">
        <v>831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104</v>
      </c>
      <c r="L529" s="32"/>
      <c r="M529" s="33" t="s">
        <v>97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69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95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94</v>
      </c>
      <c r="N530" s="33"/>
      <c r="O530" s="32">
        <v>60</v>
      </c>
      <c r="P530" s="1020" t="s">
        <v>834</v>
      </c>
      <c r="Q530" s="748"/>
      <c r="R530" s="748"/>
      <c r="S530" s="748"/>
      <c r="T530" s="749"/>
      <c r="U530" s="34"/>
      <c r="V530" s="34"/>
      <c r="W530" s="35" t="s">
        <v>69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95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104</v>
      </c>
      <c r="L531" s="32"/>
      <c r="M531" s="33" t="s">
        <v>97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69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97</v>
      </c>
      <c r="N532" s="33"/>
      <c r="O532" s="32">
        <v>60</v>
      </c>
      <c r="P532" s="1000" t="s">
        <v>839</v>
      </c>
      <c r="Q532" s="748"/>
      <c r="R532" s="748"/>
      <c r="S532" s="748"/>
      <c r="T532" s="749"/>
      <c r="U532" s="34"/>
      <c r="V532" s="34"/>
      <c r="W532" s="35" t="s">
        <v>69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104</v>
      </c>
      <c r="L533" s="32"/>
      <c r="M533" s="33" t="s">
        <v>97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69</v>
      </c>
      <c r="X533" s="741">
        <v>180</v>
      </c>
      <c r="Y533" s="742">
        <f t="shared" si="93"/>
        <v>180</v>
      </c>
      <c r="Z533" s="36">
        <f>IFERROR(IF(Y533=0,"",ROUNDUP(Y533/H533,0)*0.00902),"")</f>
        <v>0.45100000000000001</v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95"/>
        <v>190.49999999999997</v>
      </c>
      <c r="BN533" s="64">
        <f t="shared" si="96"/>
        <v>190.49999999999997</v>
      </c>
      <c r="BO533" s="64">
        <f t="shared" si="97"/>
        <v>0.37878787878787878</v>
      </c>
      <c r="BP533" s="64">
        <f t="shared" si="98"/>
        <v>0.37878787878787878</v>
      </c>
    </row>
    <row r="534" spans="1:68" ht="27" customHeight="1" x14ac:dyDescent="0.25">
      <c r="A534" s="54" t="s">
        <v>841</v>
      </c>
      <c r="B534" s="54" t="s">
        <v>843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104</v>
      </c>
      <c r="L534" s="32"/>
      <c r="M534" s="33" t="s">
        <v>97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69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104</v>
      </c>
      <c r="L535" s="32"/>
      <c r="M535" s="33" t="s">
        <v>97</v>
      </c>
      <c r="N535" s="33"/>
      <c r="O535" s="32">
        <v>60</v>
      </c>
      <c r="P535" s="1011" t="s">
        <v>846</v>
      </c>
      <c r="Q535" s="748"/>
      <c r="R535" s="748"/>
      <c r="S535" s="748"/>
      <c r="T535" s="749"/>
      <c r="U535" s="34"/>
      <c r="V535" s="34"/>
      <c r="W535" s="35" t="s">
        <v>69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104</v>
      </c>
      <c r="L536" s="32"/>
      <c r="M536" s="33" t="s">
        <v>97</v>
      </c>
      <c r="N536" s="33"/>
      <c r="O536" s="32">
        <v>60</v>
      </c>
      <c r="P536" s="1163" t="s">
        <v>849</v>
      </c>
      <c r="Q536" s="748"/>
      <c r="R536" s="748"/>
      <c r="S536" s="748"/>
      <c r="T536" s="749"/>
      <c r="U536" s="34"/>
      <c r="V536" s="34"/>
      <c r="W536" s="35" t="s">
        <v>69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850</v>
      </c>
      <c r="B537" s="54" t="s">
        <v>851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104</v>
      </c>
      <c r="L537" s="32"/>
      <c r="M537" s="33" t="s">
        <v>97</v>
      </c>
      <c r="N537" s="33"/>
      <c r="O537" s="32">
        <v>60</v>
      </c>
      <c r="P537" s="849" t="s">
        <v>852</v>
      </c>
      <c r="Q537" s="748"/>
      <c r="R537" s="748"/>
      <c r="S537" s="748"/>
      <c r="T537" s="749"/>
      <c r="U537" s="34"/>
      <c r="V537" s="34"/>
      <c r="W537" s="35" t="s">
        <v>69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80</v>
      </c>
      <c r="Q538" s="751"/>
      <c r="R538" s="751"/>
      <c r="S538" s="751"/>
      <c r="T538" s="751"/>
      <c r="U538" s="751"/>
      <c r="V538" s="752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168.56060606060606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171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1.7982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80</v>
      </c>
      <c r="Q539" s="751"/>
      <c r="R539" s="751"/>
      <c r="S539" s="751"/>
      <c r="T539" s="751"/>
      <c r="U539" s="751"/>
      <c r="V539" s="752"/>
      <c r="W539" s="37" t="s">
        <v>69</v>
      </c>
      <c r="X539" s="743">
        <f>IFERROR(SUM(X522:X537),"0")</f>
        <v>750</v>
      </c>
      <c r="Y539" s="743">
        <f>IFERROR(SUM(Y522:Y537),"0")</f>
        <v>761.76</v>
      </c>
      <c r="Z539" s="37"/>
      <c r="AA539" s="744"/>
      <c r="AB539" s="744"/>
      <c r="AC539" s="744"/>
    </row>
    <row r="540" spans="1:68" ht="14.25" customHeight="1" x14ac:dyDescent="0.25">
      <c r="A540" s="761" t="s">
        <v>139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853</v>
      </c>
      <c r="B541" s="54" t="s">
        <v>854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97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69</v>
      </c>
      <c r="X541" s="741">
        <v>200</v>
      </c>
      <c r="Y541" s="742">
        <f>IFERROR(IF(X541="",0,CEILING((X541/$H541),1)*$H541),"")</f>
        <v>200.64000000000001</v>
      </c>
      <c r="Z541" s="36">
        <f>IFERROR(IF(Y541=0,"",ROUNDUP(Y541/H541,0)*0.01196),"")</f>
        <v>0.45448</v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213.63636363636363</v>
      </c>
      <c r="BN541" s="64">
        <f>IFERROR(Y541*I541/H541,"0")</f>
        <v>214.32</v>
      </c>
      <c r="BO541" s="64">
        <f>IFERROR(1/J541*(X541/H541),"0")</f>
        <v>0.36421911421911418</v>
      </c>
      <c r="BP541" s="64">
        <f>IFERROR(1/J541*(Y541/H541),"0")</f>
        <v>0.36538461538461542</v>
      </c>
    </row>
    <row r="542" spans="1:68" ht="16.5" customHeight="1" x14ac:dyDescent="0.25">
      <c r="A542" s="54" t="s">
        <v>853</v>
      </c>
      <c r="B542" s="54" t="s">
        <v>856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70</v>
      </c>
      <c r="P542" s="846" t="s">
        <v>857</v>
      </c>
      <c r="Q542" s="748"/>
      <c r="R542" s="748"/>
      <c r="S542" s="748"/>
      <c r="T542" s="749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858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859</v>
      </c>
      <c r="B543" s="54" t="s">
        <v>860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104</v>
      </c>
      <c r="L543" s="32"/>
      <c r="M543" s="33" t="s">
        <v>97</v>
      </c>
      <c r="N543" s="33"/>
      <c r="O543" s="32">
        <v>70</v>
      </c>
      <c r="P543" s="967" t="s">
        <v>861</v>
      </c>
      <c r="Q543" s="748"/>
      <c r="R543" s="748"/>
      <c r="S543" s="748"/>
      <c r="T543" s="749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858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862</v>
      </c>
      <c r="B544" s="54" t="s">
        <v>863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94</v>
      </c>
      <c r="N544" s="33"/>
      <c r="O544" s="32">
        <v>70</v>
      </c>
      <c r="P544" s="941" t="s">
        <v>864</v>
      </c>
      <c r="Q544" s="748"/>
      <c r="R544" s="748"/>
      <c r="S544" s="748"/>
      <c r="T544" s="749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858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80</v>
      </c>
      <c r="Q545" s="751"/>
      <c r="R545" s="751"/>
      <c r="S545" s="751"/>
      <c r="T545" s="751"/>
      <c r="U545" s="751"/>
      <c r="V545" s="752"/>
      <c r="W545" s="37" t="s">
        <v>81</v>
      </c>
      <c r="X545" s="743">
        <f>IFERROR(X541/H541,"0")+IFERROR(X542/H542,"0")+IFERROR(X543/H543,"0")+IFERROR(X544/H544,"0")</f>
        <v>37.878787878787875</v>
      </c>
      <c r="Y545" s="743">
        <f>IFERROR(Y541/H541,"0")+IFERROR(Y542/H542,"0")+IFERROR(Y543/H543,"0")+IFERROR(Y544/H544,"0")</f>
        <v>38</v>
      </c>
      <c r="Z545" s="743">
        <f>IFERROR(IF(Z541="",0,Z541),"0")+IFERROR(IF(Z542="",0,Z542),"0")+IFERROR(IF(Z543="",0,Z543),"0")+IFERROR(IF(Z544="",0,Z544),"0")</f>
        <v>0.45448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80</v>
      </c>
      <c r="Q546" s="751"/>
      <c r="R546" s="751"/>
      <c r="S546" s="751"/>
      <c r="T546" s="751"/>
      <c r="U546" s="751"/>
      <c r="V546" s="752"/>
      <c r="W546" s="37" t="s">
        <v>69</v>
      </c>
      <c r="X546" s="743">
        <f>IFERROR(SUM(X541:X544),"0")</f>
        <v>200</v>
      </c>
      <c r="Y546" s="743">
        <f>IFERROR(SUM(Y541:Y544),"0")</f>
        <v>200.64000000000001</v>
      </c>
      <c r="Z546" s="37"/>
      <c r="AA546" s="744"/>
      <c r="AB546" s="744"/>
      <c r="AC546" s="744"/>
    </row>
    <row r="547" spans="1:68" ht="14.25" customHeight="1" x14ac:dyDescent="0.25">
      <c r="A547" s="761" t="s">
        <v>150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865</v>
      </c>
      <c r="B548" s="54" t="s">
        <v>866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97</v>
      </c>
      <c r="N548" s="33"/>
      <c r="O548" s="32">
        <v>70</v>
      </c>
      <c r="P548" s="885" t="s">
        <v>867</v>
      </c>
      <c r="Q548" s="748"/>
      <c r="R548" s="748"/>
      <c r="S548" s="748"/>
      <c r="T548" s="749"/>
      <c r="U548" s="34"/>
      <c r="V548" s="34"/>
      <c r="W548" s="35" t="s">
        <v>69</v>
      </c>
      <c r="X548" s="741">
        <v>20</v>
      </c>
      <c r="Y548" s="742">
        <f t="shared" ref="Y548:Y559" si="99">IFERROR(IF(X548="",0,CEILING((X548/$H548),1)*$H548),"")</f>
        <v>21.12</v>
      </c>
      <c r="Z548" s="36">
        <f>IFERROR(IF(Y548=0,"",ROUNDUP(Y548/H548,0)*0.01196),"")</f>
        <v>4.7840000000000001E-2</v>
      </c>
      <c r="AA548" s="56"/>
      <c r="AB548" s="57"/>
      <c r="AC548" s="631" t="s">
        <v>868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21.363636363636363</v>
      </c>
      <c r="BN548" s="64">
        <f t="shared" ref="BN548:BN559" si="101">IFERROR(Y548*I548/H548,"0")</f>
        <v>22.56</v>
      </c>
      <c r="BO548" s="64">
        <f t="shared" ref="BO548:BO559" si="102">IFERROR(1/J548*(X548/H548),"0")</f>
        <v>3.6421911421911424E-2</v>
      </c>
      <c r="BP548" s="64">
        <f t="shared" ref="BP548:BP559" si="103">IFERROR(1/J548*(Y548/H548),"0")</f>
        <v>3.8461538461538464E-2</v>
      </c>
    </row>
    <row r="549" spans="1:68" ht="27" customHeight="1" x14ac:dyDescent="0.25">
      <c r="A549" s="54" t="s">
        <v>869</v>
      </c>
      <c r="B549" s="54" t="s">
        <v>870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79" t="s">
        <v>871</v>
      </c>
      <c r="Q549" s="748"/>
      <c r="R549" s="748"/>
      <c r="S549" s="748"/>
      <c r="T549" s="749"/>
      <c r="U549" s="34"/>
      <c r="V549" s="34"/>
      <c r="W549" s="35" t="s">
        <v>69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872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873</v>
      </c>
      <c r="B550" s="54" t="s">
        <v>874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22" t="s">
        <v>875</v>
      </c>
      <c r="Q550" s="748"/>
      <c r="R550" s="748"/>
      <c r="S550" s="748"/>
      <c r="T550" s="749"/>
      <c r="U550" s="34"/>
      <c r="V550" s="34"/>
      <c r="W550" s="35" t="s">
        <v>69</v>
      </c>
      <c r="X550" s="741">
        <v>80</v>
      </c>
      <c r="Y550" s="742">
        <f t="shared" si="99"/>
        <v>84.48</v>
      </c>
      <c r="Z550" s="36">
        <f>IFERROR(IF(Y550=0,"",ROUNDUP(Y550/H550,0)*0.01196),"")</f>
        <v>0.19136</v>
      </c>
      <c r="AA550" s="56"/>
      <c r="AB550" s="57"/>
      <c r="AC550" s="635" t="s">
        <v>876</v>
      </c>
      <c r="AG550" s="64"/>
      <c r="AJ550" s="68"/>
      <c r="AK550" s="68">
        <v>0</v>
      </c>
      <c r="BB550" s="636" t="s">
        <v>1</v>
      </c>
      <c r="BM550" s="64">
        <f t="shared" si="100"/>
        <v>85.454545454545453</v>
      </c>
      <c r="BN550" s="64">
        <f t="shared" si="101"/>
        <v>90.24</v>
      </c>
      <c r="BO550" s="64">
        <f t="shared" si="102"/>
        <v>0.14568764568764569</v>
      </c>
      <c r="BP550" s="64">
        <f t="shared" si="103"/>
        <v>0.15384615384615385</v>
      </c>
    </row>
    <row r="551" spans="1:68" ht="27" customHeight="1" x14ac:dyDescent="0.25">
      <c r="A551" s="54" t="s">
        <v>877</v>
      </c>
      <c r="B551" s="54" t="s">
        <v>878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97</v>
      </c>
      <c r="N551" s="33"/>
      <c r="O551" s="32">
        <v>70</v>
      </c>
      <c r="P551" s="1057" t="s">
        <v>879</v>
      </c>
      <c r="Q551" s="748"/>
      <c r="R551" s="748"/>
      <c r="S551" s="748"/>
      <c r="T551" s="749"/>
      <c r="U551" s="34"/>
      <c r="V551" s="34"/>
      <c r="W551" s="35" t="s">
        <v>69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868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880</v>
      </c>
      <c r="B552" s="54" t="s">
        <v>881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104</v>
      </c>
      <c r="L552" s="32"/>
      <c r="M552" s="33" t="s">
        <v>97</v>
      </c>
      <c r="N552" s="33"/>
      <c r="O552" s="32">
        <v>70</v>
      </c>
      <c r="P552" s="797" t="s">
        <v>882</v>
      </c>
      <c r="Q552" s="748"/>
      <c r="R552" s="748"/>
      <c r="S552" s="748"/>
      <c r="T552" s="749"/>
      <c r="U552" s="34"/>
      <c r="V552" s="34"/>
      <c r="W552" s="35" t="s">
        <v>69</v>
      </c>
      <c r="X552" s="741">
        <v>120</v>
      </c>
      <c r="Y552" s="742">
        <f t="shared" si="99"/>
        <v>120</v>
      </c>
      <c r="Z552" s="36">
        <f>IFERROR(IF(Y552=0,"",ROUNDUP(Y552/H552,0)*0.00902),"")</f>
        <v>0.22550000000000001</v>
      </c>
      <c r="AA552" s="56"/>
      <c r="AB552" s="57"/>
      <c r="AC552" s="639" t="s">
        <v>868</v>
      </c>
      <c r="AG552" s="64"/>
      <c r="AJ552" s="68"/>
      <c r="AK552" s="68">
        <v>0</v>
      </c>
      <c r="BB552" s="640" t="s">
        <v>1</v>
      </c>
      <c r="BM552" s="64">
        <f t="shared" si="100"/>
        <v>173.25</v>
      </c>
      <c r="BN552" s="64">
        <f t="shared" si="101"/>
        <v>173.25</v>
      </c>
      <c r="BO552" s="64">
        <f t="shared" si="102"/>
        <v>0.18939393939393939</v>
      </c>
      <c r="BP552" s="64">
        <f t="shared" si="103"/>
        <v>0.18939393939393939</v>
      </c>
    </row>
    <row r="553" spans="1:68" ht="27" customHeight="1" x14ac:dyDescent="0.25">
      <c r="A553" s="54" t="s">
        <v>880</v>
      </c>
      <c r="B553" s="54" t="s">
        <v>883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104</v>
      </c>
      <c r="L553" s="32"/>
      <c r="M553" s="33" t="s">
        <v>97</v>
      </c>
      <c r="N553" s="33"/>
      <c r="O553" s="32">
        <v>70</v>
      </c>
      <c r="P553" s="838" t="s">
        <v>884</v>
      </c>
      <c r="Q553" s="748"/>
      <c r="R553" s="748"/>
      <c r="S553" s="748"/>
      <c r="T553" s="749"/>
      <c r="U553" s="34"/>
      <c r="V553" s="34"/>
      <c r="W553" s="35" t="s">
        <v>69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868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880</v>
      </c>
      <c r="B554" s="54" t="s">
        <v>885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104</v>
      </c>
      <c r="L554" s="32"/>
      <c r="M554" s="33" t="s">
        <v>97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69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886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887</v>
      </c>
      <c r="B555" s="54" t="s">
        <v>888</v>
      </c>
      <c r="C555" s="31">
        <v>4301031251</v>
      </c>
      <c r="D555" s="745">
        <v>4680115882102</v>
      </c>
      <c r="E555" s="746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104</v>
      </c>
      <c r="L555" s="32"/>
      <c r="M555" s="33" t="s">
        <v>68</v>
      </c>
      <c r="N555" s="33"/>
      <c r="O555" s="32">
        <v>60</v>
      </c>
      <c r="P555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48"/>
      <c r="R555" s="748"/>
      <c r="S555" s="748"/>
      <c r="T555" s="749"/>
      <c r="U555" s="34"/>
      <c r="V555" s="34"/>
      <c r="W555" s="35" t="s">
        <v>69</v>
      </c>
      <c r="X555" s="741">
        <v>6</v>
      </c>
      <c r="Y555" s="742">
        <f t="shared" si="99"/>
        <v>7.2</v>
      </c>
      <c r="Z555" s="36">
        <f>IFERROR(IF(Y555=0,"",ROUNDUP(Y555/H555,0)*0.00902),"")</f>
        <v>1.804E-2</v>
      </c>
      <c r="AA555" s="56"/>
      <c r="AB555" s="57"/>
      <c r="AC555" s="645" t="s">
        <v>889</v>
      </c>
      <c r="AG555" s="64"/>
      <c r="AJ555" s="68"/>
      <c r="AK555" s="68">
        <v>0</v>
      </c>
      <c r="BB555" s="646" t="s">
        <v>1</v>
      </c>
      <c r="BM555" s="64">
        <f t="shared" si="100"/>
        <v>6.35</v>
      </c>
      <c r="BN555" s="64">
        <f t="shared" si="101"/>
        <v>7.62</v>
      </c>
      <c r="BO555" s="64">
        <f t="shared" si="102"/>
        <v>1.2626262626262626E-2</v>
      </c>
      <c r="BP555" s="64">
        <f t="shared" si="103"/>
        <v>1.5151515151515152E-2</v>
      </c>
    </row>
    <row r="556" spans="1:68" ht="27" customHeight="1" x14ac:dyDescent="0.25">
      <c r="A556" s="54" t="s">
        <v>887</v>
      </c>
      <c r="B556" s="54" t="s">
        <v>890</v>
      </c>
      <c r="C556" s="31">
        <v>4301031418</v>
      </c>
      <c r="D556" s="745">
        <v>4680115882102</v>
      </c>
      <c r="E556" s="746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104</v>
      </c>
      <c r="L556" s="32"/>
      <c r="M556" s="33" t="s">
        <v>68</v>
      </c>
      <c r="N556" s="33"/>
      <c r="O556" s="32">
        <v>70</v>
      </c>
      <c r="P556" s="878" t="s">
        <v>891</v>
      </c>
      <c r="Q556" s="748"/>
      <c r="R556" s="748"/>
      <c r="S556" s="748"/>
      <c r="T556" s="749"/>
      <c r="U556" s="34"/>
      <c r="V556" s="34"/>
      <c r="W556" s="35" t="s">
        <v>69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872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892</v>
      </c>
      <c r="B557" s="54" t="s">
        <v>893</v>
      </c>
      <c r="C557" s="31">
        <v>4301031253</v>
      </c>
      <c r="D557" s="745">
        <v>4680115882096</v>
      </c>
      <c r="E557" s="746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104</v>
      </c>
      <c r="L557" s="32"/>
      <c r="M557" s="33" t="s">
        <v>68</v>
      </c>
      <c r="N557" s="33"/>
      <c r="O557" s="32">
        <v>60</v>
      </c>
      <c r="P557" s="10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48"/>
      <c r="R557" s="748"/>
      <c r="S557" s="748"/>
      <c r="T557" s="749"/>
      <c r="U557" s="34"/>
      <c r="V557" s="34"/>
      <c r="W557" s="35" t="s">
        <v>69</v>
      </c>
      <c r="X557" s="741">
        <v>132</v>
      </c>
      <c r="Y557" s="742">
        <f t="shared" si="99"/>
        <v>133.20000000000002</v>
      </c>
      <c r="Z557" s="36">
        <f>IFERROR(IF(Y557=0,"",ROUNDUP(Y557/H557,0)*0.00902),"")</f>
        <v>0.33374000000000004</v>
      </c>
      <c r="AA557" s="56"/>
      <c r="AB557" s="57"/>
      <c r="AC557" s="649" t="s">
        <v>894</v>
      </c>
      <c r="AG557" s="64"/>
      <c r="AJ557" s="68"/>
      <c r="AK557" s="68">
        <v>0</v>
      </c>
      <c r="BB557" s="650" t="s">
        <v>1</v>
      </c>
      <c r="BM557" s="64">
        <f t="shared" si="100"/>
        <v>139.69999999999999</v>
      </c>
      <c r="BN557" s="64">
        <f t="shared" si="101"/>
        <v>140.97000000000003</v>
      </c>
      <c r="BO557" s="64">
        <f t="shared" si="102"/>
        <v>0.27777777777777779</v>
      </c>
      <c r="BP557" s="64">
        <f t="shared" si="103"/>
        <v>0.28030303030303039</v>
      </c>
    </row>
    <row r="558" spans="1:68" ht="27" customHeight="1" x14ac:dyDescent="0.25">
      <c r="A558" s="54" t="s">
        <v>892</v>
      </c>
      <c r="B558" s="54" t="s">
        <v>895</v>
      </c>
      <c r="C558" s="31">
        <v>4301031417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104</v>
      </c>
      <c r="L558" s="32"/>
      <c r="M558" s="33" t="s">
        <v>68</v>
      </c>
      <c r="N558" s="33"/>
      <c r="O558" s="32">
        <v>70</v>
      </c>
      <c r="P558" s="970" t="s">
        <v>896</v>
      </c>
      <c r="Q558" s="748"/>
      <c r="R558" s="748"/>
      <c r="S558" s="748"/>
      <c r="T558" s="749"/>
      <c r="U558" s="34"/>
      <c r="V558" s="34"/>
      <c r="W558" s="35" t="s">
        <v>69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876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892</v>
      </c>
      <c r="B559" s="54" t="s">
        <v>897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104</v>
      </c>
      <c r="L559" s="32"/>
      <c r="M559" s="33" t="s">
        <v>68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69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876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80</v>
      </c>
      <c r="Q560" s="751"/>
      <c r="R560" s="751"/>
      <c r="S560" s="751"/>
      <c r="T560" s="751"/>
      <c r="U560" s="751"/>
      <c r="V560" s="752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82.272727272727266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84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0.81648000000000009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80</v>
      </c>
      <c r="Q561" s="751"/>
      <c r="R561" s="751"/>
      <c r="S561" s="751"/>
      <c r="T561" s="751"/>
      <c r="U561" s="751"/>
      <c r="V561" s="752"/>
      <c r="W561" s="37" t="s">
        <v>69</v>
      </c>
      <c r="X561" s="743">
        <f>IFERROR(SUM(X548:X559),"0")</f>
        <v>358</v>
      </c>
      <c r="Y561" s="743">
        <f>IFERROR(SUM(Y548:Y559),"0")</f>
        <v>366</v>
      </c>
      <c r="Z561" s="37"/>
      <c r="AA561" s="744"/>
      <c r="AB561" s="744"/>
      <c r="AC561" s="744"/>
    </row>
    <row r="562" spans="1:68" ht="14.25" customHeight="1" x14ac:dyDescent="0.25">
      <c r="A562" s="761" t="s">
        <v>64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898</v>
      </c>
      <c r="B563" s="54" t="s">
        <v>899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94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900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901</v>
      </c>
      <c r="B564" s="54" t="s">
        <v>902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903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904</v>
      </c>
      <c r="B565" s="54" t="s">
        <v>905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94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906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80</v>
      </c>
      <c r="Q566" s="751"/>
      <c r="R566" s="751"/>
      <c r="S566" s="751"/>
      <c r="T566" s="751"/>
      <c r="U566" s="751"/>
      <c r="V566" s="752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80</v>
      </c>
      <c r="Q567" s="751"/>
      <c r="R567" s="751"/>
      <c r="S567" s="751"/>
      <c r="T567" s="751"/>
      <c r="U567" s="751"/>
      <c r="V567" s="752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181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907</v>
      </c>
      <c r="B569" s="54" t="s">
        <v>908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909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910</v>
      </c>
      <c r="B570" s="54" t="s">
        <v>911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0" t="s">
        <v>912</v>
      </c>
      <c r="Q570" s="748"/>
      <c r="R570" s="748"/>
      <c r="S570" s="748"/>
      <c r="T570" s="749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909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80</v>
      </c>
      <c r="Q571" s="751"/>
      <c r="R571" s="751"/>
      <c r="S571" s="751"/>
      <c r="T571" s="751"/>
      <c r="U571" s="751"/>
      <c r="V571" s="752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80</v>
      </c>
      <c r="Q572" s="751"/>
      <c r="R572" s="751"/>
      <c r="S572" s="751"/>
      <c r="T572" s="751"/>
      <c r="U572" s="751"/>
      <c r="V572" s="752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913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913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90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914</v>
      </c>
      <c r="B576" s="54" t="s">
        <v>915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916</v>
      </c>
      <c r="N576" s="33"/>
      <c r="O576" s="32">
        <v>90</v>
      </c>
      <c r="P576" s="1083" t="s">
        <v>917</v>
      </c>
      <c r="Q576" s="748"/>
      <c r="R576" s="748"/>
      <c r="S576" s="748"/>
      <c r="T576" s="749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80</v>
      </c>
      <c r="Q577" s="751"/>
      <c r="R577" s="751"/>
      <c r="S577" s="751"/>
      <c r="T577" s="751"/>
      <c r="U577" s="751"/>
      <c r="V577" s="752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80</v>
      </c>
      <c r="Q578" s="751"/>
      <c r="R578" s="751"/>
      <c r="S578" s="751"/>
      <c r="T578" s="751"/>
      <c r="U578" s="751"/>
      <c r="V578" s="752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919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919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90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920</v>
      </c>
      <c r="B582" s="54" t="s">
        <v>921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1066" t="s">
        <v>922</v>
      </c>
      <c r="Q582" s="748"/>
      <c r="R582" s="748"/>
      <c r="S582" s="748"/>
      <c r="T582" s="749"/>
      <c r="U582" s="34"/>
      <c r="V582" s="34"/>
      <c r="W582" s="35" t="s">
        <v>69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923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97</v>
      </c>
      <c r="N583" s="33"/>
      <c r="O583" s="32">
        <v>50</v>
      </c>
      <c r="P583" s="1099" t="s">
        <v>926</v>
      </c>
      <c r="Q583" s="748"/>
      <c r="R583" s="748"/>
      <c r="S583" s="748"/>
      <c r="T583" s="749"/>
      <c r="U583" s="34"/>
      <c r="V583" s="34"/>
      <c r="W583" s="35" t="s">
        <v>69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927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928</v>
      </c>
      <c r="B584" s="54" t="s">
        <v>929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97</v>
      </c>
      <c r="N584" s="33"/>
      <c r="O584" s="32">
        <v>50</v>
      </c>
      <c r="P584" s="874" t="s">
        <v>930</v>
      </c>
      <c r="Q584" s="748"/>
      <c r="R584" s="748"/>
      <c r="S584" s="748"/>
      <c r="T584" s="749"/>
      <c r="U584" s="34"/>
      <c r="V584" s="34"/>
      <c r="W584" s="35" t="s">
        <v>69</v>
      </c>
      <c r="X584" s="741">
        <v>10</v>
      </c>
      <c r="Y584" s="742">
        <f t="shared" si="104"/>
        <v>12</v>
      </c>
      <c r="Z584" s="36">
        <f>IFERROR(IF(Y584=0,"",ROUNDUP(Y584/H584,0)*0.01898),"")</f>
        <v>1.898E-2</v>
      </c>
      <c r="AA584" s="56"/>
      <c r="AB584" s="57"/>
      <c r="AC584" s="671" t="s">
        <v>931</v>
      </c>
      <c r="AG584" s="64"/>
      <c r="AJ584" s="68"/>
      <c r="AK584" s="68">
        <v>0</v>
      </c>
      <c r="BB584" s="672" t="s">
        <v>1</v>
      </c>
      <c r="BM584" s="64">
        <f t="shared" si="105"/>
        <v>10.362500000000001</v>
      </c>
      <c r="BN584" s="64">
        <f t="shared" si="106"/>
        <v>12.435</v>
      </c>
      <c r="BO584" s="64">
        <f t="shared" si="107"/>
        <v>1.3020833333333334E-2</v>
      </c>
      <c r="BP584" s="64">
        <f t="shared" si="108"/>
        <v>1.5625E-2</v>
      </c>
    </row>
    <row r="585" spans="1:68" ht="27" customHeight="1" x14ac:dyDescent="0.25">
      <c r="A585" s="54" t="s">
        <v>932</v>
      </c>
      <c r="B585" s="54" t="s">
        <v>933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97</v>
      </c>
      <c r="N585" s="33"/>
      <c r="O585" s="32">
        <v>55</v>
      </c>
      <c r="P585" s="884" t="s">
        <v>934</v>
      </c>
      <c r="Q585" s="748"/>
      <c r="R585" s="748"/>
      <c r="S585" s="748"/>
      <c r="T585" s="749"/>
      <c r="U585" s="34"/>
      <c r="V585" s="34"/>
      <c r="W585" s="35" t="s">
        <v>69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935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936</v>
      </c>
      <c r="B586" s="54" t="s">
        <v>937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104</v>
      </c>
      <c r="L586" s="32"/>
      <c r="M586" s="33" t="s">
        <v>94</v>
      </c>
      <c r="N586" s="33"/>
      <c r="O586" s="32">
        <v>55</v>
      </c>
      <c r="P586" s="974" t="s">
        <v>938</v>
      </c>
      <c r="Q586" s="748"/>
      <c r="R586" s="748"/>
      <c r="S586" s="748"/>
      <c r="T586" s="749"/>
      <c r="U586" s="34"/>
      <c r="V586" s="34"/>
      <c r="W586" s="35" t="s">
        <v>69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923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939</v>
      </c>
      <c r="B587" s="54" t="s">
        <v>940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104</v>
      </c>
      <c r="L587" s="32"/>
      <c r="M587" s="33" t="s">
        <v>97</v>
      </c>
      <c r="N587" s="33"/>
      <c r="O587" s="32">
        <v>50</v>
      </c>
      <c r="P587" s="925" t="s">
        <v>941</v>
      </c>
      <c r="Q587" s="748"/>
      <c r="R587" s="748"/>
      <c r="S587" s="748"/>
      <c r="T587" s="749"/>
      <c r="U587" s="34"/>
      <c r="V587" s="34"/>
      <c r="W587" s="35" t="s">
        <v>69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931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942</v>
      </c>
      <c r="B588" s="54" t="s">
        <v>943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104</v>
      </c>
      <c r="L588" s="32"/>
      <c r="M588" s="33" t="s">
        <v>97</v>
      </c>
      <c r="N588" s="33"/>
      <c r="O588" s="32">
        <v>55</v>
      </c>
      <c r="P588" s="1087" t="s">
        <v>944</v>
      </c>
      <c r="Q588" s="748"/>
      <c r="R588" s="748"/>
      <c r="S588" s="748"/>
      <c r="T588" s="749"/>
      <c r="U588" s="34"/>
      <c r="V588" s="34"/>
      <c r="W588" s="35" t="s">
        <v>69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935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80</v>
      </c>
      <c r="Q589" s="751"/>
      <c r="R589" s="751"/>
      <c r="S589" s="751"/>
      <c r="T589" s="751"/>
      <c r="U589" s="751"/>
      <c r="V589" s="752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0.83333333333333337</v>
      </c>
      <c r="Y589" s="743">
        <f>IFERROR(Y582/H582,"0")+IFERROR(Y583/H583,"0")+IFERROR(Y584/H584,"0")+IFERROR(Y585/H585,"0")+IFERROR(Y586/H586,"0")+IFERROR(Y587/H587,"0")+IFERROR(Y588/H588,"0")</f>
        <v>1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1.898E-2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80</v>
      </c>
      <c r="Q590" s="751"/>
      <c r="R590" s="751"/>
      <c r="S590" s="751"/>
      <c r="T590" s="751"/>
      <c r="U590" s="751"/>
      <c r="V590" s="752"/>
      <c r="W590" s="37" t="s">
        <v>69</v>
      </c>
      <c r="X590" s="743">
        <f>IFERROR(SUM(X582:X588),"0")</f>
        <v>10</v>
      </c>
      <c r="Y590" s="743">
        <f>IFERROR(SUM(Y582:Y588),"0")</f>
        <v>12</v>
      </c>
      <c r="Z590" s="37"/>
      <c r="AA590" s="744"/>
      <c r="AB590" s="744"/>
      <c r="AC590" s="744"/>
    </row>
    <row r="591" spans="1:68" ht="14.25" customHeight="1" x14ac:dyDescent="0.25">
      <c r="A591" s="761" t="s">
        <v>139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945</v>
      </c>
      <c r="B592" s="54" t="s">
        <v>946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94</v>
      </c>
      <c r="N592" s="33"/>
      <c r="O592" s="32">
        <v>50</v>
      </c>
      <c r="P592" s="913" t="s">
        <v>947</v>
      </c>
      <c r="Q592" s="748"/>
      <c r="R592" s="748"/>
      <c r="S592" s="748"/>
      <c r="T592" s="749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948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949</v>
      </c>
      <c r="B593" s="54" t="s">
        <v>950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97</v>
      </c>
      <c r="N593" s="33"/>
      <c r="O593" s="32">
        <v>50</v>
      </c>
      <c r="P593" s="923" t="s">
        <v>951</v>
      </c>
      <c r="Q593" s="748"/>
      <c r="R593" s="748"/>
      <c r="S593" s="748"/>
      <c r="T593" s="749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948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952</v>
      </c>
      <c r="B594" s="54" t="s">
        <v>953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97</v>
      </c>
      <c r="N594" s="33"/>
      <c r="O594" s="32">
        <v>50</v>
      </c>
      <c r="P594" s="760" t="s">
        <v>954</v>
      </c>
      <c r="Q594" s="748"/>
      <c r="R594" s="748"/>
      <c r="S594" s="748"/>
      <c r="T594" s="749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956</v>
      </c>
      <c r="B595" s="54" t="s">
        <v>957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104</v>
      </c>
      <c r="L595" s="32"/>
      <c r="M595" s="33" t="s">
        <v>97</v>
      </c>
      <c r="N595" s="33"/>
      <c r="O595" s="32">
        <v>50</v>
      </c>
      <c r="P595" s="947" t="s">
        <v>958</v>
      </c>
      <c r="Q595" s="748"/>
      <c r="R595" s="748"/>
      <c r="S595" s="748"/>
      <c r="T595" s="749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80</v>
      </c>
      <c r="Q596" s="751"/>
      <c r="R596" s="751"/>
      <c r="S596" s="751"/>
      <c r="T596" s="751"/>
      <c r="U596" s="751"/>
      <c r="V596" s="752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80</v>
      </c>
      <c r="Q597" s="751"/>
      <c r="R597" s="751"/>
      <c r="S597" s="751"/>
      <c r="T597" s="751"/>
      <c r="U597" s="751"/>
      <c r="V597" s="752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150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959</v>
      </c>
      <c r="B599" s="54" t="s">
        <v>960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104</v>
      </c>
      <c r="L599" s="32"/>
      <c r="M599" s="33" t="s">
        <v>68</v>
      </c>
      <c r="N599" s="33"/>
      <c r="O599" s="32">
        <v>40</v>
      </c>
      <c r="P599" s="1164" t="s">
        <v>961</v>
      </c>
      <c r="Q599" s="748"/>
      <c r="R599" s="748"/>
      <c r="S599" s="748"/>
      <c r="T599" s="749"/>
      <c r="U599" s="34"/>
      <c r="V599" s="34"/>
      <c r="W599" s="35" t="s">
        <v>69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962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963</v>
      </c>
      <c r="B600" s="54" t="s">
        <v>964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104</v>
      </c>
      <c r="L600" s="32"/>
      <c r="M600" s="33" t="s">
        <v>68</v>
      </c>
      <c r="N600" s="33"/>
      <c r="O600" s="32">
        <v>40</v>
      </c>
      <c r="P600" s="759" t="s">
        <v>965</v>
      </c>
      <c r="Q600" s="748"/>
      <c r="R600" s="748"/>
      <c r="S600" s="748"/>
      <c r="T600" s="749"/>
      <c r="U600" s="34"/>
      <c r="V600" s="34"/>
      <c r="W600" s="35" t="s">
        <v>69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966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967</v>
      </c>
      <c r="B601" s="54" t="s">
        <v>968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104</v>
      </c>
      <c r="L601" s="32"/>
      <c r="M601" s="33" t="s">
        <v>68</v>
      </c>
      <c r="N601" s="33"/>
      <c r="O601" s="32">
        <v>45</v>
      </c>
      <c r="P601" s="1113" t="s">
        <v>969</v>
      </c>
      <c r="Q601" s="748"/>
      <c r="R601" s="748"/>
      <c r="S601" s="748"/>
      <c r="T601" s="749"/>
      <c r="U601" s="34"/>
      <c r="V601" s="34"/>
      <c r="W601" s="35" t="s">
        <v>69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970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971</v>
      </c>
      <c r="B602" s="54" t="s">
        <v>972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104</v>
      </c>
      <c r="L602" s="32"/>
      <c r="M602" s="33" t="s">
        <v>68</v>
      </c>
      <c r="N602" s="33"/>
      <c r="O602" s="32">
        <v>45</v>
      </c>
      <c r="P602" s="988" t="s">
        <v>973</v>
      </c>
      <c r="Q602" s="748"/>
      <c r="R602" s="748"/>
      <c r="S602" s="748"/>
      <c r="T602" s="749"/>
      <c r="U602" s="34"/>
      <c r="V602" s="34"/>
      <c r="W602" s="35" t="s">
        <v>69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974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975</v>
      </c>
      <c r="B603" s="54" t="s">
        <v>976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104</v>
      </c>
      <c r="L603" s="32"/>
      <c r="M603" s="33" t="s">
        <v>68</v>
      </c>
      <c r="N603" s="33"/>
      <c r="O603" s="32">
        <v>45</v>
      </c>
      <c r="P603" s="1116" t="s">
        <v>977</v>
      </c>
      <c r="Q603" s="748"/>
      <c r="R603" s="748"/>
      <c r="S603" s="748"/>
      <c r="T603" s="749"/>
      <c r="U603" s="34"/>
      <c r="V603" s="34"/>
      <c r="W603" s="35" t="s">
        <v>69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978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113</v>
      </c>
      <c r="L604" s="32"/>
      <c r="M604" s="33" t="s">
        <v>68</v>
      </c>
      <c r="N604" s="33"/>
      <c r="O604" s="32">
        <v>40</v>
      </c>
      <c r="P604" s="996" t="s">
        <v>981</v>
      </c>
      <c r="Q604" s="748"/>
      <c r="R604" s="748"/>
      <c r="S604" s="748"/>
      <c r="T604" s="749"/>
      <c r="U604" s="34"/>
      <c r="V604" s="34"/>
      <c r="W604" s="35" t="s">
        <v>69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962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982</v>
      </c>
      <c r="B605" s="54" t="s">
        <v>983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113</v>
      </c>
      <c r="L605" s="32"/>
      <c r="M605" s="33" t="s">
        <v>68</v>
      </c>
      <c r="N605" s="33"/>
      <c r="O605" s="32">
        <v>40</v>
      </c>
      <c r="P605" s="1035" t="s">
        <v>984</v>
      </c>
      <c r="Q605" s="748"/>
      <c r="R605" s="748"/>
      <c r="S605" s="748"/>
      <c r="T605" s="749"/>
      <c r="U605" s="34"/>
      <c r="V605" s="34"/>
      <c r="W605" s="35" t="s">
        <v>69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966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80</v>
      </c>
      <c r="Q606" s="751"/>
      <c r="R606" s="751"/>
      <c r="S606" s="751"/>
      <c r="T606" s="751"/>
      <c r="U606" s="751"/>
      <c r="V606" s="752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80</v>
      </c>
      <c r="Q607" s="751"/>
      <c r="R607" s="751"/>
      <c r="S607" s="751"/>
      <c r="T607" s="751"/>
      <c r="U607" s="751"/>
      <c r="V607" s="752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64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985</v>
      </c>
      <c r="B609" s="54" t="s">
        <v>986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94</v>
      </c>
      <c r="N609" s="33"/>
      <c r="O609" s="32">
        <v>40</v>
      </c>
      <c r="P609" s="972" t="s">
        <v>987</v>
      </c>
      <c r="Q609" s="748"/>
      <c r="R609" s="748"/>
      <c r="S609" s="748"/>
      <c r="T609" s="749"/>
      <c r="U609" s="34"/>
      <c r="V609" s="34"/>
      <c r="W609" s="35" t="s">
        <v>69</v>
      </c>
      <c r="X609" s="741">
        <v>950</v>
      </c>
      <c r="Y609" s="742">
        <f>IFERROR(IF(X609="",0,CEILING((X609/$H609),1)*$H609),"")</f>
        <v>951.6</v>
      </c>
      <c r="Z609" s="36">
        <f>IFERROR(IF(Y609=0,"",ROUNDUP(Y609/H609,0)*0.01898),"")</f>
        <v>2.3155600000000001</v>
      </c>
      <c r="AA609" s="56"/>
      <c r="AB609" s="57"/>
      <c r="AC609" s="703" t="s">
        <v>988</v>
      </c>
      <c r="AG609" s="64"/>
      <c r="AJ609" s="68"/>
      <c r="AK609" s="68">
        <v>0</v>
      </c>
      <c r="BB609" s="704" t="s">
        <v>1</v>
      </c>
      <c r="BM609" s="64">
        <f>IFERROR(X609*I609/H609,"0")</f>
        <v>1013.2115384615387</v>
      </c>
      <c r="BN609" s="64">
        <f>IFERROR(Y609*I609/H609,"0")</f>
        <v>1014.9180000000002</v>
      </c>
      <c r="BO609" s="64">
        <f>IFERROR(1/J609*(X609/H609),"0")</f>
        <v>1.9030448717948718</v>
      </c>
      <c r="BP609" s="64">
        <f>IFERROR(1/J609*(Y609/H609),"0")</f>
        <v>1.90625</v>
      </c>
    </row>
    <row r="610" spans="1:68" ht="27" customHeight="1" x14ac:dyDescent="0.25">
      <c r="A610" s="54" t="s">
        <v>985</v>
      </c>
      <c r="B610" s="54" t="s">
        <v>989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94</v>
      </c>
      <c r="N610" s="33"/>
      <c r="O610" s="32">
        <v>45</v>
      </c>
      <c r="P610" s="892" t="s">
        <v>990</v>
      </c>
      <c r="Q610" s="748"/>
      <c r="R610" s="748"/>
      <c r="S610" s="748"/>
      <c r="T610" s="749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988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991</v>
      </c>
      <c r="B611" s="54" t="s">
        <v>992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45</v>
      </c>
      <c r="P611" s="982" t="s">
        <v>993</v>
      </c>
      <c r="Q611" s="748"/>
      <c r="R611" s="748"/>
      <c r="S611" s="748"/>
      <c r="T611" s="749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994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995</v>
      </c>
      <c r="B612" s="54" t="s">
        <v>996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990" t="s">
        <v>997</v>
      </c>
      <c r="Q612" s="748"/>
      <c r="R612" s="748"/>
      <c r="S612" s="748"/>
      <c r="T612" s="749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988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998</v>
      </c>
      <c r="B613" s="54" t="s">
        <v>999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8" t="s">
        <v>1000</v>
      </c>
      <c r="Q613" s="748"/>
      <c r="R613" s="748"/>
      <c r="S613" s="748"/>
      <c r="T613" s="749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994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80</v>
      </c>
      <c r="Q614" s="751"/>
      <c r="R614" s="751"/>
      <c r="S614" s="751"/>
      <c r="T614" s="751"/>
      <c r="U614" s="751"/>
      <c r="V614" s="752"/>
      <c r="W614" s="37" t="s">
        <v>81</v>
      </c>
      <c r="X614" s="743">
        <f>IFERROR(X609/H609,"0")+IFERROR(X610/H610,"0")+IFERROR(X611/H611,"0")+IFERROR(X612/H612,"0")+IFERROR(X613/H613,"0")</f>
        <v>121.7948717948718</v>
      </c>
      <c r="Y614" s="743">
        <f>IFERROR(Y609/H609,"0")+IFERROR(Y610/H610,"0")+IFERROR(Y611/H611,"0")+IFERROR(Y612/H612,"0")+IFERROR(Y613/H613,"0")</f>
        <v>122</v>
      </c>
      <c r="Z614" s="743">
        <f>IFERROR(IF(Z609="",0,Z609),"0")+IFERROR(IF(Z610="",0,Z610),"0")+IFERROR(IF(Z611="",0,Z611),"0")+IFERROR(IF(Z612="",0,Z612),"0")+IFERROR(IF(Z613="",0,Z613),"0")</f>
        <v>2.3155600000000001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80</v>
      </c>
      <c r="Q615" s="751"/>
      <c r="R615" s="751"/>
      <c r="S615" s="751"/>
      <c r="T615" s="751"/>
      <c r="U615" s="751"/>
      <c r="V615" s="752"/>
      <c r="W615" s="37" t="s">
        <v>69</v>
      </c>
      <c r="X615" s="743">
        <f>IFERROR(SUM(X609:X613),"0")</f>
        <v>950</v>
      </c>
      <c r="Y615" s="743">
        <f>IFERROR(SUM(Y609:Y613),"0")</f>
        <v>951.6</v>
      </c>
      <c r="Z615" s="37"/>
      <c r="AA615" s="744"/>
      <c r="AB615" s="744"/>
      <c r="AC615" s="744"/>
    </row>
    <row r="616" spans="1:68" ht="14.25" customHeight="1" x14ac:dyDescent="0.25">
      <c r="A616" s="761" t="s">
        <v>181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1001</v>
      </c>
      <c r="B617" s="54" t="s">
        <v>1002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6" t="s">
        <v>1003</v>
      </c>
      <c r="Q617" s="748"/>
      <c r="R617" s="748"/>
      <c r="S617" s="748"/>
      <c r="T617" s="749"/>
      <c r="U617" s="34"/>
      <c r="V617" s="34"/>
      <c r="W617" s="35" t="s">
        <v>69</v>
      </c>
      <c r="X617" s="741">
        <v>50</v>
      </c>
      <c r="Y617" s="742">
        <f>IFERROR(IF(X617="",0,CEILING((X617/$H617),1)*$H617),"")</f>
        <v>54.6</v>
      </c>
      <c r="Z617" s="36">
        <f>IFERROR(IF(Y617=0,"",ROUNDUP(Y617/H617,0)*0.01898),"")</f>
        <v>0.13286000000000001</v>
      </c>
      <c r="AA617" s="56"/>
      <c r="AB617" s="57"/>
      <c r="AC617" s="713" t="s">
        <v>1004</v>
      </c>
      <c r="AG617" s="64"/>
      <c r="AJ617" s="68"/>
      <c r="AK617" s="68">
        <v>0</v>
      </c>
      <c r="BB617" s="714" t="s">
        <v>1</v>
      </c>
      <c r="BM617" s="64">
        <f>IFERROR(X617*I617/H617,"0")</f>
        <v>52.78846153846154</v>
      </c>
      <c r="BN617" s="64">
        <f>IFERROR(Y617*I617/H617,"0")</f>
        <v>57.644999999999996</v>
      </c>
      <c r="BO617" s="64">
        <f>IFERROR(1/J617*(X617/H617),"0")</f>
        <v>0.10016025641025642</v>
      </c>
      <c r="BP617" s="64">
        <f>IFERROR(1/J617*(Y617/H617),"0")</f>
        <v>0.109375</v>
      </c>
    </row>
    <row r="618" spans="1:68" ht="27" customHeight="1" x14ac:dyDescent="0.25">
      <c r="A618" s="54" t="s">
        <v>1001</v>
      </c>
      <c r="B618" s="54" t="s">
        <v>1005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33" t="s">
        <v>1006</v>
      </c>
      <c r="Q618" s="748"/>
      <c r="R618" s="748"/>
      <c r="S618" s="748"/>
      <c r="T618" s="749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1004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1007</v>
      </c>
      <c r="B619" s="54" t="s">
        <v>1008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6" t="s">
        <v>1009</v>
      </c>
      <c r="Q619" s="748"/>
      <c r="R619" s="748"/>
      <c r="S619" s="748"/>
      <c r="T619" s="749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1010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1007</v>
      </c>
      <c r="B620" s="54" t="s">
        <v>1011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9" t="s">
        <v>1012</v>
      </c>
      <c r="Q620" s="748"/>
      <c r="R620" s="748"/>
      <c r="S620" s="748"/>
      <c r="T620" s="749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1010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80</v>
      </c>
      <c r="Q621" s="751"/>
      <c r="R621" s="751"/>
      <c r="S621" s="751"/>
      <c r="T621" s="751"/>
      <c r="U621" s="751"/>
      <c r="V621" s="752"/>
      <c r="W621" s="37" t="s">
        <v>81</v>
      </c>
      <c r="X621" s="743">
        <f>IFERROR(X617/H617,"0")+IFERROR(X618/H618,"0")+IFERROR(X619/H619,"0")+IFERROR(X620/H620,"0")</f>
        <v>6.4102564102564106</v>
      </c>
      <c r="Y621" s="743">
        <f>IFERROR(Y617/H617,"0")+IFERROR(Y618/H618,"0")+IFERROR(Y619/H619,"0")+IFERROR(Y620/H620,"0")</f>
        <v>7</v>
      </c>
      <c r="Z621" s="743">
        <f>IFERROR(IF(Z617="",0,Z617),"0")+IFERROR(IF(Z618="",0,Z618),"0")+IFERROR(IF(Z619="",0,Z619),"0")+IFERROR(IF(Z620="",0,Z620),"0")</f>
        <v>0.13286000000000001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80</v>
      </c>
      <c r="Q622" s="751"/>
      <c r="R622" s="751"/>
      <c r="S622" s="751"/>
      <c r="T622" s="751"/>
      <c r="U622" s="751"/>
      <c r="V622" s="752"/>
      <c r="W622" s="37" t="s">
        <v>69</v>
      </c>
      <c r="X622" s="743">
        <f>IFERROR(SUM(X617:X620),"0")</f>
        <v>50</v>
      </c>
      <c r="Y622" s="743">
        <f>IFERROR(SUM(Y617:Y620),"0")</f>
        <v>54.6</v>
      </c>
      <c r="Z622" s="37"/>
      <c r="AA622" s="744"/>
      <c r="AB622" s="744"/>
      <c r="AC622" s="744"/>
    </row>
    <row r="623" spans="1:68" ht="16.5" customHeight="1" x14ac:dyDescent="0.25">
      <c r="A623" s="753" t="s">
        <v>1013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90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1014</v>
      </c>
      <c r="B625" s="54" t="s">
        <v>1015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97</v>
      </c>
      <c r="N625" s="33"/>
      <c r="O625" s="32">
        <v>55</v>
      </c>
      <c r="P625" s="1147" t="s">
        <v>1016</v>
      </c>
      <c r="Q625" s="748"/>
      <c r="R625" s="748"/>
      <c r="S625" s="748"/>
      <c r="T625" s="749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1017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1018</v>
      </c>
      <c r="B626" s="54" t="s">
        <v>1019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97</v>
      </c>
      <c r="N626" s="33"/>
      <c r="O626" s="32">
        <v>55</v>
      </c>
      <c r="P626" s="772" t="s">
        <v>1020</v>
      </c>
      <c r="Q626" s="748"/>
      <c r="R626" s="748"/>
      <c r="S626" s="748"/>
      <c r="T626" s="749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1021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80</v>
      </c>
      <c r="Q627" s="751"/>
      <c r="R627" s="751"/>
      <c r="S627" s="751"/>
      <c r="T627" s="751"/>
      <c r="U627" s="751"/>
      <c r="V627" s="752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80</v>
      </c>
      <c r="Q628" s="751"/>
      <c r="R628" s="751"/>
      <c r="S628" s="751"/>
      <c r="T628" s="751"/>
      <c r="U628" s="751"/>
      <c r="V628" s="752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139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1022</v>
      </c>
      <c r="B630" s="54" t="s">
        <v>1023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97</v>
      </c>
      <c r="N630" s="33"/>
      <c r="O630" s="32">
        <v>50</v>
      </c>
      <c r="P630" s="1004" t="s">
        <v>1024</v>
      </c>
      <c r="Q630" s="748"/>
      <c r="R630" s="748"/>
      <c r="S630" s="748"/>
      <c r="T630" s="749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1025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80</v>
      </c>
      <c r="Q631" s="751"/>
      <c r="R631" s="751"/>
      <c r="S631" s="751"/>
      <c r="T631" s="751"/>
      <c r="U631" s="751"/>
      <c r="V631" s="752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80</v>
      </c>
      <c r="Q632" s="751"/>
      <c r="R632" s="751"/>
      <c r="S632" s="751"/>
      <c r="T632" s="751"/>
      <c r="U632" s="751"/>
      <c r="V632" s="752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150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1026</v>
      </c>
      <c r="B634" s="54" t="s">
        <v>1027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104</v>
      </c>
      <c r="L634" s="32"/>
      <c r="M634" s="33" t="s">
        <v>68</v>
      </c>
      <c r="N634" s="33"/>
      <c r="O634" s="32">
        <v>40</v>
      </c>
      <c r="P634" s="818" t="s">
        <v>1028</v>
      </c>
      <c r="Q634" s="748"/>
      <c r="R634" s="748"/>
      <c r="S634" s="748"/>
      <c r="T634" s="749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1029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80</v>
      </c>
      <c r="Q635" s="751"/>
      <c r="R635" s="751"/>
      <c r="S635" s="751"/>
      <c r="T635" s="751"/>
      <c r="U635" s="751"/>
      <c r="V635" s="752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80</v>
      </c>
      <c r="Q636" s="751"/>
      <c r="R636" s="751"/>
      <c r="S636" s="751"/>
      <c r="T636" s="751"/>
      <c r="U636" s="751"/>
      <c r="V636" s="752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64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1030</v>
      </c>
      <c r="B638" s="54" t="s">
        <v>1031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8" t="s">
        <v>1032</v>
      </c>
      <c r="Q638" s="748"/>
      <c r="R638" s="748"/>
      <c r="S638" s="748"/>
      <c r="T638" s="749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1033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1034</v>
      </c>
      <c r="B639" s="54" t="s">
        <v>1035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80" t="s">
        <v>1036</v>
      </c>
      <c r="Q639" s="748"/>
      <c r="R639" s="748"/>
      <c r="S639" s="748"/>
      <c r="T639" s="749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1037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80</v>
      </c>
      <c r="Q640" s="751"/>
      <c r="R640" s="751"/>
      <c r="S640" s="751"/>
      <c r="T640" s="751"/>
      <c r="U640" s="751"/>
      <c r="V640" s="752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80</v>
      </c>
      <c r="Q641" s="751"/>
      <c r="R641" s="751"/>
      <c r="S641" s="751"/>
      <c r="T641" s="751"/>
      <c r="U641" s="751"/>
      <c r="V641" s="752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1038</v>
      </c>
      <c r="Q642" s="867"/>
      <c r="R642" s="867"/>
      <c r="S642" s="867"/>
      <c r="T642" s="867"/>
      <c r="U642" s="867"/>
      <c r="V642" s="868"/>
      <c r="W642" s="37" t="s">
        <v>69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17091.5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17237.599999999999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1039</v>
      </c>
      <c r="Q643" s="867"/>
      <c r="R643" s="867"/>
      <c r="S643" s="867"/>
      <c r="T643" s="867"/>
      <c r="U643" s="867"/>
      <c r="V643" s="868"/>
      <c r="W643" s="37" t="s">
        <v>69</v>
      </c>
      <c r="X643" s="743">
        <f>IFERROR(SUM(BM22:BM639),"0")</f>
        <v>18187.362537429039</v>
      </c>
      <c r="Y643" s="743">
        <f>IFERROR(SUM(BN22:BN639),"0")</f>
        <v>18341.619000000002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1040</v>
      </c>
      <c r="Q644" s="867"/>
      <c r="R644" s="867"/>
      <c r="S644" s="867"/>
      <c r="T644" s="867"/>
      <c r="U644" s="867"/>
      <c r="V644" s="868"/>
      <c r="W644" s="37" t="s">
        <v>1041</v>
      </c>
      <c r="X644" s="38">
        <f>ROUNDUP(SUM(BO22:BO639),0)</f>
        <v>32</v>
      </c>
      <c r="Y644" s="38">
        <f>ROUNDUP(SUM(BP22:BP639),0)</f>
        <v>32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1042</v>
      </c>
      <c r="Q645" s="867"/>
      <c r="R645" s="867"/>
      <c r="S645" s="867"/>
      <c r="T645" s="867"/>
      <c r="U645" s="867"/>
      <c r="V645" s="868"/>
      <c r="W645" s="37" t="s">
        <v>69</v>
      </c>
      <c r="X645" s="743">
        <f>GrossWeightTotal+PalletQtyTotal*25</f>
        <v>18987.362537429039</v>
      </c>
      <c r="Y645" s="743">
        <f>GrossWeightTotalR+PalletQtyTotalR*25</f>
        <v>19141.619000000002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1043</v>
      </c>
      <c r="Q646" s="867"/>
      <c r="R646" s="867"/>
      <c r="S646" s="867"/>
      <c r="T646" s="867"/>
      <c r="U646" s="867"/>
      <c r="V646" s="868"/>
      <c r="W646" s="37" t="s">
        <v>1041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3901.1873082217908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3927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1044</v>
      </c>
      <c r="Q647" s="867"/>
      <c r="R647" s="867"/>
      <c r="S647" s="867"/>
      <c r="T647" s="867"/>
      <c r="U647" s="867"/>
      <c r="V647" s="868"/>
      <c r="W647" s="39" t="s">
        <v>1045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36.412179999999992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1046</v>
      </c>
      <c r="B649" s="738" t="s">
        <v>63</v>
      </c>
      <c r="C649" s="762" t="s">
        <v>88</v>
      </c>
      <c r="D649" s="790"/>
      <c r="E649" s="790"/>
      <c r="F649" s="790"/>
      <c r="G649" s="790"/>
      <c r="H649" s="791"/>
      <c r="I649" s="762" t="s">
        <v>296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636</v>
      </c>
      <c r="Y649" s="791"/>
      <c r="Z649" s="762" t="s">
        <v>721</v>
      </c>
      <c r="AA649" s="790"/>
      <c r="AB649" s="790"/>
      <c r="AC649" s="791"/>
      <c r="AD649" s="738" t="s">
        <v>811</v>
      </c>
      <c r="AE649" s="738" t="s">
        <v>913</v>
      </c>
      <c r="AF649" s="762" t="s">
        <v>919</v>
      </c>
      <c r="AG649" s="791"/>
    </row>
    <row r="650" spans="1:33" ht="14.25" customHeight="1" thickTop="1" x14ac:dyDescent="0.2">
      <c r="A650" s="1007" t="s">
        <v>1047</v>
      </c>
      <c r="B650" s="762" t="s">
        <v>63</v>
      </c>
      <c r="C650" s="762" t="s">
        <v>89</v>
      </c>
      <c r="D650" s="762" t="s">
        <v>118</v>
      </c>
      <c r="E650" s="762" t="s">
        <v>189</v>
      </c>
      <c r="F650" s="762" t="s">
        <v>215</v>
      </c>
      <c r="G650" s="762" t="s">
        <v>262</v>
      </c>
      <c r="H650" s="762" t="s">
        <v>88</v>
      </c>
      <c r="I650" s="762" t="s">
        <v>297</v>
      </c>
      <c r="J650" s="762" t="s">
        <v>321</v>
      </c>
      <c r="K650" s="762" t="s">
        <v>393</v>
      </c>
      <c r="L650" s="762" t="s">
        <v>413</v>
      </c>
      <c r="M650" s="762" t="s">
        <v>438</v>
      </c>
      <c r="N650" s="739"/>
      <c r="O650" s="762" t="s">
        <v>465</v>
      </c>
      <c r="P650" s="762" t="s">
        <v>468</v>
      </c>
      <c r="Q650" s="762" t="s">
        <v>477</v>
      </c>
      <c r="R650" s="762" t="s">
        <v>495</v>
      </c>
      <c r="S650" s="762" t="s">
        <v>508</v>
      </c>
      <c r="T650" s="762" t="s">
        <v>521</v>
      </c>
      <c r="U650" s="762" t="s">
        <v>534</v>
      </c>
      <c r="V650" s="762" t="s">
        <v>538</v>
      </c>
      <c r="W650" s="762" t="s">
        <v>623</v>
      </c>
      <c r="X650" s="762" t="s">
        <v>637</v>
      </c>
      <c r="Y650" s="762" t="s">
        <v>678</v>
      </c>
      <c r="Z650" s="762" t="s">
        <v>722</v>
      </c>
      <c r="AA650" s="762" t="s">
        <v>775</v>
      </c>
      <c r="AB650" s="762" t="s">
        <v>792</v>
      </c>
      <c r="AC650" s="762" t="s">
        <v>804</v>
      </c>
      <c r="AD650" s="762" t="s">
        <v>811</v>
      </c>
      <c r="AE650" s="762" t="s">
        <v>913</v>
      </c>
      <c r="AF650" s="762" t="s">
        <v>919</v>
      </c>
      <c r="AG650" s="762" t="s">
        <v>1013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1048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348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1148.4000000000001</v>
      </c>
      <c r="E652" s="46">
        <f>IFERROR(Y92*1,"0")+IFERROR(Y93*1,"0")+IFERROR(Y94*1,"0")+IFERROR(Y98*1,"0")+IFERROR(Y99*1,"0")+IFERROR(Y100*1,"0")+IFERROR(Y101*1,"0")+IFERROR(Y102*1,"0")+IFERROR(Y103*1,"0")+IFERROR(Y104*1,"0")</f>
        <v>1350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1415.46</v>
      </c>
      <c r="G652" s="46">
        <f>IFERROR(Y141*1,"0")+IFERROR(Y142*1,"0")+IFERROR(Y146*1,"0")+IFERROR(Y147*1,"0")+IFERROR(Y151*1,"0")+IFERROR(Y152*1,"0")</f>
        <v>262.08000000000004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491.4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1962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133.6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441.6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350.7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388.20000000000005</v>
      </c>
      <c r="W652" s="46">
        <f>IFERROR(Y394*1,"0")+IFERROR(Y398*1,"0")+IFERROR(Y399*1,"0")+IFERROR(Y400*1,"0")</f>
        <v>1248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4969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192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145.19999999999999</v>
      </c>
      <c r="AA652" s="46">
        <f>IFERROR(Y493*1,"0")+IFERROR(Y497*1,"0")+IFERROR(Y498*1,"0")+IFERROR(Y499*1,"0")+IFERROR(Y500*1,"0")</f>
        <v>10.8</v>
      </c>
      <c r="AB652" s="46">
        <f>IFERROR(Y505*1,"0")+IFERROR(Y506*1,"0")+IFERROR(Y507*1,"0")</f>
        <v>34.56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1328.4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1018.2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mj9daBARwOucuH4rXxeNeTkXkREN3XcfSPgf9FVOAXV6AikTjWPxZy5KN2b4ctR6+2PSs2WX8ggwxCxq6ibqkQ==" saltValue="U1Wpcht72o0WFav0kTgV8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1 X56 X63 X94 X100 X129 X293 X406 X408 X410 X419" xr:uid="{00000000-0002-0000-0000-000011000000}">
      <formula1>IF(AK39&gt;0,OR(X39=0,AND(IF(X39-AK39&gt;=0,TRUE,FALSE),X39&gt;0,IF(X39/(H39*J39)=ROUND(X39/(H39*J39),0),TRUE,FALSE))),FALSE)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9" xr:uid="{00000000-0002-0000-0000-000012000000}">
      <formula1>IF(AK349&gt;0,OR(X349=0,AND(IF(X349-AK349&gt;=0,TRUE,FALSE),X349&gt;0,IF(X349/(H349*K349)=ROUND(X349/(H349*K349),0),TRUE,FALSE))),FALSE)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dnrtu9A1f5KgVvBIraVW6EoSVmbuEQNuavMdg3Z0utlfpSiLWxLZ4cC1saypVlWNywTUfrSlYRLIwvKZ1Mzj8A==" saltValue="N/piyuTDzpak127MEbXh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2025-02-28T10:22:58Z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