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3,25 Симф ЗПФ\"/>
    </mc:Choice>
  </mc:AlternateContent>
  <xr:revisionPtr revIDLastSave="0" documentId="13_ncr:1_{C6639E7E-0DC5-4C54-9154-BDE14C7D815D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TDSheet!$A$6:$AE$74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12" i="1"/>
  <c r="AC12" i="1" s="1"/>
  <c r="AA18" i="1"/>
  <c r="AC18" i="1" s="1"/>
  <c r="AA19" i="1"/>
  <c r="AC19" i="1" s="1"/>
  <c r="AA20" i="1"/>
  <c r="AA26" i="1"/>
  <c r="AC26" i="1" s="1"/>
  <c r="AA27" i="1"/>
  <c r="AC27" i="1" s="1"/>
  <c r="AA28" i="1"/>
  <c r="AC28" i="1" s="1"/>
  <c r="AA34" i="1"/>
  <c r="AC34" i="1" s="1"/>
  <c r="AA35" i="1"/>
  <c r="AC35" i="1" s="1"/>
  <c r="AA36" i="1"/>
  <c r="AC36" i="1" s="1"/>
  <c r="AA42" i="1"/>
  <c r="AC42" i="1" s="1"/>
  <c r="AA43" i="1"/>
  <c r="AC43" i="1" s="1"/>
  <c r="AA44" i="1"/>
  <c r="AC44" i="1" s="1"/>
  <c r="AA50" i="1"/>
  <c r="AC50" i="1" s="1"/>
  <c r="AA51" i="1"/>
  <c r="AC51" i="1" s="1"/>
  <c r="AA52" i="1"/>
  <c r="AC52" i="1" s="1"/>
  <c r="AA58" i="1"/>
  <c r="AC58" i="1" s="1"/>
  <c r="AA59" i="1"/>
  <c r="AC59" i="1" s="1"/>
  <c r="AA60" i="1"/>
  <c r="AC60" i="1" s="1"/>
  <c r="AA66" i="1"/>
  <c r="AC66" i="1" s="1"/>
  <c r="AA67" i="1"/>
  <c r="AC67" i="1" s="1"/>
  <c r="AA68" i="1"/>
  <c r="AC68" i="1" s="1"/>
  <c r="AA74" i="1"/>
  <c r="AC74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A9" i="1"/>
  <c r="AA13" i="1"/>
  <c r="AC13" i="1" s="1"/>
  <c r="AA14" i="1"/>
  <c r="AC14" i="1" s="1"/>
  <c r="Z14" i="1" s="1"/>
  <c r="AA15" i="1"/>
  <c r="AC15" i="1" s="1"/>
  <c r="AA16" i="1"/>
  <c r="AC16" i="1" s="1"/>
  <c r="Z16" i="1" s="1"/>
  <c r="AA17" i="1"/>
  <c r="AC17" i="1" s="1"/>
  <c r="AA21" i="1"/>
  <c r="AC21" i="1" s="1"/>
  <c r="AA22" i="1"/>
  <c r="AC22" i="1" s="1"/>
  <c r="AA23" i="1"/>
  <c r="AC23" i="1" s="1"/>
  <c r="AA24" i="1"/>
  <c r="AC24" i="1" s="1"/>
  <c r="AA25" i="1"/>
  <c r="AC25" i="1" s="1"/>
  <c r="AA29" i="1"/>
  <c r="AC29" i="1" s="1"/>
  <c r="AA30" i="1"/>
  <c r="AC30" i="1" s="1"/>
  <c r="Z30" i="1" s="1"/>
  <c r="AA31" i="1"/>
  <c r="AC31" i="1" s="1"/>
  <c r="AA32" i="1"/>
  <c r="AC32" i="1" s="1"/>
  <c r="Z32" i="1" s="1"/>
  <c r="AA33" i="1"/>
  <c r="AC33" i="1" s="1"/>
  <c r="AA37" i="1"/>
  <c r="AC37" i="1" s="1"/>
  <c r="AA38" i="1"/>
  <c r="AC38" i="1" s="1"/>
  <c r="AA39" i="1"/>
  <c r="AC39" i="1" s="1"/>
  <c r="AA40" i="1"/>
  <c r="AC40" i="1" s="1"/>
  <c r="AA41" i="1"/>
  <c r="AC41" i="1" s="1"/>
  <c r="AA45" i="1"/>
  <c r="AC45" i="1" s="1"/>
  <c r="AA46" i="1"/>
  <c r="AC46" i="1" s="1"/>
  <c r="Z46" i="1" s="1"/>
  <c r="AA47" i="1"/>
  <c r="AA48" i="1"/>
  <c r="AA49" i="1"/>
  <c r="AC49" i="1" s="1"/>
  <c r="AA53" i="1"/>
  <c r="AC53" i="1" s="1"/>
  <c r="AA54" i="1"/>
  <c r="AC54" i="1" s="1"/>
  <c r="AA55" i="1"/>
  <c r="AC55" i="1" s="1"/>
  <c r="AA56" i="1"/>
  <c r="AC56" i="1" s="1"/>
  <c r="AA57" i="1"/>
  <c r="AC57" i="1" s="1"/>
  <c r="AA61" i="1"/>
  <c r="AC61" i="1" s="1"/>
  <c r="AA62" i="1"/>
  <c r="AC62" i="1" s="1"/>
  <c r="Z62" i="1" s="1"/>
  <c r="AA63" i="1"/>
  <c r="AC63" i="1" s="1"/>
  <c r="AA64" i="1"/>
  <c r="AC64" i="1" s="1"/>
  <c r="Z64" i="1" s="1"/>
  <c r="AA65" i="1"/>
  <c r="AC65" i="1" s="1"/>
  <c r="AA69" i="1"/>
  <c r="AC69" i="1" s="1"/>
  <c r="AA70" i="1"/>
  <c r="AC70" i="1" s="1"/>
  <c r="AA71" i="1"/>
  <c r="AC71" i="1" s="1"/>
  <c r="AA72" i="1"/>
  <c r="AC72" i="1" s="1"/>
  <c r="AA73" i="1"/>
  <c r="AC73" i="1" s="1"/>
  <c r="AA7" i="1"/>
  <c r="Z20" i="1"/>
  <c r="Y9" i="1"/>
  <c r="AE9" i="1" s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AE48" i="1" s="1"/>
  <c r="Y49" i="1"/>
  <c r="Y50" i="1"/>
  <c r="Y51" i="1"/>
  <c r="Y52" i="1"/>
  <c r="Y53" i="1"/>
  <c r="Y54" i="1"/>
  <c r="Y55" i="1"/>
  <c r="Y56" i="1"/>
  <c r="Y57" i="1"/>
  <c r="Y58" i="1"/>
  <c r="Y59" i="1"/>
  <c r="AE59" i="1" s="1"/>
  <c r="Y60" i="1"/>
  <c r="Y61" i="1"/>
  <c r="Y62" i="1"/>
  <c r="Y63" i="1"/>
  <c r="Y64" i="1"/>
  <c r="Y65" i="1"/>
  <c r="Y66" i="1"/>
  <c r="Y67" i="1"/>
  <c r="Y68" i="1"/>
  <c r="Y69" i="1"/>
  <c r="AE69" i="1" s="1"/>
  <c r="Y70" i="1"/>
  <c r="Y71" i="1"/>
  <c r="Y72" i="1"/>
  <c r="Y73" i="1"/>
  <c r="Y74" i="1"/>
  <c r="Y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U8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7" i="1"/>
  <c r="U68" i="1"/>
  <c r="U70" i="1"/>
  <c r="U71" i="1"/>
  <c r="U72" i="1"/>
  <c r="U73" i="1"/>
  <c r="U74" i="1"/>
  <c r="U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O10" i="1"/>
  <c r="R10" i="1" s="1"/>
  <c r="O8" i="1"/>
  <c r="Q8" i="1" s="1"/>
  <c r="O13" i="1"/>
  <c r="R13" i="1" s="1"/>
  <c r="Z74" i="1" l="1"/>
  <c r="Z60" i="1"/>
  <c r="Z58" i="1"/>
  <c r="Z44" i="1"/>
  <c r="Z42" i="1"/>
  <c r="Z28" i="1"/>
  <c r="AE28" i="1" s="1"/>
  <c r="Z26" i="1"/>
  <c r="Z12" i="1"/>
  <c r="AE12" i="1" s="1"/>
  <c r="Z63" i="1"/>
  <c r="AE63" i="1" s="1"/>
  <c r="R8" i="1"/>
  <c r="AE20" i="1"/>
  <c r="Z73" i="1"/>
  <c r="AE73" i="1" s="1"/>
  <c r="Z71" i="1"/>
  <c r="AE71" i="1" s="1"/>
  <c r="AE64" i="1"/>
  <c r="AE62" i="1"/>
  <c r="Z57" i="1"/>
  <c r="AE57" i="1" s="1"/>
  <c r="Z55" i="1"/>
  <c r="AE55" i="1" s="1"/>
  <c r="Z53" i="1"/>
  <c r="AE53" i="1" s="1"/>
  <c r="AE46" i="1"/>
  <c r="Z41" i="1"/>
  <c r="AE41" i="1" s="1"/>
  <c r="Z39" i="1"/>
  <c r="AE39" i="1" s="1"/>
  <c r="Z37" i="1"/>
  <c r="AE37" i="1" s="1"/>
  <c r="AE32" i="1"/>
  <c r="AE30" i="1"/>
  <c r="Z25" i="1"/>
  <c r="AE25" i="1" s="1"/>
  <c r="Z23" i="1"/>
  <c r="AE23" i="1" s="1"/>
  <c r="Z21" i="1"/>
  <c r="AE21" i="1" s="1"/>
  <c r="AE16" i="1"/>
  <c r="AE14" i="1"/>
  <c r="Z45" i="1"/>
  <c r="AE45" i="1" s="1"/>
  <c r="Z67" i="1"/>
  <c r="AE67" i="1" s="1"/>
  <c r="AE60" i="1"/>
  <c r="Z51" i="1"/>
  <c r="AE51" i="1" s="1"/>
  <c r="AE44" i="1"/>
  <c r="AE42" i="1"/>
  <c r="Z35" i="1"/>
  <c r="AE35" i="1" s="1"/>
  <c r="AE26" i="1"/>
  <c r="Z19" i="1"/>
  <c r="AE19" i="1" s="1"/>
  <c r="Z72" i="1"/>
  <c r="AE72" i="1" s="1"/>
  <c r="Z70" i="1"/>
  <c r="AE70" i="1" s="1"/>
  <c r="Z65" i="1"/>
  <c r="AE65" i="1" s="1"/>
  <c r="Z61" i="1"/>
  <c r="AE61" i="1" s="1"/>
  <c r="Z56" i="1"/>
  <c r="AE56" i="1" s="1"/>
  <c r="Z54" i="1"/>
  <c r="AE54" i="1" s="1"/>
  <c r="Z49" i="1"/>
  <c r="AE49" i="1" s="1"/>
  <c r="Z40" i="1"/>
  <c r="AE40" i="1" s="1"/>
  <c r="Z38" i="1"/>
  <c r="AE38" i="1" s="1"/>
  <c r="Z33" i="1"/>
  <c r="AE33" i="1" s="1"/>
  <c r="Z31" i="1"/>
  <c r="AE31" i="1" s="1"/>
  <c r="Z29" i="1"/>
  <c r="AE29" i="1" s="1"/>
  <c r="Z24" i="1"/>
  <c r="AE24" i="1" s="1"/>
  <c r="Z22" i="1"/>
  <c r="AE22" i="1" s="1"/>
  <c r="Z17" i="1"/>
  <c r="AE17" i="1" s="1"/>
  <c r="Z15" i="1"/>
  <c r="AE15" i="1" s="1"/>
  <c r="Z13" i="1"/>
  <c r="AE13" i="1" s="1"/>
  <c r="Z68" i="1"/>
  <c r="AE68" i="1" s="1"/>
  <c r="Z66" i="1"/>
  <c r="AE66" i="1" s="1"/>
  <c r="Z52" i="1"/>
  <c r="AE52" i="1" s="1"/>
  <c r="Z50" i="1"/>
  <c r="AE50" i="1" s="1"/>
  <c r="Z43" i="1"/>
  <c r="AE43" i="1" s="1"/>
  <c r="Z36" i="1"/>
  <c r="AE36" i="1" s="1"/>
  <c r="Z34" i="1"/>
  <c r="AE34" i="1" s="1"/>
  <c r="Z27" i="1"/>
  <c r="AE27" i="1" s="1"/>
  <c r="Z18" i="1"/>
  <c r="AE18" i="1" s="1"/>
  <c r="AA11" i="1"/>
  <c r="AC11" i="1" s="1"/>
  <c r="Z11" i="1" s="1"/>
  <c r="AE11" i="1" s="1"/>
  <c r="AA10" i="1"/>
  <c r="AC10" i="1" s="1"/>
  <c r="Z10" i="1" s="1"/>
  <c r="V9" i="1"/>
  <c r="O9" i="1" s="1"/>
  <c r="R9" i="1" s="1"/>
  <c r="V11" i="1"/>
  <c r="O11" i="1" s="1"/>
  <c r="R11" i="1" s="1"/>
  <c r="V12" i="1"/>
  <c r="O12" i="1" s="1"/>
  <c r="R12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" i="1"/>
  <c r="O7" i="1" s="1"/>
  <c r="R7" i="1" s="1"/>
  <c r="K9" i="1"/>
  <c r="K10" i="1"/>
  <c r="Q10" i="1" s="1"/>
  <c r="K11" i="1"/>
  <c r="Q11" i="1" s="1"/>
  <c r="K12" i="1"/>
  <c r="Q12" i="1" s="1"/>
  <c r="K13" i="1"/>
  <c r="Q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" i="1"/>
  <c r="J65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" i="1"/>
  <c r="J7" i="1" s="1"/>
  <c r="T6" i="1"/>
  <c r="U6" i="1"/>
  <c r="S6" i="1"/>
  <c r="L6" i="1"/>
  <c r="M6" i="1"/>
  <c r="N6" i="1"/>
  <c r="O6" i="1"/>
  <c r="P6" i="1"/>
  <c r="F6" i="1"/>
  <c r="E6" i="1"/>
  <c r="H65" i="1"/>
  <c r="H6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G9" i="1"/>
  <c r="G43" i="1"/>
  <c r="Q7" i="1" l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9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AE10" i="1"/>
  <c r="Z6" i="1"/>
  <c r="AA6" i="1"/>
  <c r="AE6" i="1"/>
  <c r="V6" i="1"/>
  <c r="K6" i="1"/>
  <c r="J6" i="1"/>
  <c r="I6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3" i="1"/>
  <c r="G74" i="1"/>
  <c r="G7" i="1"/>
</calcChain>
</file>

<file path=xl/sharedStrings.xml><?xml version="1.0" encoding="utf-8"?>
<sst xmlns="http://schemas.openxmlformats.org/spreadsheetml/2006/main" count="173" uniqueCount="103">
  <si>
    <t>Период: 26.02.2025 - 05.03.2025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</si>
  <si>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</si>
  <si>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</si>
  <si>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</si>
  <si>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</si>
  <si>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</si>
  <si>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</si>
  <si>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</si>
  <si>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</si>
  <si>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</si>
  <si>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</si>
  <si>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</si>
  <si>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</si>
  <si>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</si>
  <si>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</si>
  <si>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</si>
  <si>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</si>
  <si>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</si>
  <si>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</si>
  <si>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</si>
  <si>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</si>
  <si>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</si>
  <si>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</si>
  <si>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</si>
  <si>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</si>
  <si>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</si>
  <si>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</si>
  <si>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</si>
  <si>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</si>
  <si>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</si>
  <si>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</si>
  <si>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</si>
  <si>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</si>
  <si>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</si>
  <si>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</si>
  <si>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</si>
  <si>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</si>
  <si>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</si>
  <si>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</si>
  <si>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</si>
  <si>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</si>
  <si>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</si>
  <si>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</si>
  <si>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</si>
  <si>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</si>
  <si>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</si>
  <si>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</si>
  <si>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</si>
  <si>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</si>
  <si>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</si>
  <si>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</si>
  <si>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</si>
  <si>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</si>
  <si>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</si>
  <si>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</si>
  <si>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</si>
  <si>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</si>
  <si>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</si>
  <si>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</si>
  <si>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</si>
  <si>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</si>
  <si>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</si>
  <si>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</si>
  <si>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</si>
  <si>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</si>
  <si>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</si>
  <si>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</si>
  <si>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</si>
  <si>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</si>
  <si>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</si>
  <si>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</si>
  <si>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</si>
  <si>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</si>
  <si>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</si>
  <si>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</si>
  <si>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</si>
  <si>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</si>
  <si>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</si>
  <si>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</si>
  <si>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</si>
  <si>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</si>
  <si>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</si>
  <si>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</si>
  <si>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</si>
  <si>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</si>
  <si>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</si>
  <si>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</si>
  <si>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</si>
  <si>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</si>
  <si>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</si>
  <si>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</si>
  <si>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</si>
  <si>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</si>
  <si>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</si>
  <si>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</si>
  <si>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</si>
  <si>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</si>
  <si>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</si>
  <si>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05,03,</t>
  </si>
  <si>
    <t>10,03,</t>
  </si>
  <si>
    <t>20,02,</t>
  </si>
  <si>
    <t>27,02,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</si>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</sst>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0" fontId="3" fillId="0" borderId="0" xfId="0" applyFont="1"/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6;&#1074;%2026,02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9;&#1072;&#1103;&#1074;%2027-05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87;&#1088;%200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19.02.2025 - 26.02.2025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03,03,</v>
          </cell>
          <cell r="N5" t="str">
            <v>03,03,</v>
          </cell>
          <cell r="P5" t="str">
            <v>05,03,</v>
          </cell>
          <cell r="S5" t="str">
            <v>13,02,</v>
          </cell>
          <cell r="T5" t="str">
            <v>20,02,</v>
          </cell>
          <cell r="U5" t="str">
            <v>27,02,</v>
          </cell>
        </row>
        <row r="6">
          <cell r="E6">
            <v>53355.020000000004</v>
          </cell>
          <cell r="F6">
            <v>46524.280000000006</v>
          </cell>
          <cell r="I6">
            <v>55436.325999999994</v>
          </cell>
          <cell r="J6">
            <v>-2081.306</v>
          </cell>
          <cell r="K6">
            <v>21720</v>
          </cell>
          <cell r="L6">
            <v>2151</v>
          </cell>
          <cell r="M6">
            <v>0</v>
          </cell>
          <cell r="N6">
            <v>6614</v>
          </cell>
          <cell r="O6">
            <v>8854.2039999999997</v>
          </cell>
          <cell r="P6">
            <v>21560</v>
          </cell>
          <cell r="S6">
            <v>8734.448000000004</v>
          </cell>
          <cell r="T6">
            <v>8954.7522000000008</v>
          </cell>
          <cell r="U6">
            <v>6160.28</v>
          </cell>
          <cell r="V6">
            <v>9084</v>
          </cell>
          <cell r="AA6">
            <v>21560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-332</v>
          </cell>
          <cell r="D7">
            <v>801</v>
          </cell>
          <cell r="E7">
            <v>799</v>
          </cell>
          <cell r="F7">
            <v>-347</v>
          </cell>
          <cell r="G7">
            <v>0</v>
          </cell>
          <cell r="H7" t="e">
            <v>#N/A</v>
          </cell>
          <cell r="I7">
            <v>826</v>
          </cell>
          <cell r="J7">
            <v>-27</v>
          </cell>
          <cell r="O7">
            <v>159.80000000000001</v>
          </cell>
          <cell r="Q7">
            <v>-2.1714643304130159</v>
          </cell>
          <cell r="R7">
            <v>-2.1714643304130159</v>
          </cell>
          <cell r="S7">
            <v>153.80000000000001</v>
          </cell>
          <cell r="T7">
            <v>164</v>
          </cell>
          <cell r="U7">
            <v>183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-214</v>
          </cell>
          <cell r="D8">
            <v>452</v>
          </cell>
          <cell r="E8">
            <v>441</v>
          </cell>
          <cell r="F8">
            <v>-213</v>
          </cell>
          <cell r="G8" t="str">
            <v>оконч</v>
          </cell>
          <cell r="H8" t="e">
            <v>#N/A</v>
          </cell>
          <cell r="I8">
            <v>462</v>
          </cell>
          <cell r="J8">
            <v>-21</v>
          </cell>
          <cell r="O8">
            <v>88.2</v>
          </cell>
          <cell r="Q8">
            <v>-2.4149659863945576</v>
          </cell>
          <cell r="R8">
            <v>-2.4149659863945576</v>
          </cell>
          <cell r="S8">
            <v>106.8</v>
          </cell>
          <cell r="T8">
            <v>99.2</v>
          </cell>
          <cell r="U8">
            <v>111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208</v>
          </cell>
          <cell r="D9">
            <v>678</v>
          </cell>
          <cell r="E9">
            <v>193</v>
          </cell>
          <cell r="F9">
            <v>548</v>
          </cell>
          <cell r="G9" t="str">
            <v>нов</v>
          </cell>
          <cell r="H9" t="e">
            <v>#N/A</v>
          </cell>
          <cell r="I9">
            <v>201</v>
          </cell>
          <cell r="J9">
            <v>-8</v>
          </cell>
          <cell r="K9">
            <v>120</v>
          </cell>
          <cell r="L9">
            <v>1</v>
          </cell>
          <cell r="N9">
            <v>516</v>
          </cell>
          <cell r="O9">
            <v>38.6</v>
          </cell>
          <cell r="Q9">
            <v>17.305699481865286</v>
          </cell>
          <cell r="R9">
            <v>14.196891191709843</v>
          </cell>
          <cell r="S9">
            <v>50.6</v>
          </cell>
          <cell r="T9">
            <v>53.2</v>
          </cell>
          <cell r="U9">
            <v>35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266</v>
          </cell>
          <cell r="D10">
            <v>1392</v>
          </cell>
          <cell r="E10">
            <v>452</v>
          </cell>
          <cell r="F10">
            <v>575</v>
          </cell>
          <cell r="G10">
            <v>1</v>
          </cell>
          <cell r="H10">
            <v>180</v>
          </cell>
          <cell r="I10">
            <v>461</v>
          </cell>
          <cell r="J10">
            <v>-9</v>
          </cell>
          <cell r="K10">
            <v>240</v>
          </cell>
          <cell r="L10">
            <v>2</v>
          </cell>
          <cell r="O10">
            <v>90.4</v>
          </cell>
          <cell r="P10">
            <v>120</v>
          </cell>
          <cell r="Q10">
            <v>10.342920353982301</v>
          </cell>
          <cell r="R10">
            <v>6.3606194690265481</v>
          </cell>
          <cell r="S10">
            <v>93.8</v>
          </cell>
          <cell r="T10">
            <v>85.4</v>
          </cell>
          <cell r="U10">
            <v>130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1769</v>
          </cell>
          <cell r="D11">
            <v>4825</v>
          </cell>
          <cell r="E11">
            <v>3253</v>
          </cell>
          <cell r="F11">
            <v>1896</v>
          </cell>
          <cell r="G11" t="str">
            <v>пуд,яб</v>
          </cell>
          <cell r="H11">
            <v>180</v>
          </cell>
          <cell r="I11">
            <v>2474</v>
          </cell>
          <cell r="J11">
            <v>779</v>
          </cell>
          <cell r="K11">
            <v>960</v>
          </cell>
          <cell r="L11">
            <v>3</v>
          </cell>
          <cell r="N11">
            <v>780</v>
          </cell>
          <cell r="O11">
            <v>401</v>
          </cell>
          <cell r="P11">
            <v>1200</v>
          </cell>
          <cell r="Q11">
            <v>10.114713216957606</v>
          </cell>
          <cell r="R11">
            <v>4.7281795511221949</v>
          </cell>
          <cell r="S11">
            <v>424</v>
          </cell>
          <cell r="T11">
            <v>425.2</v>
          </cell>
          <cell r="U11">
            <v>161</v>
          </cell>
          <cell r="V11">
            <v>1248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1075</v>
          </cell>
          <cell r="D12">
            <v>3272</v>
          </cell>
          <cell r="E12">
            <v>2455</v>
          </cell>
          <cell r="F12">
            <v>1398</v>
          </cell>
          <cell r="G12" t="str">
            <v>пуд</v>
          </cell>
          <cell r="H12">
            <v>180</v>
          </cell>
          <cell r="I12">
            <v>2492</v>
          </cell>
          <cell r="J12">
            <v>-37</v>
          </cell>
          <cell r="K12">
            <v>720</v>
          </cell>
          <cell r="L12">
            <v>4</v>
          </cell>
          <cell r="O12">
            <v>263</v>
          </cell>
          <cell r="P12">
            <v>480</v>
          </cell>
          <cell r="Q12">
            <v>9.8783269961977194</v>
          </cell>
          <cell r="R12">
            <v>5.3155893536121672</v>
          </cell>
          <cell r="S12">
            <v>280</v>
          </cell>
          <cell r="T12">
            <v>266.60000000000002</v>
          </cell>
          <cell r="U12">
            <v>299</v>
          </cell>
          <cell r="V12">
            <v>1140</v>
          </cell>
          <cell r="W12">
            <v>70</v>
          </cell>
          <cell r="X12">
            <v>14</v>
          </cell>
          <cell r="Y12">
            <v>12</v>
          </cell>
          <cell r="Z12">
            <v>42</v>
          </cell>
          <cell r="AA12">
            <v>480</v>
          </cell>
          <cell r="AB12">
            <v>0</v>
          </cell>
          <cell r="AC12">
            <v>40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291</v>
          </cell>
          <cell r="D13">
            <v>1322</v>
          </cell>
          <cell r="E13">
            <v>486</v>
          </cell>
          <cell r="F13">
            <v>539</v>
          </cell>
          <cell r="G13">
            <v>1</v>
          </cell>
          <cell r="H13">
            <v>180</v>
          </cell>
          <cell r="I13">
            <v>481</v>
          </cell>
          <cell r="J13">
            <v>5</v>
          </cell>
          <cell r="K13">
            <v>240</v>
          </cell>
          <cell r="L13">
            <v>5</v>
          </cell>
          <cell r="O13">
            <v>97.2</v>
          </cell>
          <cell r="P13">
            <v>240</v>
          </cell>
          <cell r="Q13">
            <v>10.483539094650206</v>
          </cell>
          <cell r="R13">
            <v>5.5452674897119341</v>
          </cell>
          <cell r="S13">
            <v>69.8</v>
          </cell>
          <cell r="T13">
            <v>59</v>
          </cell>
          <cell r="U13">
            <v>73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363</v>
          </cell>
          <cell r="D14">
            <v>517</v>
          </cell>
          <cell r="E14">
            <v>82</v>
          </cell>
          <cell r="F14">
            <v>377</v>
          </cell>
          <cell r="G14" t="str">
            <v>нов</v>
          </cell>
          <cell r="H14" t="e">
            <v>#N/A</v>
          </cell>
          <cell r="I14">
            <v>87</v>
          </cell>
          <cell r="J14">
            <v>-5</v>
          </cell>
          <cell r="L14">
            <v>6</v>
          </cell>
          <cell r="O14">
            <v>16.399999999999999</v>
          </cell>
          <cell r="Q14">
            <v>22.987804878048781</v>
          </cell>
          <cell r="R14">
            <v>22.987804878048781</v>
          </cell>
          <cell r="S14">
            <v>49.8</v>
          </cell>
          <cell r="T14">
            <v>25</v>
          </cell>
          <cell r="U14">
            <v>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634</v>
          </cell>
          <cell r="D15">
            <v>1106</v>
          </cell>
          <cell r="E15">
            <v>332</v>
          </cell>
          <cell r="F15">
            <v>681</v>
          </cell>
          <cell r="G15" t="str">
            <v>нов</v>
          </cell>
          <cell r="H15" t="e">
            <v>#N/A</v>
          </cell>
          <cell r="I15">
            <v>354</v>
          </cell>
          <cell r="J15">
            <v>-22</v>
          </cell>
          <cell r="L15">
            <v>7</v>
          </cell>
          <cell r="O15">
            <v>66.400000000000006</v>
          </cell>
          <cell r="Q15">
            <v>10.256024096385541</v>
          </cell>
          <cell r="R15">
            <v>10.256024096385541</v>
          </cell>
          <cell r="S15">
            <v>107.6</v>
          </cell>
          <cell r="T15">
            <v>84.8</v>
          </cell>
          <cell r="U15">
            <v>53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325</v>
          </cell>
          <cell r="D16">
            <v>276</v>
          </cell>
          <cell r="E16">
            <v>22</v>
          </cell>
          <cell r="F16">
            <v>488</v>
          </cell>
          <cell r="G16" t="str">
            <v>ноа</v>
          </cell>
          <cell r="H16" t="e">
            <v>#N/A</v>
          </cell>
          <cell r="I16">
            <v>22</v>
          </cell>
          <cell r="J16">
            <v>0</v>
          </cell>
          <cell r="L16">
            <v>8</v>
          </cell>
          <cell r="O16">
            <v>4.4000000000000004</v>
          </cell>
          <cell r="Q16">
            <v>110.90909090909091</v>
          </cell>
          <cell r="R16">
            <v>110.90909090909091</v>
          </cell>
          <cell r="S16">
            <v>45.4</v>
          </cell>
          <cell r="T16">
            <v>19.399999999999999</v>
          </cell>
          <cell r="U16">
            <v>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352</v>
          </cell>
          <cell r="D17">
            <v>2380</v>
          </cell>
          <cell r="E17">
            <v>609</v>
          </cell>
          <cell r="F17">
            <v>791</v>
          </cell>
          <cell r="G17">
            <v>1</v>
          </cell>
          <cell r="H17">
            <v>180</v>
          </cell>
          <cell r="I17">
            <v>644</v>
          </cell>
          <cell r="J17">
            <v>-35</v>
          </cell>
          <cell r="K17">
            <v>180</v>
          </cell>
          <cell r="L17">
            <v>9</v>
          </cell>
          <cell r="O17">
            <v>121.8</v>
          </cell>
          <cell r="P17">
            <v>300</v>
          </cell>
          <cell r="Q17">
            <v>10.435139573070607</v>
          </cell>
          <cell r="R17">
            <v>6.4942528735632186</v>
          </cell>
          <cell r="S17">
            <v>119.4</v>
          </cell>
          <cell r="T17">
            <v>129.6</v>
          </cell>
          <cell r="U17">
            <v>134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300</v>
          </cell>
          <cell r="AB17">
            <v>0</v>
          </cell>
          <cell r="AC17">
            <v>25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806</v>
          </cell>
          <cell r="D18">
            <v>7550</v>
          </cell>
          <cell r="E18">
            <v>1454</v>
          </cell>
          <cell r="F18">
            <v>994</v>
          </cell>
          <cell r="G18" t="str">
            <v>пуд</v>
          </cell>
          <cell r="H18">
            <v>180</v>
          </cell>
          <cell r="I18">
            <v>1443</v>
          </cell>
          <cell r="J18">
            <v>11</v>
          </cell>
          <cell r="K18">
            <v>660</v>
          </cell>
          <cell r="L18">
            <v>10</v>
          </cell>
          <cell r="N18">
            <v>276</v>
          </cell>
          <cell r="O18">
            <v>206.8</v>
          </cell>
          <cell r="P18">
            <v>480</v>
          </cell>
          <cell r="Q18">
            <v>10.319148936170212</v>
          </cell>
          <cell r="R18">
            <v>4.8065764023210829</v>
          </cell>
          <cell r="S18">
            <v>228.2</v>
          </cell>
          <cell r="T18">
            <v>209.8</v>
          </cell>
          <cell r="U18">
            <v>112</v>
          </cell>
          <cell r="V18">
            <v>420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24</v>
          </cell>
          <cell r="D19">
            <v>3</v>
          </cell>
          <cell r="E19">
            <v>22</v>
          </cell>
          <cell r="F19">
            <v>4</v>
          </cell>
          <cell r="G19" t="str">
            <v>хз</v>
          </cell>
          <cell r="H19" t="e">
            <v>#N/A</v>
          </cell>
          <cell r="I19">
            <v>23</v>
          </cell>
          <cell r="J19">
            <v>-1</v>
          </cell>
          <cell r="L19">
            <v>11</v>
          </cell>
          <cell r="O19">
            <v>4.4000000000000004</v>
          </cell>
          <cell r="Q19">
            <v>0.90909090909090906</v>
          </cell>
          <cell r="R19">
            <v>0.90909090909090906</v>
          </cell>
          <cell r="S19">
            <v>2.4</v>
          </cell>
          <cell r="T19">
            <v>2.6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57.497999999999998</v>
          </cell>
          <cell r="D20">
            <v>678.80200000000002</v>
          </cell>
          <cell r="E20">
            <v>199.8</v>
          </cell>
          <cell r="F20">
            <v>296</v>
          </cell>
          <cell r="G20" t="str">
            <v>рот2</v>
          </cell>
          <cell r="H20" t="e">
            <v>#N/A</v>
          </cell>
          <cell r="I20">
            <v>207</v>
          </cell>
          <cell r="J20">
            <v>-7.1999999999999886</v>
          </cell>
          <cell r="K20">
            <v>50</v>
          </cell>
          <cell r="L20">
            <v>12</v>
          </cell>
          <cell r="O20">
            <v>39.96</v>
          </cell>
          <cell r="P20">
            <v>60</v>
          </cell>
          <cell r="Q20">
            <v>10.16016016016016</v>
          </cell>
          <cell r="R20">
            <v>7.4074074074074074</v>
          </cell>
          <cell r="S20">
            <v>44</v>
          </cell>
          <cell r="T20">
            <v>51.060199999999995</v>
          </cell>
          <cell r="U20">
            <v>29.6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60</v>
          </cell>
          <cell r="AB20" t="e">
            <v>#N/A</v>
          </cell>
          <cell r="AC20">
            <v>16.216216216216214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99.5</v>
          </cell>
          <cell r="D21">
            <v>285.5</v>
          </cell>
          <cell r="E21">
            <v>99</v>
          </cell>
          <cell r="F21">
            <v>154</v>
          </cell>
          <cell r="G21" t="str">
            <v>рот1</v>
          </cell>
          <cell r="H21" t="e">
            <v>#N/A</v>
          </cell>
          <cell r="I21">
            <v>97</v>
          </cell>
          <cell r="J21">
            <v>2</v>
          </cell>
          <cell r="L21">
            <v>13</v>
          </cell>
          <cell r="O21">
            <v>19.8</v>
          </cell>
          <cell r="P21">
            <v>50</v>
          </cell>
          <cell r="Q21">
            <v>10.303030303030303</v>
          </cell>
          <cell r="R21">
            <v>7.7777777777777777</v>
          </cell>
          <cell r="S21">
            <v>8.8000000000000007</v>
          </cell>
          <cell r="T21">
            <v>22</v>
          </cell>
          <cell r="U21">
            <v>38.5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50</v>
          </cell>
          <cell r="AB21">
            <v>0</v>
          </cell>
          <cell r="AC21">
            <v>9.0909090909090917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64</v>
          </cell>
          <cell r="D22">
            <v>464</v>
          </cell>
          <cell r="E22">
            <v>168</v>
          </cell>
          <cell r="F22">
            <v>195</v>
          </cell>
          <cell r="G22">
            <v>0</v>
          </cell>
          <cell r="H22" t="e">
            <v>#N/A</v>
          </cell>
          <cell r="I22">
            <v>174.7</v>
          </cell>
          <cell r="J22">
            <v>-6.6999999999999886</v>
          </cell>
          <cell r="K22">
            <v>120</v>
          </cell>
          <cell r="L22">
            <v>14</v>
          </cell>
          <cell r="O22">
            <v>33.6</v>
          </cell>
          <cell r="Q22">
            <v>9.375</v>
          </cell>
          <cell r="R22">
            <v>5.8035714285714279</v>
          </cell>
          <cell r="S22">
            <v>30</v>
          </cell>
          <cell r="T22">
            <v>34.799999999999997</v>
          </cell>
          <cell r="U22">
            <v>21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70</v>
          </cell>
          <cell r="D23">
            <v>90</v>
          </cell>
          <cell r="E23">
            <v>36</v>
          </cell>
          <cell r="F23">
            <v>120</v>
          </cell>
          <cell r="G23" t="str">
            <v>нов</v>
          </cell>
          <cell r="H23">
            <v>365</v>
          </cell>
          <cell r="I23">
            <v>36</v>
          </cell>
          <cell r="J23">
            <v>0</v>
          </cell>
          <cell r="L23">
            <v>15</v>
          </cell>
          <cell r="O23">
            <v>7.2</v>
          </cell>
          <cell r="Q23">
            <v>16.666666666666668</v>
          </cell>
          <cell r="R23">
            <v>16.666666666666668</v>
          </cell>
          <cell r="S23">
            <v>5.8</v>
          </cell>
          <cell r="T23">
            <v>9.6</v>
          </cell>
          <cell r="U23">
            <v>5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832</v>
          </cell>
          <cell r="D24">
            <v>13157</v>
          </cell>
          <cell r="E24">
            <v>3562</v>
          </cell>
          <cell r="F24">
            <v>2599</v>
          </cell>
          <cell r="G24" t="str">
            <v>пуд</v>
          </cell>
          <cell r="H24">
            <v>180</v>
          </cell>
          <cell r="I24">
            <v>4427</v>
          </cell>
          <cell r="J24">
            <v>-865</v>
          </cell>
          <cell r="K24">
            <v>2400</v>
          </cell>
          <cell r="L24">
            <v>16</v>
          </cell>
          <cell r="O24">
            <v>712.4</v>
          </cell>
          <cell r="P24">
            <v>2100</v>
          </cell>
          <cell r="Q24">
            <v>9.9649073554183047</v>
          </cell>
          <cell r="R24">
            <v>3.6482313307130827</v>
          </cell>
          <cell r="S24">
            <v>527.6</v>
          </cell>
          <cell r="T24">
            <v>711.4</v>
          </cell>
          <cell r="U24">
            <v>284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182</v>
          </cell>
          <cell r="AA24">
            <v>2100</v>
          </cell>
          <cell r="AB24">
            <v>0</v>
          </cell>
          <cell r="AC24">
            <v>175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-81</v>
          </cell>
          <cell r="D25">
            <v>14481</v>
          </cell>
          <cell r="E25">
            <v>4478</v>
          </cell>
          <cell r="F25">
            <v>3476</v>
          </cell>
          <cell r="G25" t="str">
            <v>яб</v>
          </cell>
          <cell r="H25">
            <v>180</v>
          </cell>
          <cell r="I25">
            <v>5501</v>
          </cell>
          <cell r="J25">
            <v>-1023</v>
          </cell>
          <cell r="K25">
            <v>2400</v>
          </cell>
          <cell r="L25">
            <v>17</v>
          </cell>
          <cell r="O25">
            <v>895.6</v>
          </cell>
          <cell r="P25">
            <v>2100</v>
          </cell>
          <cell r="Q25">
            <v>8.9057615006699411</v>
          </cell>
          <cell r="R25">
            <v>3.8811969629298795</v>
          </cell>
          <cell r="S25">
            <v>323</v>
          </cell>
          <cell r="T25">
            <v>580.20000000000005</v>
          </cell>
          <cell r="U25">
            <v>221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350</v>
          </cell>
          <cell r="AA25">
            <v>2100</v>
          </cell>
          <cell r="AB25" t="str">
            <v>лист</v>
          </cell>
          <cell r="AC25">
            <v>350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2167</v>
          </cell>
          <cell r="D26">
            <v>7728</v>
          </cell>
          <cell r="E26">
            <v>2576</v>
          </cell>
          <cell r="F26">
            <v>1477</v>
          </cell>
          <cell r="G26">
            <v>1</v>
          </cell>
          <cell r="H26">
            <v>180</v>
          </cell>
          <cell r="I26">
            <v>2666</v>
          </cell>
          <cell r="J26">
            <v>-90</v>
          </cell>
          <cell r="K26">
            <v>1800</v>
          </cell>
          <cell r="L26">
            <v>18</v>
          </cell>
          <cell r="O26">
            <v>515.20000000000005</v>
          </cell>
          <cell r="P26">
            <v>1800</v>
          </cell>
          <cell r="Q26">
            <v>9.8544254658385082</v>
          </cell>
          <cell r="R26">
            <v>2.8668478260869561</v>
          </cell>
          <cell r="S26">
            <v>500.6</v>
          </cell>
          <cell r="T26">
            <v>437.6</v>
          </cell>
          <cell r="U26">
            <v>226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154</v>
          </cell>
          <cell r="AA26">
            <v>1800</v>
          </cell>
          <cell r="AB26">
            <v>0</v>
          </cell>
          <cell r="AC26">
            <v>150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1163</v>
          </cell>
          <cell r="D27">
            <v>3996</v>
          </cell>
          <cell r="E27">
            <v>1179</v>
          </cell>
          <cell r="F27">
            <v>1374</v>
          </cell>
          <cell r="G27">
            <v>1</v>
          </cell>
          <cell r="H27" t="e">
            <v>#N/A</v>
          </cell>
          <cell r="I27">
            <v>1222</v>
          </cell>
          <cell r="J27">
            <v>-43</v>
          </cell>
          <cell r="K27">
            <v>480</v>
          </cell>
          <cell r="L27">
            <v>19</v>
          </cell>
          <cell r="O27">
            <v>235.8</v>
          </cell>
          <cell r="P27">
            <v>480</v>
          </cell>
          <cell r="Q27">
            <v>9.898218829516539</v>
          </cell>
          <cell r="R27">
            <v>5.8269720101781166</v>
          </cell>
          <cell r="S27">
            <v>267.39999999999998</v>
          </cell>
          <cell r="T27">
            <v>263.8</v>
          </cell>
          <cell r="U27">
            <v>168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яблоко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141</v>
          </cell>
          <cell r="D28">
            <v>233</v>
          </cell>
          <cell r="E28">
            <v>166</v>
          </cell>
          <cell r="F28">
            <v>144</v>
          </cell>
          <cell r="G28" t="str">
            <v>нов</v>
          </cell>
          <cell r="H28" t="e">
            <v>#N/A</v>
          </cell>
          <cell r="I28">
            <v>177</v>
          </cell>
          <cell r="J28">
            <v>-11</v>
          </cell>
          <cell r="K28">
            <v>120</v>
          </cell>
          <cell r="L28">
            <v>20</v>
          </cell>
          <cell r="O28">
            <v>33.200000000000003</v>
          </cell>
          <cell r="P28">
            <v>120</v>
          </cell>
          <cell r="Q28">
            <v>11.566265060240962</v>
          </cell>
          <cell r="R28">
            <v>4.3373493975903612</v>
          </cell>
          <cell r="S28">
            <v>22.8</v>
          </cell>
          <cell r="T28">
            <v>23.8</v>
          </cell>
          <cell r="U28">
            <v>50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405</v>
          </cell>
          <cell r="D29">
            <v>1485</v>
          </cell>
          <cell r="E29">
            <v>636</v>
          </cell>
          <cell r="F29">
            <v>621</v>
          </cell>
          <cell r="G29">
            <v>1</v>
          </cell>
          <cell r="H29" t="e">
            <v>#N/A</v>
          </cell>
          <cell r="I29">
            <v>651</v>
          </cell>
          <cell r="J29">
            <v>-15</v>
          </cell>
          <cell r="K29">
            <v>400</v>
          </cell>
          <cell r="L29">
            <v>21</v>
          </cell>
          <cell r="O29">
            <v>127.2</v>
          </cell>
          <cell r="P29">
            <v>260</v>
          </cell>
          <cell r="Q29">
            <v>10.070754716981131</v>
          </cell>
          <cell r="R29">
            <v>4.882075471698113</v>
          </cell>
          <cell r="S29">
            <v>134.4</v>
          </cell>
          <cell r="T29">
            <v>127</v>
          </cell>
          <cell r="U29">
            <v>156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260</v>
          </cell>
          <cell r="AB29" t="e">
            <v>#N/A</v>
          </cell>
          <cell r="AC29">
            <v>43.333333333333336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192</v>
          </cell>
          <cell r="D30">
            <v>625</v>
          </cell>
          <cell r="E30">
            <v>205</v>
          </cell>
          <cell r="F30">
            <v>495</v>
          </cell>
          <cell r="G30" t="str">
            <v>нов</v>
          </cell>
          <cell r="H30" t="e">
            <v>#N/A</v>
          </cell>
          <cell r="I30">
            <v>211</v>
          </cell>
          <cell r="J30">
            <v>-6</v>
          </cell>
          <cell r="L30">
            <v>22</v>
          </cell>
          <cell r="O30">
            <v>41</v>
          </cell>
          <cell r="Q30">
            <v>12.073170731707316</v>
          </cell>
          <cell r="R30">
            <v>12.073170731707316</v>
          </cell>
          <cell r="S30">
            <v>50</v>
          </cell>
          <cell r="T30">
            <v>60</v>
          </cell>
          <cell r="U30">
            <v>40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637</v>
          </cell>
          <cell r="D31">
            <v>700</v>
          </cell>
          <cell r="E31">
            <v>135</v>
          </cell>
          <cell r="F31">
            <v>594</v>
          </cell>
          <cell r="G31" t="str">
            <v>рот0502</v>
          </cell>
          <cell r="H31" t="e">
            <v>#N/A</v>
          </cell>
          <cell r="I31">
            <v>141</v>
          </cell>
          <cell r="J31">
            <v>-6</v>
          </cell>
          <cell r="L31">
            <v>23</v>
          </cell>
          <cell r="O31">
            <v>27</v>
          </cell>
          <cell r="Q31">
            <v>22</v>
          </cell>
          <cell r="R31">
            <v>22</v>
          </cell>
          <cell r="S31">
            <v>91</v>
          </cell>
          <cell r="T31">
            <v>25.6</v>
          </cell>
          <cell r="U31">
            <v>14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331</v>
          </cell>
          <cell r="D32">
            <v>74</v>
          </cell>
          <cell r="E32">
            <v>61</v>
          </cell>
          <cell r="F32">
            <v>267</v>
          </cell>
          <cell r="G32" t="str">
            <v>4рот</v>
          </cell>
          <cell r="H32" t="e">
            <v>#N/A</v>
          </cell>
          <cell r="I32">
            <v>68</v>
          </cell>
          <cell r="J32">
            <v>-7</v>
          </cell>
          <cell r="L32">
            <v>24</v>
          </cell>
          <cell r="O32">
            <v>12.2</v>
          </cell>
          <cell r="Q32">
            <v>21.885245901639344</v>
          </cell>
          <cell r="R32">
            <v>21.885245901639344</v>
          </cell>
          <cell r="S32">
            <v>14.6</v>
          </cell>
          <cell r="T32">
            <v>14</v>
          </cell>
          <cell r="U32">
            <v>12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329</v>
          </cell>
          <cell r="D33">
            <v>1261</v>
          </cell>
          <cell r="E33">
            <v>410</v>
          </cell>
          <cell r="F33">
            <v>656</v>
          </cell>
          <cell r="G33" t="str">
            <v>4рот</v>
          </cell>
          <cell r="H33" t="e">
            <v>#N/A</v>
          </cell>
          <cell r="I33">
            <v>417</v>
          </cell>
          <cell r="J33">
            <v>-7</v>
          </cell>
          <cell r="L33">
            <v>25</v>
          </cell>
          <cell r="O33">
            <v>82</v>
          </cell>
          <cell r="P33">
            <v>1200</v>
          </cell>
          <cell r="Q33">
            <v>22.634146341463413</v>
          </cell>
          <cell r="R33">
            <v>8</v>
          </cell>
          <cell r="S33">
            <v>83.8</v>
          </cell>
          <cell r="T33">
            <v>95.8</v>
          </cell>
          <cell r="U33">
            <v>44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120</v>
          </cell>
          <cell r="AA33">
            <v>1200</v>
          </cell>
          <cell r="AB33" t="str">
            <v>яблоко</v>
          </cell>
          <cell r="AC33">
            <v>120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88</v>
          </cell>
          <cell r="D34">
            <v>301</v>
          </cell>
          <cell r="E34">
            <v>111</v>
          </cell>
          <cell r="F34">
            <v>146</v>
          </cell>
          <cell r="G34" t="str">
            <v>4рот</v>
          </cell>
          <cell r="H34" t="e">
            <v>#N/A</v>
          </cell>
          <cell r="I34">
            <v>131</v>
          </cell>
          <cell r="J34">
            <v>-20</v>
          </cell>
          <cell r="K34">
            <v>120</v>
          </cell>
          <cell r="L34">
            <v>26</v>
          </cell>
          <cell r="O34">
            <v>22.2</v>
          </cell>
          <cell r="Q34">
            <v>11.981981981981983</v>
          </cell>
          <cell r="R34">
            <v>6.5765765765765769</v>
          </cell>
          <cell r="S34">
            <v>22.8</v>
          </cell>
          <cell r="T34">
            <v>21.4</v>
          </cell>
          <cell r="U34">
            <v>20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355</v>
          </cell>
          <cell r="D35">
            <v>3459</v>
          </cell>
          <cell r="E35">
            <v>1665</v>
          </cell>
          <cell r="F35">
            <v>993</v>
          </cell>
          <cell r="G35" t="str">
            <v>4рот</v>
          </cell>
          <cell r="H35" t="e">
            <v>#N/A</v>
          </cell>
          <cell r="I35">
            <v>1664</v>
          </cell>
          <cell r="J35">
            <v>1</v>
          </cell>
          <cell r="K35">
            <v>160</v>
          </cell>
          <cell r="L35">
            <v>27</v>
          </cell>
          <cell r="N35">
            <v>190</v>
          </cell>
          <cell r="O35">
            <v>137</v>
          </cell>
          <cell r="P35">
            <v>960</v>
          </cell>
          <cell r="Q35">
            <v>15.423357664233576</v>
          </cell>
          <cell r="R35">
            <v>7.2481751824817522</v>
          </cell>
          <cell r="S35">
            <v>149.19999999999999</v>
          </cell>
          <cell r="T35">
            <v>164.6</v>
          </cell>
          <cell r="U35">
            <v>80</v>
          </cell>
          <cell r="V35">
            <v>980</v>
          </cell>
          <cell r="W35">
            <v>84</v>
          </cell>
          <cell r="X35">
            <v>12</v>
          </cell>
          <cell r="Y35">
            <v>10</v>
          </cell>
          <cell r="Z35">
            <v>96</v>
          </cell>
          <cell r="AA35">
            <v>960</v>
          </cell>
          <cell r="AB35">
            <v>0</v>
          </cell>
          <cell r="AC35">
            <v>96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76</v>
          </cell>
          <cell r="D36">
            <v>23</v>
          </cell>
          <cell r="E36">
            <v>12</v>
          </cell>
          <cell r="F36">
            <v>64</v>
          </cell>
          <cell r="G36">
            <v>0</v>
          </cell>
          <cell r="H36" t="e">
            <v>#N/A</v>
          </cell>
          <cell r="I36">
            <v>23</v>
          </cell>
          <cell r="J36">
            <v>-11</v>
          </cell>
          <cell r="L36">
            <v>28</v>
          </cell>
          <cell r="O36">
            <v>2.4</v>
          </cell>
          <cell r="Q36">
            <v>26.666666666666668</v>
          </cell>
          <cell r="R36">
            <v>26.666666666666668</v>
          </cell>
          <cell r="S36">
            <v>10.8</v>
          </cell>
          <cell r="T36">
            <v>4.5999999999999996</v>
          </cell>
          <cell r="U36">
            <v>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112</v>
          </cell>
          <cell r="D37">
            <v>263</v>
          </cell>
          <cell r="E37">
            <v>82</v>
          </cell>
          <cell r="F37">
            <v>227</v>
          </cell>
          <cell r="G37" t="str">
            <v>4рот</v>
          </cell>
          <cell r="H37" t="e">
            <v>#N/A</v>
          </cell>
          <cell r="I37">
            <v>91</v>
          </cell>
          <cell r="J37">
            <v>-9</v>
          </cell>
          <cell r="L37">
            <v>29</v>
          </cell>
          <cell r="O37">
            <v>16.399999999999999</v>
          </cell>
          <cell r="Q37">
            <v>13.841463414634148</v>
          </cell>
          <cell r="R37">
            <v>13.841463414634148</v>
          </cell>
          <cell r="S37">
            <v>19</v>
          </cell>
          <cell r="T37">
            <v>17.8</v>
          </cell>
          <cell r="U37">
            <v>34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708</v>
          </cell>
          <cell r="D38">
            <v>3111</v>
          </cell>
          <cell r="E38">
            <v>972</v>
          </cell>
          <cell r="F38">
            <v>1086</v>
          </cell>
          <cell r="G38" t="str">
            <v>4рот</v>
          </cell>
          <cell r="H38" t="e">
            <v>#N/A</v>
          </cell>
          <cell r="I38">
            <v>1074</v>
          </cell>
          <cell r="J38">
            <v>-102</v>
          </cell>
          <cell r="K38">
            <v>480</v>
          </cell>
          <cell r="L38">
            <v>30</v>
          </cell>
          <cell r="O38">
            <v>194.4</v>
          </cell>
          <cell r="P38">
            <v>380</v>
          </cell>
          <cell r="Q38">
            <v>10.010288065843621</v>
          </cell>
          <cell r="R38">
            <v>5.5864197530864192</v>
          </cell>
          <cell r="S38">
            <v>212.6</v>
          </cell>
          <cell r="T38">
            <v>206.2</v>
          </cell>
          <cell r="U38">
            <v>43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380</v>
          </cell>
          <cell r="AB38" t="e">
            <v>#N/A</v>
          </cell>
          <cell r="AC38">
            <v>38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458</v>
          </cell>
          <cell r="D39">
            <v>3693</v>
          </cell>
          <cell r="E39">
            <v>995</v>
          </cell>
          <cell r="F39">
            <v>1013</v>
          </cell>
          <cell r="G39">
            <v>1</v>
          </cell>
          <cell r="H39" t="e">
            <v>#N/A</v>
          </cell>
          <cell r="I39">
            <v>1026</v>
          </cell>
          <cell r="J39">
            <v>-31</v>
          </cell>
          <cell r="K39">
            <v>600</v>
          </cell>
          <cell r="L39">
            <v>31</v>
          </cell>
          <cell r="O39">
            <v>199</v>
          </cell>
          <cell r="P39">
            <v>380</v>
          </cell>
          <cell r="Q39">
            <v>10.015075376884422</v>
          </cell>
          <cell r="R39">
            <v>5.0904522613065328</v>
          </cell>
          <cell r="S39">
            <v>173.6</v>
          </cell>
          <cell r="T39">
            <v>207.2</v>
          </cell>
          <cell r="U39">
            <v>21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380</v>
          </cell>
          <cell r="AB39">
            <v>0</v>
          </cell>
          <cell r="AC39">
            <v>47.5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150.1</v>
          </cell>
          <cell r="D40">
            <v>210.2</v>
          </cell>
          <cell r="E40">
            <v>94.5</v>
          </cell>
          <cell r="F40">
            <v>126.9</v>
          </cell>
          <cell r="G40">
            <v>0</v>
          </cell>
          <cell r="H40" t="e">
            <v>#N/A</v>
          </cell>
          <cell r="I40">
            <v>101.002</v>
          </cell>
          <cell r="J40">
            <v>-6.5019999999999953</v>
          </cell>
          <cell r="K40">
            <v>50</v>
          </cell>
          <cell r="L40">
            <v>32</v>
          </cell>
          <cell r="O40">
            <v>18.899999999999999</v>
          </cell>
          <cell r="P40">
            <v>50</v>
          </cell>
          <cell r="Q40">
            <v>12.005291005291006</v>
          </cell>
          <cell r="R40">
            <v>6.7142857142857153</v>
          </cell>
          <cell r="S40">
            <v>24.68</v>
          </cell>
          <cell r="T40">
            <v>18.2</v>
          </cell>
          <cell r="U40">
            <v>18.899999999999999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50</v>
          </cell>
          <cell r="AB40">
            <v>0</v>
          </cell>
          <cell r="AC40">
            <v>18.518518518518519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554</v>
          </cell>
          <cell r="D41">
            <v>2106</v>
          </cell>
          <cell r="E41">
            <v>1045</v>
          </cell>
          <cell r="F41">
            <v>1130</v>
          </cell>
          <cell r="G41">
            <v>0</v>
          </cell>
          <cell r="H41" t="e">
            <v>#N/A</v>
          </cell>
          <cell r="I41">
            <v>1067.7</v>
          </cell>
          <cell r="J41">
            <v>-22.700000000000045</v>
          </cell>
          <cell r="K41">
            <v>550</v>
          </cell>
          <cell r="L41">
            <v>33</v>
          </cell>
          <cell r="O41">
            <v>209</v>
          </cell>
          <cell r="P41">
            <v>300</v>
          </cell>
          <cell r="Q41">
            <v>9.473684210526315</v>
          </cell>
          <cell r="R41">
            <v>5.4066985645933014</v>
          </cell>
          <cell r="S41">
            <v>203</v>
          </cell>
          <cell r="T41">
            <v>227.2</v>
          </cell>
          <cell r="U41">
            <v>220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60</v>
          </cell>
          <cell r="AA41">
            <v>300</v>
          </cell>
          <cell r="AB41">
            <v>0</v>
          </cell>
          <cell r="AC41">
            <v>60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455</v>
          </cell>
          <cell r="D42">
            <v>2108</v>
          </cell>
          <cell r="E42">
            <v>863</v>
          </cell>
          <cell r="F42">
            <v>949</v>
          </cell>
          <cell r="G42" t="str">
            <v>бнмарт</v>
          </cell>
          <cell r="H42" t="e">
            <v>#N/A</v>
          </cell>
          <cell r="I42">
            <v>896</v>
          </cell>
          <cell r="J42">
            <v>-33</v>
          </cell>
          <cell r="K42">
            <v>960</v>
          </cell>
          <cell r="L42">
            <v>34</v>
          </cell>
          <cell r="O42">
            <v>172.6</v>
          </cell>
          <cell r="P42">
            <v>840</v>
          </cell>
          <cell r="Q42">
            <v>15.926998841251448</v>
          </cell>
          <cell r="R42">
            <v>5.4982618771726539</v>
          </cell>
          <cell r="S42">
            <v>163.4</v>
          </cell>
          <cell r="T42">
            <v>174</v>
          </cell>
          <cell r="U42">
            <v>202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840</v>
          </cell>
          <cell r="AB42" t="e">
            <v>#N/A</v>
          </cell>
          <cell r="AC42">
            <v>52.5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1361</v>
          </cell>
          <cell r="D43">
            <v>8214</v>
          </cell>
          <cell r="E43">
            <v>3321</v>
          </cell>
          <cell r="F43">
            <v>2079</v>
          </cell>
          <cell r="G43" t="str">
            <v>4рот</v>
          </cell>
          <cell r="H43" t="e">
            <v>#N/A</v>
          </cell>
          <cell r="I43">
            <v>3395</v>
          </cell>
          <cell r="J43">
            <v>-74</v>
          </cell>
          <cell r="K43">
            <v>1000</v>
          </cell>
          <cell r="L43">
            <v>35</v>
          </cell>
          <cell r="N43">
            <v>650</v>
          </cell>
          <cell r="O43">
            <v>394.2</v>
          </cell>
          <cell r="P43">
            <v>860</v>
          </cell>
          <cell r="Q43">
            <v>9.9923896499238971</v>
          </cell>
          <cell r="R43">
            <v>5.2739726027397262</v>
          </cell>
          <cell r="S43">
            <v>432.4</v>
          </cell>
          <cell r="T43">
            <v>421.2</v>
          </cell>
          <cell r="U43">
            <v>295</v>
          </cell>
          <cell r="V43">
            <v>1350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860</v>
          </cell>
          <cell r="AB43">
            <v>0</v>
          </cell>
          <cell r="AC43">
            <v>86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743</v>
          </cell>
          <cell r="D44">
            <v>2949</v>
          </cell>
          <cell r="E44">
            <v>1119</v>
          </cell>
          <cell r="F44">
            <v>1189</v>
          </cell>
          <cell r="G44" t="str">
            <v>4рот</v>
          </cell>
          <cell r="H44" t="e">
            <v>#N/A</v>
          </cell>
          <cell r="I44">
            <v>1171</v>
          </cell>
          <cell r="J44">
            <v>-52</v>
          </cell>
          <cell r="K44">
            <v>600</v>
          </cell>
          <cell r="L44">
            <v>36</v>
          </cell>
          <cell r="O44">
            <v>223.8</v>
          </cell>
          <cell r="P44">
            <v>480</v>
          </cell>
          <cell r="Q44">
            <v>10.138516532618409</v>
          </cell>
          <cell r="R44">
            <v>5.3127792672028598</v>
          </cell>
          <cell r="S44">
            <v>240</v>
          </cell>
          <cell r="T44">
            <v>228.2</v>
          </cell>
          <cell r="U44">
            <v>235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480</v>
          </cell>
          <cell r="AB44" t="e">
            <v>#N/A</v>
          </cell>
          <cell r="AC44">
            <v>30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1828</v>
          </cell>
          <cell r="D45">
            <v>14462</v>
          </cell>
          <cell r="E45">
            <v>3303</v>
          </cell>
          <cell r="F45">
            <v>2320</v>
          </cell>
          <cell r="G45" t="str">
            <v>4рот</v>
          </cell>
          <cell r="H45" t="e">
            <v>#N/A</v>
          </cell>
          <cell r="I45">
            <v>3375</v>
          </cell>
          <cell r="J45">
            <v>-72</v>
          </cell>
          <cell r="K45">
            <v>1200</v>
          </cell>
          <cell r="L45">
            <v>37</v>
          </cell>
          <cell r="N45">
            <v>1070</v>
          </cell>
          <cell r="O45">
            <v>466.6</v>
          </cell>
          <cell r="P45">
            <v>1200</v>
          </cell>
          <cell r="Q45">
            <v>10.115730818688384</v>
          </cell>
          <cell r="R45">
            <v>4.9721388769824255</v>
          </cell>
          <cell r="S45">
            <v>505</v>
          </cell>
          <cell r="T45">
            <v>492.6</v>
          </cell>
          <cell r="U45">
            <v>335</v>
          </cell>
          <cell r="V45">
            <v>970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>
            <v>0</v>
          </cell>
          <cell r="AC45">
            <v>120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79</v>
          </cell>
          <cell r="D46">
            <v>7</v>
          </cell>
          <cell r="E46">
            <v>10</v>
          </cell>
          <cell r="F46">
            <v>70</v>
          </cell>
          <cell r="G46" t="str">
            <v>выв2301</v>
          </cell>
          <cell r="H46" t="e">
            <v>#N/A</v>
          </cell>
          <cell r="I46">
            <v>10</v>
          </cell>
          <cell r="J46">
            <v>0</v>
          </cell>
          <cell r="L46">
            <v>38</v>
          </cell>
          <cell r="O46">
            <v>2</v>
          </cell>
          <cell r="Q46">
            <v>35</v>
          </cell>
          <cell r="R46">
            <v>35</v>
          </cell>
          <cell r="S46">
            <v>1.6</v>
          </cell>
          <cell r="T46">
            <v>2.4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15</v>
          </cell>
          <cell r="E47">
            <v>10</v>
          </cell>
          <cell r="F47">
            <v>4</v>
          </cell>
          <cell r="G47" t="str">
            <v>выв2301</v>
          </cell>
          <cell r="H47" t="e">
            <v>#N/A</v>
          </cell>
          <cell r="I47">
            <v>11</v>
          </cell>
          <cell r="J47">
            <v>-1</v>
          </cell>
          <cell r="L47">
            <v>39</v>
          </cell>
          <cell r="O47">
            <v>2</v>
          </cell>
          <cell r="Q47">
            <v>2</v>
          </cell>
          <cell r="R47">
            <v>2</v>
          </cell>
          <cell r="S47">
            <v>2.6</v>
          </cell>
          <cell r="T47">
            <v>3</v>
          </cell>
          <cell r="U47">
            <v>2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720</v>
          </cell>
          <cell r="D48">
            <v>267</v>
          </cell>
          <cell r="E48">
            <v>161</v>
          </cell>
          <cell r="F48">
            <v>557</v>
          </cell>
          <cell r="G48">
            <v>1</v>
          </cell>
          <cell r="H48" t="e">
            <v>#N/A</v>
          </cell>
          <cell r="I48">
            <v>172</v>
          </cell>
          <cell r="J48">
            <v>-11</v>
          </cell>
          <cell r="L48">
            <v>40</v>
          </cell>
          <cell r="O48">
            <v>32.200000000000003</v>
          </cell>
          <cell r="Q48">
            <v>17.298136645962732</v>
          </cell>
          <cell r="R48">
            <v>17.298136645962732</v>
          </cell>
          <cell r="S48">
            <v>63.6</v>
          </cell>
          <cell r="T48">
            <v>49.2</v>
          </cell>
          <cell r="U48">
            <v>30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869</v>
          </cell>
          <cell r="D49">
            <v>398</v>
          </cell>
          <cell r="E49">
            <v>298</v>
          </cell>
          <cell r="F49">
            <v>577</v>
          </cell>
          <cell r="G49">
            <v>1</v>
          </cell>
          <cell r="H49" t="e">
            <v>#N/A</v>
          </cell>
          <cell r="I49">
            <v>308</v>
          </cell>
          <cell r="J49">
            <v>-10</v>
          </cell>
          <cell r="L49">
            <v>41</v>
          </cell>
          <cell r="O49">
            <v>59.6</v>
          </cell>
          <cell r="P49">
            <v>80</v>
          </cell>
          <cell r="Q49">
            <v>11.023489932885905</v>
          </cell>
          <cell r="R49">
            <v>9.6812080536912752</v>
          </cell>
          <cell r="S49">
            <v>80.599999999999994</v>
          </cell>
          <cell r="T49">
            <v>65</v>
          </cell>
          <cell r="U49">
            <v>46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 t="str">
            <v>яблоко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14</v>
          </cell>
          <cell r="D50">
            <v>241</v>
          </cell>
          <cell r="E50">
            <v>96</v>
          </cell>
          <cell r="F50">
            <v>111</v>
          </cell>
          <cell r="G50">
            <v>1</v>
          </cell>
          <cell r="H50" t="e">
            <v>#N/A</v>
          </cell>
          <cell r="I50">
            <v>103</v>
          </cell>
          <cell r="J50">
            <v>-7</v>
          </cell>
          <cell r="K50">
            <v>120</v>
          </cell>
          <cell r="L50">
            <v>42</v>
          </cell>
          <cell r="O50">
            <v>19.2</v>
          </cell>
          <cell r="Q50">
            <v>12.03125</v>
          </cell>
          <cell r="R50">
            <v>5.78125</v>
          </cell>
          <cell r="S50">
            <v>14</v>
          </cell>
          <cell r="T50">
            <v>19</v>
          </cell>
          <cell r="U50">
            <v>18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1057</v>
          </cell>
          <cell r="D51">
            <v>3956</v>
          </cell>
          <cell r="E51">
            <v>1274</v>
          </cell>
          <cell r="F51">
            <v>1607</v>
          </cell>
          <cell r="G51">
            <v>1</v>
          </cell>
          <cell r="H51" t="e">
            <v>#N/A</v>
          </cell>
          <cell r="I51">
            <v>1250</v>
          </cell>
          <cell r="J51">
            <v>24</v>
          </cell>
          <cell r="K51">
            <v>480</v>
          </cell>
          <cell r="L51">
            <v>43</v>
          </cell>
          <cell r="O51">
            <v>254.8</v>
          </cell>
          <cell r="P51">
            <v>480</v>
          </cell>
          <cell r="Q51">
            <v>10.074568288854003</v>
          </cell>
          <cell r="R51">
            <v>6.3069073783359491</v>
          </cell>
          <cell r="S51">
            <v>273.60000000000002</v>
          </cell>
          <cell r="T51">
            <v>287</v>
          </cell>
          <cell r="U51">
            <v>249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60</v>
          </cell>
          <cell r="AA51">
            <v>480</v>
          </cell>
          <cell r="AB51">
            <v>0</v>
          </cell>
          <cell r="AC51">
            <v>60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753</v>
          </cell>
          <cell r="D52">
            <v>1045</v>
          </cell>
          <cell r="E52">
            <v>624</v>
          </cell>
          <cell r="F52">
            <v>678</v>
          </cell>
          <cell r="G52" t="str">
            <v>ак</v>
          </cell>
          <cell r="H52">
            <v>180</v>
          </cell>
          <cell r="I52">
            <v>177</v>
          </cell>
          <cell r="J52">
            <v>447</v>
          </cell>
          <cell r="K52">
            <v>200</v>
          </cell>
          <cell r="L52">
            <v>44</v>
          </cell>
          <cell r="O52">
            <v>124.8</v>
          </cell>
          <cell r="P52">
            <v>120</v>
          </cell>
          <cell r="Q52">
            <v>7.9967948717948723</v>
          </cell>
          <cell r="R52">
            <v>5.4326923076923075</v>
          </cell>
          <cell r="S52">
            <v>146</v>
          </cell>
          <cell r="T52">
            <v>132.6</v>
          </cell>
          <cell r="U52">
            <v>50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бонус</v>
          </cell>
          <cell r="AC52">
            <v>15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114</v>
          </cell>
          <cell r="D53">
            <v>736</v>
          </cell>
          <cell r="E53">
            <v>375</v>
          </cell>
          <cell r="F53">
            <v>335</v>
          </cell>
          <cell r="G53">
            <v>1</v>
          </cell>
          <cell r="H53">
            <v>90</v>
          </cell>
          <cell r="I53">
            <v>395</v>
          </cell>
          <cell r="J53">
            <v>-20</v>
          </cell>
          <cell r="K53">
            <v>200</v>
          </cell>
          <cell r="L53">
            <v>45</v>
          </cell>
          <cell r="O53">
            <v>75</v>
          </cell>
          <cell r="P53">
            <v>200</v>
          </cell>
          <cell r="Q53">
            <v>9.8000000000000007</v>
          </cell>
          <cell r="R53">
            <v>4.4666666666666668</v>
          </cell>
          <cell r="S53">
            <v>61</v>
          </cell>
          <cell r="T53">
            <v>77.2</v>
          </cell>
          <cell r="U53">
            <v>40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298</v>
          </cell>
          <cell r="D54">
            <v>1112</v>
          </cell>
          <cell r="E54">
            <v>571</v>
          </cell>
          <cell r="F54">
            <v>550</v>
          </cell>
          <cell r="G54">
            <v>1</v>
          </cell>
          <cell r="H54">
            <v>120</v>
          </cell>
          <cell r="I54">
            <v>595</v>
          </cell>
          <cell r="J54">
            <v>-24</v>
          </cell>
          <cell r="K54">
            <v>300</v>
          </cell>
          <cell r="L54">
            <v>46</v>
          </cell>
          <cell r="O54">
            <v>114.2</v>
          </cell>
          <cell r="P54">
            <v>240</v>
          </cell>
          <cell r="Q54">
            <v>9.5446584938704024</v>
          </cell>
          <cell r="R54">
            <v>4.8161120840630476</v>
          </cell>
          <cell r="S54">
            <v>117</v>
          </cell>
          <cell r="T54">
            <v>121.6</v>
          </cell>
          <cell r="U54">
            <v>118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48</v>
          </cell>
          <cell r="AA54">
            <v>240</v>
          </cell>
          <cell r="AB54">
            <v>0</v>
          </cell>
          <cell r="AC54">
            <v>48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79</v>
          </cell>
          <cell r="D55">
            <v>446</v>
          </cell>
          <cell r="E55">
            <v>188</v>
          </cell>
          <cell r="F55">
            <v>180</v>
          </cell>
          <cell r="G55">
            <v>1</v>
          </cell>
          <cell r="H55" t="e">
            <v>#N/A</v>
          </cell>
          <cell r="I55">
            <v>183</v>
          </cell>
          <cell r="J55">
            <v>5</v>
          </cell>
          <cell r="K55">
            <v>120</v>
          </cell>
          <cell r="L55">
            <v>47</v>
          </cell>
          <cell r="O55">
            <v>37.6</v>
          </cell>
          <cell r="P55">
            <v>80</v>
          </cell>
          <cell r="Q55">
            <v>10.106382978723405</v>
          </cell>
          <cell r="R55">
            <v>4.787234042553191</v>
          </cell>
          <cell r="S55">
            <v>37</v>
          </cell>
          <cell r="T55">
            <v>39.4</v>
          </cell>
          <cell r="U55">
            <v>44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270</v>
          </cell>
          <cell r="D56">
            <v>5</v>
          </cell>
          <cell r="E56">
            <v>14</v>
          </cell>
          <cell r="F56">
            <v>251</v>
          </cell>
          <cell r="G56" t="str">
            <v>нв0502</v>
          </cell>
          <cell r="H56" t="e">
            <v>#N/A</v>
          </cell>
          <cell r="I56">
            <v>16</v>
          </cell>
          <cell r="J56">
            <v>-2</v>
          </cell>
          <cell r="L56">
            <v>48</v>
          </cell>
          <cell r="O56">
            <v>2.8</v>
          </cell>
          <cell r="Q56">
            <v>89.642857142857153</v>
          </cell>
          <cell r="R56">
            <v>89.642857142857153</v>
          </cell>
          <cell r="S56">
            <v>3.6</v>
          </cell>
          <cell r="T56">
            <v>5.6</v>
          </cell>
          <cell r="U56">
            <v>2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92.5</v>
          </cell>
          <cell r="D57">
            <v>529.1</v>
          </cell>
          <cell r="E57">
            <v>192.4</v>
          </cell>
          <cell r="F57">
            <v>284.89999999999998</v>
          </cell>
          <cell r="G57" t="str">
            <v>рот</v>
          </cell>
          <cell r="H57" t="e">
            <v>#N/A</v>
          </cell>
          <cell r="I57">
            <v>199.804</v>
          </cell>
          <cell r="J57">
            <v>-7.4039999999999964</v>
          </cell>
          <cell r="K57">
            <v>50</v>
          </cell>
          <cell r="L57">
            <v>49</v>
          </cell>
          <cell r="O57">
            <v>38.480000000000004</v>
          </cell>
          <cell r="P57">
            <v>50</v>
          </cell>
          <cell r="Q57">
            <v>10.00259875259875</v>
          </cell>
          <cell r="R57">
            <v>7.4038461538461524</v>
          </cell>
          <cell r="S57">
            <v>31.82</v>
          </cell>
          <cell r="T57">
            <v>41.44</v>
          </cell>
          <cell r="U57">
            <v>40.700000000000003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14</v>
          </cell>
          <cell r="AA57">
            <v>50</v>
          </cell>
          <cell r="AB57" t="e">
            <v>#N/A</v>
          </cell>
          <cell r="AC57">
            <v>13.513513513513512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118.399</v>
          </cell>
          <cell r="D58">
            <v>22.2</v>
          </cell>
          <cell r="E58">
            <v>37</v>
          </cell>
          <cell r="F58">
            <v>70.3</v>
          </cell>
          <cell r="G58" t="str">
            <v>выв2201</v>
          </cell>
          <cell r="H58" t="e">
            <v>#N/A</v>
          </cell>
          <cell r="I58">
            <v>37</v>
          </cell>
          <cell r="J58">
            <v>0</v>
          </cell>
          <cell r="L58">
            <v>50</v>
          </cell>
          <cell r="O58">
            <v>7.4</v>
          </cell>
          <cell r="Q58">
            <v>9.5</v>
          </cell>
          <cell r="R58">
            <v>9.5</v>
          </cell>
          <cell r="S58">
            <v>4.4399999999999995</v>
          </cell>
          <cell r="T58">
            <v>3.7</v>
          </cell>
          <cell r="U58">
            <v>3.7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73.94</v>
          </cell>
          <cell r="D59">
            <v>564.46</v>
          </cell>
          <cell r="E59">
            <v>185.92</v>
          </cell>
          <cell r="F59">
            <v>239.68</v>
          </cell>
          <cell r="G59">
            <v>0</v>
          </cell>
          <cell r="H59" t="e">
            <v>#N/A</v>
          </cell>
          <cell r="I59">
            <v>195.02</v>
          </cell>
          <cell r="J59">
            <v>-9.1000000000000227</v>
          </cell>
          <cell r="K59">
            <v>60</v>
          </cell>
          <cell r="L59">
            <v>51</v>
          </cell>
          <cell r="O59">
            <v>37.183999999999997</v>
          </cell>
          <cell r="P59">
            <v>70</v>
          </cell>
          <cell r="Q59">
            <v>9.941910499139416</v>
          </cell>
          <cell r="R59">
            <v>6.4457831325301207</v>
          </cell>
          <cell r="S59">
            <v>29.568000000000001</v>
          </cell>
          <cell r="T59">
            <v>41.212000000000003</v>
          </cell>
          <cell r="U59">
            <v>26.88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28</v>
          </cell>
          <cell r="AA59">
            <v>70</v>
          </cell>
          <cell r="AB59" t="e">
            <v>#N/A</v>
          </cell>
          <cell r="AC59">
            <v>31.249999999999996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75</v>
          </cell>
          <cell r="D60">
            <v>145</v>
          </cell>
          <cell r="E60">
            <v>55</v>
          </cell>
          <cell r="F60">
            <v>60</v>
          </cell>
          <cell r="G60">
            <v>1</v>
          </cell>
          <cell r="H60">
            <v>180</v>
          </cell>
          <cell r="I60">
            <v>80</v>
          </cell>
          <cell r="J60">
            <v>-25</v>
          </cell>
          <cell r="K60">
            <v>40</v>
          </cell>
          <cell r="L60">
            <v>52</v>
          </cell>
          <cell r="O60">
            <v>11</v>
          </cell>
          <cell r="Q60">
            <v>9.0909090909090917</v>
          </cell>
          <cell r="R60">
            <v>5.4545454545454541</v>
          </cell>
          <cell r="S60">
            <v>10</v>
          </cell>
          <cell r="T60">
            <v>11</v>
          </cell>
          <cell r="U60">
            <v>15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1309</v>
          </cell>
          <cell r="D61">
            <v>2755</v>
          </cell>
          <cell r="E61">
            <v>359</v>
          </cell>
          <cell r="F61">
            <v>1311</v>
          </cell>
          <cell r="G61" t="str">
            <v>нов1</v>
          </cell>
          <cell r="H61" t="e">
            <v>#N/A</v>
          </cell>
          <cell r="I61">
            <v>347</v>
          </cell>
          <cell r="J61">
            <v>12</v>
          </cell>
          <cell r="L61">
            <v>53</v>
          </cell>
          <cell r="O61">
            <v>71.8</v>
          </cell>
          <cell r="Q61">
            <v>18.259052924791089</v>
          </cell>
          <cell r="R61">
            <v>18.259052924791089</v>
          </cell>
          <cell r="S61">
            <v>160.80000000000001</v>
          </cell>
          <cell r="T61">
            <v>85.4</v>
          </cell>
          <cell r="U61">
            <v>86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459</v>
          </cell>
          <cell r="D62">
            <v>1637</v>
          </cell>
          <cell r="E62">
            <v>564</v>
          </cell>
          <cell r="F62">
            <v>639</v>
          </cell>
          <cell r="G62" t="str">
            <v>нов</v>
          </cell>
          <cell r="H62" t="e">
            <v>#N/A</v>
          </cell>
          <cell r="I62">
            <v>579</v>
          </cell>
          <cell r="J62">
            <v>-15</v>
          </cell>
          <cell r="K62">
            <v>300</v>
          </cell>
          <cell r="L62">
            <v>54</v>
          </cell>
          <cell r="O62">
            <v>112.8</v>
          </cell>
          <cell r="P62">
            <v>240</v>
          </cell>
          <cell r="Q62">
            <v>10.452127659574469</v>
          </cell>
          <cell r="R62">
            <v>5.6648936170212769</v>
          </cell>
          <cell r="S62">
            <v>118</v>
          </cell>
          <cell r="T62">
            <v>109.6</v>
          </cell>
          <cell r="U62">
            <v>105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240</v>
          </cell>
          <cell r="AB62" t="e">
            <v>#N/A</v>
          </cell>
          <cell r="AC62">
            <v>20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1166</v>
          </cell>
          <cell r="D63">
            <v>9414</v>
          </cell>
          <cell r="E63">
            <v>2208</v>
          </cell>
          <cell r="F63">
            <v>1895</v>
          </cell>
          <cell r="G63" t="str">
            <v>пуд,яб</v>
          </cell>
          <cell r="H63">
            <v>180</v>
          </cell>
          <cell r="I63">
            <v>2236</v>
          </cell>
          <cell r="J63">
            <v>-28</v>
          </cell>
          <cell r="K63">
            <v>480</v>
          </cell>
          <cell r="L63">
            <v>55</v>
          </cell>
          <cell r="N63">
            <v>624</v>
          </cell>
          <cell r="O63">
            <v>302.39999999999998</v>
          </cell>
          <cell r="P63">
            <v>500</v>
          </cell>
          <cell r="Q63">
            <v>9.507275132275133</v>
          </cell>
          <cell r="R63">
            <v>6.2665343915343916</v>
          </cell>
          <cell r="S63">
            <v>339.8</v>
          </cell>
          <cell r="T63">
            <v>349.8</v>
          </cell>
          <cell r="U63">
            <v>172</v>
          </cell>
          <cell r="V63">
            <v>696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500</v>
          </cell>
          <cell r="AB63">
            <v>0</v>
          </cell>
          <cell r="AC63">
            <v>41.666666666666664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D64">
            <v>44</v>
          </cell>
          <cell r="E64">
            <v>0</v>
          </cell>
          <cell r="G64" t="str">
            <v>н2512</v>
          </cell>
          <cell r="H64" t="e">
            <v>#N/A</v>
          </cell>
          <cell r="I64">
            <v>0</v>
          </cell>
          <cell r="J64">
            <v>0</v>
          </cell>
          <cell r="L64">
            <v>56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1.8</v>
          </cell>
          <cell r="T64">
            <v>0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D65">
            <v>14</v>
          </cell>
          <cell r="E65">
            <v>0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L65">
            <v>57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306</v>
          </cell>
          <cell r="D66">
            <v>1651</v>
          </cell>
          <cell r="E66">
            <v>497</v>
          </cell>
          <cell r="F66">
            <v>629</v>
          </cell>
          <cell r="G66">
            <v>1</v>
          </cell>
          <cell r="H66">
            <v>180</v>
          </cell>
          <cell r="I66">
            <v>495</v>
          </cell>
          <cell r="J66">
            <v>2</v>
          </cell>
          <cell r="K66">
            <v>180</v>
          </cell>
          <cell r="L66">
            <v>58</v>
          </cell>
          <cell r="O66">
            <v>99.4</v>
          </cell>
          <cell r="P66">
            <v>180</v>
          </cell>
          <cell r="Q66">
            <v>9.9496981891348089</v>
          </cell>
          <cell r="R66">
            <v>6.3279678068410457</v>
          </cell>
          <cell r="S66">
            <v>99.4</v>
          </cell>
          <cell r="T66">
            <v>105</v>
          </cell>
          <cell r="U66">
            <v>81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14</v>
          </cell>
          <cell r="AA66">
            <v>180</v>
          </cell>
          <cell r="AB66">
            <v>0</v>
          </cell>
          <cell r="AC66">
            <v>15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567</v>
          </cell>
          <cell r="D67">
            <v>1306</v>
          </cell>
          <cell r="E67">
            <v>170</v>
          </cell>
          <cell r="G67">
            <v>1</v>
          </cell>
          <cell r="H67">
            <v>180</v>
          </cell>
          <cell r="I67">
            <v>560</v>
          </cell>
          <cell r="J67">
            <v>-390</v>
          </cell>
          <cell r="K67">
            <v>280</v>
          </cell>
          <cell r="L67">
            <v>59</v>
          </cell>
          <cell r="O67">
            <v>34</v>
          </cell>
          <cell r="P67">
            <v>320</v>
          </cell>
          <cell r="Q67">
            <v>17.647058823529413</v>
          </cell>
          <cell r="R67">
            <v>0</v>
          </cell>
          <cell r="S67">
            <v>87.8</v>
          </cell>
          <cell r="T67">
            <v>44</v>
          </cell>
          <cell r="U67">
            <v>0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28</v>
          </cell>
          <cell r="AA67">
            <v>320</v>
          </cell>
          <cell r="AB67">
            <v>0</v>
          </cell>
          <cell r="AC67">
            <v>26.666666666666668</v>
          </cell>
          <cell r="AD67">
            <v>0.3</v>
          </cell>
        </row>
        <row r="68">
          <cell r="A68" t="str">
            <v>Чебупели Foodgital 0,25кг ТМ Горячая штучка  ПОКОМ</v>
          </cell>
          <cell r="B68" t="str">
            <v>шт</v>
          </cell>
          <cell r="C68">
            <v>85</v>
          </cell>
          <cell r="D68">
            <v>9</v>
          </cell>
          <cell r="E68">
            <v>34</v>
          </cell>
          <cell r="F68">
            <v>53</v>
          </cell>
          <cell r="G68" t="str">
            <v>нов</v>
          </cell>
          <cell r="H68" t="e">
            <v>#N/A</v>
          </cell>
          <cell r="I68">
            <v>34</v>
          </cell>
          <cell r="J68">
            <v>0</v>
          </cell>
          <cell r="L68">
            <v>61</v>
          </cell>
          <cell r="O68">
            <v>6.8</v>
          </cell>
          <cell r="Q68">
            <v>7.7941176470588234</v>
          </cell>
          <cell r="R68">
            <v>7.7941176470588234</v>
          </cell>
          <cell r="S68">
            <v>1</v>
          </cell>
          <cell r="T68">
            <v>4.4000000000000004</v>
          </cell>
          <cell r="U68">
            <v>0</v>
          </cell>
          <cell r="V68">
            <v>0</v>
          </cell>
          <cell r="W68">
            <v>140</v>
          </cell>
          <cell r="X68">
            <v>14</v>
          </cell>
          <cell r="Y68">
            <v>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0.25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155</v>
          </cell>
          <cell r="D69">
            <v>914</v>
          </cell>
          <cell r="E69">
            <v>323</v>
          </cell>
          <cell r="F69">
            <v>428</v>
          </cell>
          <cell r="G69">
            <v>1</v>
          </cell>
          <cell r="H69">
            <v>180</v>
          </cell>
          <cell r="I69">
            <v>320</v>
          </cell>
          <cell r="J69">
            <v>3</v>
          </cell>
          <cell r="K69">
            <v>140</v>
          </cell>
          <cell r="L69">
            <v>62</v>
          </cell>
          <cell r="O69">
            <v>64.599999999999994</v>
          </cell>
          <cell r="P69">
            <v>140</v>
          </cell>
          <cell r="Q69">
            <v>10.959752321981425</v>
          </cell>
          <cell r="R69">
            <v>6.6253869969040258</v>
          </cell>
          <cell r="S69">
            <v>55.8</v>
          </cell>
          <cell r="T69">
            <v>57.6</v>
          </cell>
          <cell r="U69">
            <v>33</v>
          </cell>
          <cell r="V69">
            <v>0</v>
          </cell>
          <cell r="W69">
            <v>70</v>
          </cell>
          <cell r="X69">
            <v>14</v>
          </cell>
          <cell r="Y69">
            <v>14</v>
          </cell>
          <cell r="Z69">
            <v>14</v>
          </cell>
          <cell r="AA69">
            <v>140</v>
          </cell>
          <cell r="AB69">
            <v>0</v>
          </cell>
          <cell r="AC69">
            <v>10</v>
          </cell>
          <cell r="AD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1215</v>
          </cell>
          <cell r="D70">
            <v>8992</v>
          </cell>
          <cell r="E70">
            <v>2722</v>
          </cell>
          <cell r="F70">
            <v>1442</v>
          </cell>
          <cell r="G70">
            <v>1</v>
          </cell>
          <cell r="H70">
            <v>180</v>
          </cell>
          <cell r="I70">
            <v>2780</v>
          </cell>
          <cell r="J70">
            <v>-58</v>
          </cell>
          <cell r="K70">
            <v>840</v>
          </cell>
          <cell r="L70">
            <v>63</v>
          </cell>
          <cell r="N70">
            <v>1008</v>
          </cell>
          <cell r="O70">
            <v>328.4</v>
          </cell>
          <cell r="P70">
            <v>840</v>
          </cell>
          <cell r="Q70">
            <v>9.5066991473812426</v>
          </cell>
          <cell r="R70">
            <v>4.3909866017052375</v>
          </cell>
          <cell r="S70">
            <v>316.39999999999998</v>
          </cell>
          <cell r="T70">
            <v>354.2</v>
          </cell>
          <cell r="U70">
            <v>375</v>
          </cell>
          <cell r="V70">
            <v>1080</v>
          </cell>
          <cell r="W70">
            <v>70</v>
          </cell>
          <cell r="X70">
            <v>14</v>
          </cell>
          <cell r="Y70">
            <v>12</v>
          </cell>
          <cell r="Z70">
            <v>70</v>
          </cell>
          <cell r="AA70">
            <v>840</v>
          </cell>
          <cell r="AB70">
            <v>0</v>
          </cell>
          <cell r="AC70">
            <v>70</v>
          </cell>
          <cell r="AD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2162</v>
          </cell>
          <cell r="D71">
            <v>12831</v>
          </cell>
          <cell r="E71">
            <v>3832</v>
          </cell>
          <cell r="F71">
            <v>2407</v>
          </cell>
          <cell r="G71">
            <v>1</v>
          </cell>
          <cell r="H71">
            <v>180</v>
          </cell>
          <cell r="I71">
            <v>3894</v>
          </cell>
          <cell r="J71">
            <v>-62</v>
          </cell>
          <cell r="K71">
            <v>1200</v>
          </cell>
          <cell r="L71">
            <v>64</v>
          </cell>
          <cell r="N71">
            <v>1500</v>
          </cell>
          <cell r="O71">
            <v>526.4</v>
          </cell>
          <cell r="P71">
            <v>1400</v>
          </cell>
          <cell r="Q71">
            <v>9.5117781155015209</v>
          </cell>
          <cell r="R71">
            <v>4.5725683890577509</v>
          </cell>
          <cell r="S71">
            <v>588.79999999999995</v>
          </cell>
          <cell r="T71">
            <v>580.20000000000005</v>
          </cell>
          <cell r="U71">
            <v>392</v>
          </cell>
          <cell r="V71">
            <v>1200</v>
          </cell>
          <cell r="W71">
            <v>70</v>
          </cell>
          <cell r="X71">
            <v>14</v>
          </cell>
          <cell r="Y71">
            <v>12</v>
          </cell>
          <cell r="Z71">
            <v>112</v>
          </cell>
          <cell r="AA71">
            <v>1400</v>
          </cell>
          <cell r="AB71">
            <v>0</v>
          </cell>
          <cell r="AC71">
            <v>116.66666666666667</v>
          </cell>
          <cell r="AD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16.2</v>
          </cell>
          <cell r="D72">
            <v>5.4</v>
          </cell>
          <cell r="E72">
            <v>6.4</v>
          </cell>
          <cell r="F72">
            <v>13.5</v>
          </cell>
          <cell r="G72">
            <v>1</v>
          </cell>
          <cell r="H72" t="e">
            <v>#N/A</v>
          </cell>
          <cell r="I72">
            <v>6.4</v>
          </cell>
          <cell r="J72">
            <v>0</v>
          </cell>
          <cell r="L72">
            <v>65</v>
          </cell>
          <cell r="O72">
            <v>1.28</v>
          </cell>
          <cell r="Q72">
            <v>10.546875</v>
          </cell>
          <cell r="R72">
            <v>10.546875</v>
          </cell>
          <cell r="S72">
            <v>0.54</v>
          </cell>
          <cell r="T72">
            <v>0</v>
          </cell>
          <cell r="U72">
            <v>0</v>
          </cell>
          <cell r="V72">
            <v>0</v>
          </cell>
          <cell r="W72">
            <v>126</v>
          </cell>
          <cell r="X72">
            <v>14</v>
          </cell>
          <cell r="Y72">
            <v>2.7</v>
          </cell>
          <cell r="Z72">
            <v>0</v>
          </cell>
          <cell r="AA72">
            <v>0</v>
          </cell>
          <cell r="AB72" t="str">
            <v>увел</v>
          </cell>
          <cell r="AC72">
            <v>0</v>
          </cell>
          <cell r="AD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277.3</v>
          </cell>
          <cell r="D73">
            <v>1467.7</v>
          </cell>
          <cell r="E73">
            <v>455</v>
          </cell>
          <cell r="F73">
            <v>610</v>
          </cell>
          <cell r="G73">
            <v>1</v>
          </cell>
          <cell r="H73" t="e">
            <v>#N/A</v>
          </cell>
          <cell r="I73">
            <v>472.7</v>
          </cell>
          <cell r="J73">
            <v>-17.699999999999989</v>
          </cell>
          <cell r="K73">
            <v>120</v>
          </cell>
          <cell r="L73">
            <v>66</v>
          </cell>
          <cell r="O73">
            <v>91</v>
          </cell>
          <cell r="P73">
            <v>180</v>
          </cell>
          <cell r="Q73">
            <v>10</v>
          </cell>
          <cell r="R73">
            <v>6.7032967032967035</v>
          </cell>
          <cell r="S73">
            <v>96</v>
          </cell>
          <cell r="T73">
            <v>101.53999999999999</v>
          </cell>
          <cell r="U73">
            <v>115</v>
          </cell>
          <cell r="V73">
            <v>0</v>
          </cell>
          <cell r="W73">
            <v>84</v>
          </cell>
          <cell r="X73">
            <v>12</v>
          </cell>
          <cell r="Y73">
            <v>5</v>
          </cell>
          <cell r="Z73">
            <v>36</v>
          </cell>
          <cell r="AA73">
            <v>180</v>
          </cell>
          <cell r="AB73" t="e">
            <v>#N/A</v>
          </cell>
          <cell r="AC73">
            <v>36</v>
          </cell>
          <cell r="AD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27.02.2025 - 05.03.2025</v>
          </cell>
        </row>
        <row r="4">
          <cell r="A4" t="str">
            <v>Номенклатура</v>
          </cell>
          <cell r="B4"/>
          <cell r="C4"/>
          <cell r="D4"/>
          <cell r="E4" t="str">
            <v>кол-во</v>
          </cell>
          <cell r="F4"/>
        </row>
        <row r="5">
          <cell r="A5"/>
          <cell r="B5"/>
          <cell r="C5"/>
          <cell r="D5"/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B6"/>
          <cell r="C6"/>
          <cell r="D6"/>
          <cell r="E6"/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/>
          <cell r="E7">
            <v>2.6</v>
          </cell>
          <cell r="F7">
            <v>555.65099999999995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/>
          <cell r="E8">
            <v>2.6</v>
          </cell>
          <cell r="F8">
            <v>524.42899999999997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/>
          <cell r="E9">
            <v>10</v>
          </cell>
          <cell r="F9">
            <v>1510.0909999999999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/>
          <cell r="E10">
            <v>780</v>
          </cell>
          <cell r="F10">
            <v>2853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/>
          <cell r="E11">
            <v>794</v>
          </cell>
          <cell r="F11">
            <v>4198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/>
          <cell r="C12"/>
          <cell r="D12"/>
          <cell r="E12">
            <v>213</v>
          </cell>
          <cell r="F12">
            <v>3726</v>
          </cell>
        </row>
        <row r="13">
          <cell r="A13" t="str">
            <v xml:space="preserve"> 043  Ветчина Нежная ТМ Особый рецепт, п/а, 0,4кг    ПОКОМ</v>
          </cell>
          <cell r="B13"/>
          <cell r="C13"/>
          <cell r="D13"/>
          <cell r="E13">
            <v>1</v>
          </cell>
          <cell r="F13">
            <v>89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/>
          <cell r="C14"/>
          <cell r="D14"/>
          <cell r="E14">
            <v>1</v>
          </cell>
          <cell r="F14">
            <v>244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/>
          <cell r="C15"/>
          <cell r="D15"/>
          <cell r="E15">
            <v>2</v>
          </cell>
          <cell r="F15">
            <v>312</v>
          </cell>
        </row>
        <row r="16">
          <cell r="A16" t="str">
            <v xml:space="preserve"> 079  Колбаса Сервелат Кремлевский,  0.35 кг, ПОКОМ</v>
          </cell>
          <cell r="B16"/>
          <cell r="C16"/>
          <cell r="D16"/>
          <cell r="E16"/>
          <cell r="F16">
            <v>14</v>
          </cell>
        </row>
        <row r="17">
          <cell r="A17" t="str">
            <v xml:space="preserve"> 083  Колбаса Швейцарская 0,17 кг., ШТ., сырокопченая   ПОКОМ</v>
          </cell>
          <cell r="B17"/>
          <cell r="C17"/>
          <cell r="D17"/>
          <cell r="E17">
            <v>1</v>
          </cell>
          <cell r="F17">
            <v>1133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/>
          <cell r="C18"/>
          <cell r="D18"/>
          <cell r="E18"/>
          <cell r="F18">
            <v>614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/>
          <cell r="C19"/>
          <cell r="D19"/>
          <cell r="E19">
            <v>528</v>
          </cell>
          <cell r="F19">
            <v>639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/>
          <cell r="C20"/>
          <cell r="D20"/>
          <cell r="E20">
            <v>42</v>
          </cell>
          <cell r="F20">
            <v>299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/>
          <cell r="C21"/>
          <cell r="D21"/>
          <cell r="E21"/>
          <cell r="F21">
            <v>467</v>
          </cell>
        </row>
        <row r="22">
          <cell r="A22" t="str">
            <v xml:space="preserve"> 200  Ветчина Дугушка ТМ Стародворье, вектор в/у    ПОКОМ</v>
          </cell>
          <cell r="B22"/>
          <cell r="C22"/>
          <cell r="D22"/>
          <cell r="E22">
            <v>7.85</v>
          </cell>
          <cell r="F22">
            <v>425.286</v>
          </cell>
        </row>
        <row r="23">
          <cell r="A23" t="str">
            <v xml:space="preserve"> 201  Ветчина Нежная ТМ Особый рецепт, (2,5кг), ПОКОМ</v>
          </cell>
          <cell r="B23"/>
          <cell r="C23"/>
          <cell r="D23"/>
          <cell r="E23">
            <v>17.600000000000001</v>
          </cell>
          <cell r="F23">
            <v>4317.4639999999999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/>
          <cell r="C24"/>
          <cell r="D24"/>
          <cell r="E24">
            <v>15</v>
          </cell>
          <cell r="F24">
            <v>303.88799999999998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B25"/>
          <cell r="C25"/>
          <cell r="D25"/>
          <cell r="E25">
            <v>7.5</v>
          </cell>
          <cell r="F25">
            <v>1034.2950000000001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/>
          <cell r="C26"/>
          <cell r="D26"/>
          <cell r="E26"/>
          <cell r="F26">
            <v>507.505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B27"/>
          <cell r="C27"/>
          <cell r="D27"/>
          <cell r="E27"/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/>
          <cell r="C28"/>
          <cell r="D28"/>
          <cell r="E28">
            <v>0.85</v>
          </cell>
          <cell r="F28">
            <v>174.15899999999999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/>
          <cell r="C29"/>
          <cell r="D29"/>
          <cell r="E29">
            <v>0.85</v>
          </cell>
          <cell r="F29">
            <v>171.53700000000001</v>
          </cell>
        </row>
        <row r="30">
          <cell r="A30" t="str">
            <v xml:space="preserve"> 240  Колбаса Салями охотничья, ВЕС. ПОКОМ</v>
          </cell>
          <cell r="B30"/>
          <cell r="C30"/>
          <cell r="D30"/>
          <cell r="E30"/>
          <cell r="F30">
            <v>3.0110000000000001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/>
          <cell r="C31"/>
          <cell r="D31"/>
          <cell r="E31"/>
          <cell r="F31">
            <v>420.11</v>
          </cell>
        </row>
        <row r="32">
          <cell r="A32" t="str">
            <v xml:space="preserve"> 247  Сардельки Нежные, ВЕС.  ПОКОМ</v>
          </cell>
          <cell r="B32"/>
          <cell r="C32"/>
          <cell r="D32"/>
          <cell r="E32"/>
          <cell r="F32">
            <v>149.34299999999999</v>
          </cell>
        </row>
        <row r="33">
          <cell r="A33" t="str">
            <v xml:space="preserve"> 248  Сардельки Сочные ТМ Особый рецепт,   ПОКОМ</v>
          </cell>
          <cell r="B33"/>
          <cell r="C33"/>
          <cell r="D33"/>
          <cell r="E33">
            <v>1.35</v>
          </cell>
          <cell r="F33">
            <v>157.625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/>
          <cell r="C34"/>
          <cell r="D34"/>
          <cell r="E34">
            <v>2.6</v>
          </cell>
          <cell r="F34">
            <v>1112.434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/>
          <cell r="C35"/>
          <cell r="D35"/>
          <cell r="E35"/>
          <cell r="F35">
            <v>107.35599999999999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/>
          <cell r="C36"/>
          <cell r="D36"/>
          <cell r="E36"/>
          <cell r="F36">
            <v>151.804</v>
          </cell>
        </row>
        <row r="37">
          <cell r="A37" t="str">
            <v xml:space="preserve"> 263  Шпикачки Стародворские, ВЕС.  ПОКОМ</v>
          </cell>
          <cell r="B37"/>
          <cell r="C37"/>
          <cell r="D37"/>
          <cell r="E37"/>
          <cell r="F37">
            <v>121.107</v>
          </cell>
        </row>
        <row r="38">
          <cell r="A38" t="str">
            <v xml:space="preserve"> 265  Колбаса Балыкбургская, ВЕС, ТМ Баварушка  ПОКОМ</v>
          </cell>
          <cell r="B38"/>
          <cell r="C38"/>
          <cell r="D38"/>
          <cell r="E38"/>
          <cell r="F38">
            <v>46.506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/>
          <cell r="C39"/>
          <cell r="D39"/>
          <cell r="E39"/>
          <cell r="F39">
            <v>53.1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/>
          <cell r="C40"/>
          <cell r="D40"/>
          <cell r="E40"/>
          <cell r="F40">
            <v>71.403999999999996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/>
          <cell r="C41"/>
          <cell r="D41"/>
          <cell r="E41">
            <v>1</v>
          </cell>
          <cell r="F41">
            <v>968</v>
          </cell>
        </row>
        <row r="42">
          <cell r="A42" t="str">
            <v xml:space="preserve"> 273  Сосиски Сочинки с сочной грудинкой, МГС 0.4кг,   ПОКОМ</v>
          </cell>
          <cell r="B42"/>
          <cell r="C42"/>
          <cell r="D42"/>
          <cell r="E42">
            <v>606</v>
          </cell>
          <cell r="F42">
            <v>3374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/>
          <cell r="C43"/>
          <cell r="D43"/>
          <cell r="E43">
            <v>1621</v>
          </cell>
          <cell r="F43">
            <v>5902</v>
          </cell>
        </row>
        <row r="44">
          <cell r="A44" t="str">
            <v xml:space="preserve"> 283  Сосиски Сочинки, ВЕС, ТМ Стародворье ПОКОМ</v>
          </cell>
          <cell r="B44"/>
          <cell r="C44"/>
          <cell r="D44"/>
          <cell r="E44">
            <v>2.6</v>
          </cell>
          <cell r="F44">
            <v>533.93299999999999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/>
          <cell r="C45"/>
          <cell r="D45"/>
          <cell r="E45">
            <v>6</v>
          </cell>
          <cell r="F45">
            <v>596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/>
          <cell r="C46"/>
          <cell r="D46"/>
          <cell r="E46">
            <v>2</v>
          </cell>
          <cell r="F46">
            <v>1225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/>
          <cell r="C47"/>
          <cell r="D47"/>
          <cell r="E47">
            <v>0.7</v>
          </cell>
          <cell r="F47">
            <v>246.517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/>
          <cell r="C48"/>
          <cell r="D48"/>
          <cell r="E48"/>
          <cell r="F48">
            <v>1313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/>
          <cell r="C49"/>
          <cell r="D49"/>
          <cell r="E49">
            <v>1</v>
          </cell>
          <cell r="F49">
            <v>2187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B50"/>
          <cell r="C50"/>
          <cell r="D50"/>
          <cell r="E50"/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/>
          <cell r="C51"/>
          <cell r="D51"/>
          <cell r="E51"/>
          <cell r="F51">
            <v>95.384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/>
          <cell r="C52"/>
          <cell r="D52"/>
          <cell r="E52">
            <v>0.7</v>
          </cell>
          <cell r="F52">
            <v>192.34399999999999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/>
          <cell r="C53"/>
          <cell r="D53"/>
          <cell r="E53">
            <v>2</v>
          </cell>
          <cell r="F53">
            <v>1169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/>
          <cell r="C54"/>
          <cell r="D54"/>
          <cell r="E54">
            <v>6</v>
          </cell>
          <cell r="F54">
            <v>1673</v>
          </cell>
        </row>
        <row r="55">
          <cell r="A55" t="str">
            <v xml:space="preserve"> 309  Сосиски Сочинки с сыром 0,4 кг ТМ Стародворье  ПОКОМ</v>
          </cell>
          <cell r="B55"/>
          <cell r="C55"/>
          <cell r="D55"/>
          <cell r="E55">
            <v>12</v>
          </cell>
          <cell r="F55">
            <v>982</v>
          </cell>
        </row>
        <row r="56">
          <cell r="A56" t="str">
            <v xml:space="preserve"> 312  Ветчина Филейская ВЕС ТМ  Вязанка ТС Столичная  ПОКОМ</v>
          </cell>
          <cell r="B56"/>
          <cell r="C56"/>
          <cell r="D56"/>
          <cell r="E56">
            <v>1.3</v>
          </cell>
          <cell r="F56">
            <v>236.79900000000001</v>
          </cell>
        </row>
        <row r="57">
          <cell r="A57" t="str">
            <v xml:space="preserve"> 315  Колбаса вареная Молокуша ТМ Вязанка ВЕС, ПОКОМ</v>
          </cell>
          <cell r="B57"/>
          <cell r="C57"/>
          <cell r="D57"/>
          <cell r="E57">
            <v>3.9</v>
          </cell>
          <cell r="F57">
            <v>596.91999999999996</v>
          </cell>
        </row>
        <row r="58">
          <cell r="A58" t="str">
            <v xml:space="preserve"> 316  Колбаса Нежная ТМ Зареченские ВЕС  ПОКОМ</v>
          </cell>
          <cell r="B58"/>
          <cell r="C58"/>
          <cell r="D58"/>
          <cell r="E58"/>
          <cell r="F58">
            <v>55.151000000000003</v>
          </cell>
        </row>
        <row r="59">
          <cell r="A59" t="str">
            <v xml:space="preserve"> 318  Сосиски Датские ТМ Зареченские, ВЕС  ПОКОМ</v>
          </cell>
          <cell r="B59"/>
          <cell r="C59"/>
          <cell r="D59"/>
          <cell r="E59">
            <v>98.6</v>
          </cell>
          <cell r="F59">
            <v>3164.8049999999998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/>
          <cell r="C60"/>
          <cell r="D60"/>
          <cell r="E60">
            <v>1154</v>
          </cell>
          <cell r="F60">
            <v>4383</v>
          </cell>
        </row>
        <row r="61">
          <cell r="A61" t="str">
            <v xml:space="preserve"> 322  Колбаса вареная Молокуша 0,45кг ТМ Вязанка  ПОКОМ</v>
          </cell>
          <cell r="B61"/>
          <cell r="C61"/>
          <cell r="D61"/>
          <cell r="E61">
            <v>751</v>
          </cell>
          <cell r="F61">
            <v>3745</v>
          </cell>
        </row>
        <row r="62">
          <cell r="A62" t="str">
            <v xml:space="preserve"> 324  Ветчина Филейская ТМ Вязанка Столичная 0,45 кг ПОКОМ</v>
          </cell>
          <cell r="B62"/>
          <cell r="C62"/>
          <cell r="D62"/>
          <cell r="E62"/>
          <cell r="F62">
            <v>1252</v>
          </cell>
        </row>
        <row r="63">
          <cell r="A63" t="str">
            <v xml:space="preserve"> 328  Сардельки Сочинки Стародворье ТМ  0,4 кг ПОКОМ</v>
          </cell>
          <cell r="B63"/>
          <cell r="C63"/>
          <cell r="D63"/>
          <cell r="E63">
            <v>1</v>
          </cell>
          <cell r="F63">
            <v>409</v>
          </cell>
        </row>
        <row r="64">
          <cell r="A64" t="str">
            <v xml:space="preserve"> 329  Сардельки Сочинки с сыром Стародворье ТМ, 0,4 кг. ПОКОМ</v>
          </cell>
          <cell r="B64"/>
          <cell r="C64"/>
          <cell r="D64"/>
          <cell r="E64">
            <v>3</v>
          </cell>
          <cell r="F64">
            <v>341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/>
          <cell r="C65"/>
          <cell r="D65"/>
          <cell r="E65"/>
          <cell r="F65">
            <v>740.86900000000003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/>
          <cell r="C66"/>
          <cell r="D66"/>
          <cell r="E66">
            <v>4</v>
          </cell>
          <cell r="F66">
            <v>403</v>
          </cell>
        </row>
        <row r="67">
          <cell r="A67" t="str">
            <v xml:space="preserve"> 335  Колбаса Сливушка ТМ Вязанка. ВЕС.  ПОКОМ </v>
          </cell>
          <cell r="B67"/>
          <cell r="C67"/>
          <cell r="D67"/>
          <cell r="E67"/>
          <cell r="F67">
            <v>244.49100000000001</v>
          </cell>
        </row>
        <row r="68">
          <cell r="A68" t="str">
            <v xml:space="preserve"> 336  Ветчина Сливушка с индейкой ТМ Вязанка. ВЕС  ПОКОМ</v>
          </cell>
          <cell r="B68"/>
          <cell r="C68"/>
          <cell r="D68"/>
          <cell r="E68"/>
          <cell r="F68">
            <v>10.401999999999999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B69"/>
          <cell r="C69"/>
          <cell r="D69"/>
          <cell r="E69">
            <v>619</v>
          </cell>
          <cell r="F69">
            <v>3145</v>
          </cell>
        </row>
        <row r="70">
          <cell r="A70" t="str">
            <v xml:space="preserve"> 343 Сосиски Сочинки Сливочные ТМ Стародворье  0,4 кг</v>
          </cell>
          <cell r="B70"/>
          <cell r="C70"/>
          <cell r="D70"/>
          <cell r="E70">
            <v>1</v>
          </cell>
          <cell r="F70">
            <v>2174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/>
          <cell r="C71"/>
          <cell r="D71"/>
          <cell r="E71">
            <v>0.8</v>
          </cell>
          <cell r="F71">
            <v>542.76599999999996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/>
          <cell r="C72"/>
          <cell r="D72"/>
          <cell r="E72"/>
          <cell r="F72">
            <v>273.30099999999999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/>
          <cell r="C73"/>
          <cell r="D73"/>
          <cell r="E73">
            <v>0.8</v>
          </cell>
          <cell r="F73">
            <v>716.06500000000005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/>
          <cell r="C74"/>
          <cell r="D74"/>
          <cell r="E74"/>
          <cell r="F74">
            <v>381.33600000000001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/>
          <cell r="C75"/>
          <cell r="D75"/>
          <cell r="E75"/>
          <cell r="F75">
            <v>130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/>
          <cell r="C76"/>
          <cell r="D76"/>
          <cell r="E76"/>
          <cell r="F76">
            <v>276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/>
          <cell r="C77"/>
          <cell r="D77"/>
          <cell r="E77"/>
          <cell r="F77">
            <v>457</v>
          </cell>
        </row>
        <row r="78">
          <cell r="A78" t="str">
            <v xml:space="preserve"> 364  Сардельки Филейские Вязанка ВЕС NDX ТМ Вязанка  ПОКОМ</v>
          </cell>
          <cell r="B78"/>
          <cell r="C78"/>
          <cell r="D78"/>
          <cell r="E78"/>
          <cell r="F78">
            <v>140.13200000000001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/>
          <cell r="C79"/>
          <cell r="D79"/>
          <cell r="E79">
            <v>1</v>
          </cell>
          <cell r="F79">
            <v>571</v>
          </cell>
        </row>
        <row r="80">
          <cell r="A80" t="str">
            <v xml:space="preserve"> 377  Колбаса Молочная Дугушка 0,6кг ТМ Стародворье  ПОКОМ</v>
          </cell>
          <cell r="B80"/>
          <cell r="C80"/>
          <cell r="D80"/>
          <cell r="E80"/>
          <cell r="F80">
            <v>764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/>
          <cell r="C81"/>
          <cell r="D81"/>
          <cell r="E81">
            <v>2</v>
          </cell>
          <cell r="F81">
            <v>796</v>
          </cell>
        </row>
        <row r="82">
          <cell r="A82" t="str">
            <v xml:space="preserve"> 388  Сосиски Восточные Халяль ТМ Вязанка 0,33 кг АК. ПОКОМ</v>
          </cell>
          <cell r="B82"/>
          <cell r="C82"/>
          <cell r="D82"/>
          <cell r="E82"/>
          <cell r="F82">
            <v>743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/>
          <cell r="C83"/>
          <cell r="D83"/>
          <cell r="E83">
            <v>1</v>
          </cell>
          <cell r="F83">
            <v>521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/>
          <cell r="C84"/>
          <cell r="D84"/>
          <cell r="E84"/>
          <cell r="F84">
            <v>252</v>
          </cell>
        </row>
        <row r="85">
          <cell r="A85" t="str">
            <v xml:space="preserve"> 410  Сосиски Баварские с сыром ТМ Стародворье 0,35 кг. ПОКОМ</v>
          </cell>
          <cell r="B85"/>
          <cell r="C85"/>
          <cell r="D85"/>
          <cell r="E85">
            <v>1002</v>
          </cell>
          <cell r="F85">
            <v>4612</v>
          </cell>
        </row>
        <row r="86">
          <cell r="A86" t="str">
            <v xml:space="preserve"> 412  Сосиски Баварские ТМ Стародворье 0,35 кг ПОКОМ</v>
          </cell>
          <cell r="B86"/>
          <cell r="C86"/>
          <cell r="D86"/>
          <cell r="E86">
            <v>1842</v>
          </cell>
          <cell r="F86">
            <v>7626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/>
          <cell r="C87"/>
          <cell r="D87"/>
          <cell r="E87"/>
          <cell r="F87">
            <v>13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/>
          <cell r="C88"/>
          <cell r="D88"/>
          <cell r="E88"/>
          <cell r="F88">
            <v>1.45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/>
          <cell r="C89"/>
          <cell r="D89"/>
          <cell r="E89">
            <v>1</v>
          </cell>
          <cell r="F89">
            <v>461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/>
          <cell r="C90"/>
          <cell r="D90"/>
          <cell r="E90">
            <v>1.45</v>
          </cell>
          <cell r="F90">
            <v>189.95400000000001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/>
          <cell r="C91"/>
          <cell r="D91"/>
          <cell r="E91"/>
          <cell r="F91">
            <v>13.6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/>
          <cell r="C92"/>
          <cell r="D92"/>
          <cell r="E92"/>
          <cell r="F92">
            <v>366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/>
          <cell r="C93"/>
          <cell r="D93"/>
          <cell r="E93"/>
          <cell r="F93">
            <v>88.751000000000005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B94"/>
          <cell r="C94"/>
          <cell r="D94"/>
          <cell r="E94">
            <v>1</v>
          </cell>
          <cell r="F94">
            <v>65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B95"/>
          <cell r="C95"/>
          <cell r="D95"/>
          <cell r="E95">
            <v>4</v>
          </cell>
          <cell r="F95">
            <v>79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B96"/>
          <cell r="C96"/>
          <cell r="D96"/>
          <cell r="E96">
            <v>2</v>
          </cell>
          <cell r="F96">
            <v>125</v>
          </cell>
        </row>
        <row r="97">
          <cell r="A97" t="str">
            <v xml:space="preserve"> 448  Сосиски Сливушки по-венски ТМ Вязанка. 0,3 кг ПОКОМ</v>
          </cell>
          <cell r="B97"/>
          <cell r="C97"/>
          <cell r="D97"/>
          <cell r="E97"/>
          <cell r="F97">
            <v>750</v>
          </cell>
        </row>
        <row r="98">
          <cell r="A98" t="str">
            <v xml:space="preserve"> 449  Колбаса Дугушка Стародворская ВЕС ТС Дугушка ПОКОМ</v>
          </cell>
          <cell r="B98"/>
          <cell r="C98"/>
          <cell r="D98"/>
          <cell r="E98"/>
          <cell r="F98">
            <v>340.46300000000002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B99"/>
          <cell r="C99"/>
          <cell r="D99"/>
          <cell r="E99">
            <v>7.6</v>
          </cell>
          <cell r="F99">
            <v>3547.578</v>
          </cell>
        </row>
        <row r="100">
          <cell r="A100" t="str">
            <v xml:space="preserve"> 453  Колбаса Докторская Филейная ВЕС большой батон ТМ Особый рецепт  ПОКОМ</v>
          </cell>
          <cell r="B100"/>
          <cell r="C100"/>
          <cell r="D100"/>
          <cell r="E100"/>
          <cell r="F100">
            <v>57.500999999999998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/>
          <cell r="C101"/>
          <cell r="D101"/>
          <cell r="E101">
            <v>32.6</v>
          </cell>
          <cell r="F101">
            <v>5094.4610000000002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/>
          <cell r="C102"/>
          <cell r="D102"/>
          <cell r="E102">
            <v>2.6</v>
          </cell>
          <cell r="F102">
            <v>3776.7910000000002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/>
          <cell r="C103"/>
          <cell r="D103"/>
          <cell r="E103"/>
          <cell r="F103">
            <v>1.3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B104"/>
          <cell r="C104"/>
          <cell r="D104"/>
          <cell r="E104"/>
          <cell r="F104">
            <v>288.88799999999998</v>
          </cell>
        </row>
        <row r="105">
          <cell r="A105" t="str">
            <v xml:space="preserve"> 467  Колбаса Филейная 0,5кг ТМ Особый рецепт  ПОКОМ</v>
          </cell>
          <cell r="B105"/>
          <cell r="C105"/>
          <cell r="D105"/>
          <cell r="E105">
            <v>1</v>
          </cell>
          <cell r="F105">
            <v>191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B106"/>
          <cell r="C106"/>
          <cell r="D106"/>
          <cell r="E106"/>
          <cell r="F106">
            <v>3</v>
          </cell>
        </row>
        <row r="107">
          <cell r="A107" t="str">
            <v xml:space="preserve"> 478  Сардельки Зареченские ВЕС ТМ Зареченские  ПОКОМ</v>
          </cell>
          <cell r="B107"/>
          <cell r="C107"/>
          <cell r="D107"/>
          <cell r="E107"/>
          <cell r="F107">
            <v>129.16399999999999</v>
          </cell>
        </row>
        <row r="108">
          <cell r="A108" t="str">
            <v xml:space="preserve"> 479  Шпикачки Зареченские ВЕС ТМ Зареченские  ПОКОМ</v>
          </cell>
          <cell r="B108"/>
          <cell r="C108"/>
          <cell r="D108"/>
          <cell r="E108"/>
          <cell r="F108">
            <v>1.3</v>
          </cell>
        </row>
        <row r="109">
          <cell r="A109" t="str">
            <v xml:space="preserve"> 481  Колбаса Филейная оригинальная ВЕС 1,87кг ТМ Особый рецепт большой батон  ПОКОМ</v>
          </cell>
          <cell r="B109"/>
          <cell r="C109"/>
          <cell r="D109"/>
          <cell r="E109"/>
          <cell r="F109">
            <v>0.8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B110"/>
          <cell r="C110"/>
          <cell r="D110"/>
          <cell r="E110"/>
          <cell r="F110">
            <v>21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B111"/>
          <cell r="C111"/>
          <cell r="D111"/>
          <cell r="E111"/>
          <cell r="F111">
            <v>33</v>
          </cell>
        </row>
        <row r="112">
          <cell r="A112" t="str">
            <v xml:space="preserve"> 492  Колбаса Салями Филейская 0,3кг ТМ Вязанка  ПОКОМ</v>
          </cell>
          <cell r="B112"/>
          <cell r="C112"/>
          <cell r="D112"/>
          <cell r="E112"/>
          <cell r="F112">
            <v>28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B113"/>
          <cell r="C113"/>
          <cell r="D113"/>
          <cell r="E113">
            <v>7</v>
          </cell>
          <cell r="F113">
            <v>1084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B114"/>
          <cell r="C114"/>
          <cell r="D114"/>
          <cell r="E114">
            <v>1</v>
          </cell>
          <cell r="F114">
            <v>547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B115"/>
          <cell r="C115"/>
          <cell r="D115"/>
          <cell r="E115">
            <v>2</v>
          </cell>
          <cell r="F115">
            <v>603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B116"/>
          <cell r="C116"/>
          <cell r="D116"/>
          <cell r="E116"/>
          <cell r="F116">
            <v>410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B117"/>
          <cell r="C117"/>
          <cell r="D117"/>
          <cell r="E117"/>
          <cell r="F117">
            <v>19.600000000000001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/>
          <cell r="C118"/>
          <cell r="D118"/>
          <cell r="E118"/>
          <cell r="F118">
            <v>629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/>
          <cell r="C119"/>
          <cell r="D119"/>
          <cell r="E119"/>
          <cell r="F119">
            <v>15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B120"/>
          <cell r="C120"/>
          <cell r="D120"/>
          <cell r="E120"/>
          <cell r="F120">
            <v>25.004000000000001</v>
          </cell>
        </row>
        <row r="121">
          <cell r="A121" t="str">
            <v xml:space="preserve"> 507  Колбаса Персидская халяль ВЕС ТМ Вязанка  ПОКОМ</v>
          </cell>
          <cell r="B121"/>
          <cell r="C121"/>
          <cell r="D121"/>
          <cell r="E121"/>
          <cell r="F121">
            <v>8.1</v>
          </cell>
        </row>
        <row r="122">
          <cell r="A122" t="str">
            <v xml:space="preserve"> 508  Сосиски Аравийские ВЕС ТМ Вязанка  ПОКОМ</v>
          </cell>
          <cell r="B122"/>
          <cell r="C122"/>
          <cell r="D122"/>
          <cell r="E122"/>
          <cell r="F122">
            <v>1</v>
          </cell>
        </row>
        <row r="123">
          <cell r="A123" t="str">
            <v xml:space="preserve"> 509  Колбаса Пряная Халяль ВЕС ТМ Сафияль  ПОКОМ</v>
          </cell>
          <cell r="B123"/>
          <cell r="C123"/>
          <cell r="D123"/>
          <cell r="E123"/>
          <cell r="F123">
            <v>4.2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B124"/>
          <cell r="C124"/>
          <cell r="D124"/>
          <cell r="E124"/>
          <cell r="F124">
            <v>262</v>
          </cell>
        </row>
        <row r="125">
          <cell r="A125" t="str">
            <v>0612 Колбаса с/к Свиная 1кг в/у Останкино (код покуп. 99589)</v>
          </cell>
          <cell r="B125"/>
          <cell r="C125"/>
          <cell r="D125"/>
          <cell r="E125">
            <v>155.80000000000001</v>
          </cell>
          <cell r="F125">
            <v>200</v>
          </cell>
        </row>
        <row r="126">
          <cell r="A126" t="str">
            <v>0614 Колбаса с/к ПРАЗДНИЧНАЯ в/с дек.спец.мгс (код покуп. 123430)  ОСТАНКИНО</v>
          </cell>
          <cell r="B126"/>
          <cell r="C126"/>
          <cell r="D126"/>
          <cell r="E126">
            <v>95</v>
          </cell>
          <cell r="F126">
            <v>101.25</v>
          </cell>
        </row>
        <row r="127">
          <cell r="A127" t="str">
            <v>1146 Ароматная с/к в/у ОСТАНКИНО</v>
          </cell>
          <cell r="B127"/>
          <cell r="C127"/>
          <cell r="D127"/>
          <cell r="E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B128"/>
          <cell r="C128"/>
          <cell r="D128"/>
          <cell r="E128">
            <v>2603</v>
          </cell>
          <cell r="F128">
            <v>2603</v>
          </cell>
        </row>
        <row r="129">
          <cell r="A129" t="str">
            <v>3680 ПРЕСИЖН с/к дек. спец мгс ОСТАНКИНО</v>
          </cell>
          <cell r="B129"/>
          <cell r="C129"/>
          <cell r="D129"/>
          <cell r="E129">
            <v>5.55</v>
          </cell>
          <cell r="F129">
            <v>5.55</v>
          </cell>
        </row>
        <row r="130">
          <cell r="A130" t="str">
            <v>3684 ПРЕСИЖН с/к в/у 1/250 8шт.   ОСТАНКИНО</v>
          </cell>
          <cell r="B130"/>
          <cell r="C130"/>
          <cell r="D130"/>
          <cell r="E130">
            <v>106</v>
          </cell>
          <cell r="F130">
            <v>106</v>
          </cell>
        </row>
        <row r="131">
          <cell r="A131" t="str">
            <v>4063 МЯСНАЯ Папа может вар п/о_Л   ОСТАНКИНО</v>
          </cell>
          <cell r="B131"/>
          <cell r="C131"/>
          <cell r="D131"/>
          <cell r="E131">
            <v>1512.7</v>
          </cell>
          <cell r="F131">
            <v>1512.7</v>
          </cell>
        </row>
        <row r="132">
          <cell r="A132" t="str">
            <v>4117 ЭКСТРА Папа может с/к в/у_Л   ОСТАНКИНО</v>
          </cell>
          <cell r="B132"/>
          <cell r="C132"/>
          <cell r="D132"/>
          <cell r="E132">
            <v>27.3</v>
          </cell>
          <cell r="F132">
            <v>27.3</v>
          </cell>
        </row>
        <row r="133">
          <cell r="A133" t="str">
            <v>4561 ДОКТОРСКАЯ ГОСТ Папа может вар п/о  ОСТАНКИНО</v>
          </cell>
          <cell r="B133"/>
          <cell r="C133"/>
          <cell r="D133"/>
          <cell r="E133">
            <v>2644.65</v>
          </cell>
          <cell r="F133">
            <v>2677.3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B134"/>
          <cell r="C134"/>
          <cell r="D134"/>
          <cell r="E134">
            <v>2267.3000000000002</v>
          </cell>
          <cell r="F134">
            <v>2267.3000000000002</v>
          </cell>
        </row>
        <row r="135">
          <cell r="A135" t="str">
            <v>4786 КОЛБ.СНЭКИ Папа может в/к мгс 1/70_5  ОСТАНКИНО</v>
          </cell>
          <cell r="B135"/>
          <cell r="C135"/>
          <cell r="D135"/>
          <cell r="E135">
            <v>71</v>
          </cell>
          <cell r="F135">
            <v>71</v>
          </cell>
        </row>
        <row r="136">
          <cell r="A136" t="str">
            <v>4813 ФИЛЕЙНАЯ Папа может вар п/о_Л   ОСТАНКИНО</v>
          </cell>
          <cell r="B136"/>
          <cell r="C136"/>
          <cell r="D136"/>
          <cell r="E136">
            <v>522.35</v>
          </cell>
          <cell r="F136">
            <v>522.35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/>
          <cell r="E137">
            <v>326</v>
          </cell>
          <cell r="F137">
            <v>326</v>
          </cell>
        </row>
        <row r="138">
          <cell r="A138" t="str">
            <v>5246 ДОКТОРСКАЯ ПРЕМИУМ вар б/о мгс_30с ОСТАНКИНО</v>
          </cell>
          <cell r="B138"/>
          <cell r="C138"/>
          <cell r="D138"/>
          <cell r="E138">
            <v>42</v>
          </cell>
          <cell r="F138">
            <v>42</v>
          </cell>
        </row>
        <row r="139">
          <cell r="A139" t="str">
            <v>5247 РУССКАЯ ПРЕМИУМ вар б/о мгс_30с ОСТАНКИНО</v>
          </cell>
          <cell r="B139"/>
          <cell r="C139"/>
          <cell r="D139"/>
          <cell r="E139">
            <v>37.5</v>
          </cell>
          <cell r="F139">
            <v>37.5</v>
          </cell>
        </row>
        <row r="140">
          <cell r="A140" t="str">
            <v>5341 СЕРВЕЛАТ ОХОТНИЧИЙ в/к в/у  ОСТАНКИНО</v>
          </cell>
          <cell r="B140"/>
          <cell r="C140"/>
          <cell r="D140"/>
          <cell r="E140">
            <v>436.71499999999997</v>
          </cell>
          <cell r="F140">
            <v>436.71499999999997</v>
          </cell>
        </row>
        <row r="141">
          <cell r="A141" t="str">
            <v>5483 ЭКСТРА Папа может с/к в/у 1/250 8шт.   ОСТАНКИНО</v>
          </cell>
          <cell r="B141"/>
          <cell r="C141"/>
          <cell r="D141"/>
          <cell r="E141">
            <v>548</v>
          </cell>
          <cell r="F141">
            <v>548</v>
          </cell>
        </row>
        <row r="142">
          <cell r="A142" t="str">
            <v>5544 Сервелат Финский в/к в/у_45с НОВАЯ ОСТАНКИНО</v>
          </cell>
          <cell r="B142"/>
          <cell r="C142"/>
          <cell r="D142"/>
          <cell r="E142">
            <v>971.01499999999999</v>
          </cell>
          <cell r="F142">
            <v>971.01499999999999</v>
          </cell>
        </row>
        <row r="143">
          <cell r="A143" t="str">
            <v>5679 САЛЯМИ ИТАЛЬЯНСКАЯ с/к в/у 1/150_60с ОСТАНКИНО</v>
          </cell>
          <cell r="B143"/>
          <cell r="C143"/>
          <cell r="D143"/>
          <cell r="E143">
            <v>243</v>
          </cell>
          <cell r="F143">
            <v>243</v>
          </cell>
        </row>
        <row r="144">
          <cell r="A144" t="str">
            <v>5682 САЛЯМИ МЕЛКОЗЕРНЕНАЯ с/к в/у 1/120_60с   ОСТАНКИНО</v>
          </cell>
          <cell r="B144"/>
          <cell r="C144"/>
          <cell r="D144"/>
          <cell r="E144">
            <v>1838</v>
          </cell>
          <cell r="F144">
            <v>1848</v>
          </cell>
        </row>
        <row r="145">
          <cell r="A145" t="str">
            <v>5706 АРОМАТНАЯ Папа может с/к в/у 1/250 8шт.  ОСТАНКИНО</v>
          </cell>
          <cell r="B145"/>
          <cell r="C145"/>
          <cell r="D145"/>
          <cell r="E145">
            <v>683</v>
          </cell>
          <cell r="F145">
            <v>683</v>
          </cell>
        </row>
        <row r="146">
          <cell r="A146" t="str">
            <v>5708 ПОСОЛЬСКАЯ Папа может с/к в/у ОСТАНКИНО</v>
          </cell>
          <cell r="B146"/>
          <cell r="C146"/>
          <cell r="D146"/>
          <cell r="E146">
            <v>24</v>
          </cell>
          <cell r="F146">
            <v>24</v>
          </cell>
        </row>
        <row r="147">
          <cell r="A147" t="str">
            <v>5851 ЭКСТРА Папа может вар п/о   ОСТАНКИНО</v>
          </cell>
          <cell r="B147"/>
          <cell r="C147"/>
          <cell r="D147"/>
          <cell r="E147">
            <v>339.95</v>
          </cell>
          <cell r="F147">
            <v>339.95</v>
          </cell>
        </row>
        <row r="148">
          <cell r="A148" t="str">
            <v>5931 ОХОТНИЧЬЯ Папа может с/к в/у 1/220 8шт.   ОСТАНКИНО</v>
          </cell>
          <cell r="B148"/>
          <cell r="C148"/>
          <cell r="D148"/>
          <cell r="E148">
            <v>798</v>
          </cell>
          <cell r="F148">
            <v>798</v>
          </cell>
        </row>
        <row r="149">
          <cell r="A149" t="str">
            <v>6004 РАГУ СВИНОЕ 1кг 8шт.зам_120с ОСТАНКИНО</v>
          </cell>
          <cell r="B149"/>
          <cell r="C149"/>
          <cell r="D149"/>
          <cell r="E149">
            <v>88</v>
          </cell>
          <cell r="F149">
            <v>88</v>
          </cell>
        </row>
        <row r="150">
          <cell r="A150" t="str">
            <v>6158 ВРЕМЯ ОЛИВЬЕ Папа может вар п/о 0.4кг   ОСТАНКИНО</v>
          </cell>
          <cell r="B150"/>
          <cell r="C150"/>
          <cell r="D150"/>
          <cell r="E150">
            <v>815</v>
          </cell>
          <cell r="F150">
            <v>815</v>
          </cell>
        </row>
        <row r="151">
          <cell r="A151" t="str">
            <v>6200 ГРУДИНКА ПРЕМИУМ к/в мл/к в/у 0.3кг  ОСТАНКИНО</v>
          </cell>
          <cell r="B151"/>
          <cell r="C151"/>
          <cell r="D151"/>
          <cell r="E151">
            <v>399</v>
          </cell>
          <cell r="F151">
            <v>399</v>
          </cell>
        </row>
        <row r="152">
          <cell r="A152" t="str">
            <v>6201 ГРУДИНКА ПРЕМИУМ к/в с/н в/у 1/150 8 шт ОСТАНКИНО</v>
          </cell>
          <cell r="B152"/>
          <cell r="C152"/>
          <cell r="D152"/>
          <cell r="E152">
            <v>6</v>
          </cell>
          <cell r="F152">
            <v>6</v>
          </cell>
        </row>
        <row r="153">
          <cell r="A153" t="str">
            <v>6206 СВИНИНА ПО-ДОМАШНЕМУ к/в мл/к в/у 0.3кг  ОСТАНКИНО</v>
          </cell>
          <cell r="B153"/>
          <cell r="C153"/>
          <cell r="D153"/>
          <cell r="E153">
            <v>587</v>
          </cell>
          <cell r="F153">
            <v>587</v>
          </cell>
        </row>
        <row r="154">
          <cell r="A154" t="str">
            <v>6221 НЕАПОЛИТАНСКИЙ ДУЭТ с/к с/н мгс 1/90  ОСТАНКИНО</v>
          </cell>
          <cell r="B154"/>
          <cell r="C154"/>
          <cell r="D154"/>
          <cell r="E154">
            <v>285</v>
          </cell>
          <cell r="F154">
            <v>285</v>
          </cell>
        </row>
        <row r="155">
          <cell r="A155" t="str">
            <v>6222 ИТАЛЬЯНСКОЕ АССОРТИ с/в с/н мгс 1/90 ОСТАНКИНО</v>
          </cell>
          <cell r="B155"/>
          <cell r="C155"/>
          <cell r="D155"/>
          <cell r="E155">
            <v>120</v>
          </cell>
          <cell r="F155">
            <v>120</v>
          </cell>
        </row>
        <row r="156">
          <cell r="A156" t="str">
            <v>6228 МЯСНОЕ АССОРТИ к/з с/н мгс 1/90 10шт.  ОСТАНКИНО</v>
          </cell>
          <cell r="B156"/>
          <cell r="C156"/>
          <cell r="D156"/>
          <cell r="E156">
            <v>309</v>
          </cell>
          <cell r="F156">
            <v>309</v>
          </cell>
        </row>
        <row r="157">
          <cell r="A157" t="str">
            <v>6247 ДОМАШНЯЯ Папа может вар п/о 0,4кг 8шт.  ОСТАНКИНО</v>
          </cell>
          <cell r="B157"/>
          <cell r="C157"/>
          <cell r="D157"/>
          <cell r="E157">
            <v>169</v>
          </cell>
          <cell r="F157">
            <v>169</v>
          </cell>
        </row>
        <row r="158">
          <cell r="A158" t="str">
            <v>6268 ГОВЯЖЬЯ Папа может вар п/о 0,4кг 8 шт.  ОСТАНКИНО</v>
          </cell>
          <cell r="B158"/>
          <cell r="C158"/>
          <cell r="D158"/>
          <cell r="E158">
            <v>410</v>
          </cell>
          <cell r="F158">
            <v>410</v>
          </cell>
        </row>
        <row r="159">
          <cell r="A159" t="str">
            <v>6279 КОРЕЙКА ПО-ОСТ.к/в в/с с/н в/у 1/150_45с  ОСТАНКИНО</v>
          </cell>
          <cell r="B159"/>
          <cell r="C159"/>
          <cell r="D159"/>
          <cell r="E159">
            <v>307</v>
          </cell>
          <cell r="F159">
            <v>307</v>
          </cell>
        </row>
        <row r="160">
          <cell r="A160" t="str">
            <v>6303 МЯСНЫЕ Папа может сос п/о мгс 1.5*3  ОСТАНКИНО</v>
          </cell>
          <cell r="B160"/>
          <cell r="C160"/>
          <cell r="D160"/>
          <cell r="E160">
            <v>361.5</v>
          </cell>
          <cell r="F160">
            <v>361.5</v>
          </cell>
        </row>
        <row r="161">
          <cell r="A161" t="str">
            <v>6324 ДОКТОРСКАЯ ГОСТ вар п/о 0.4кг 8шт.  ОСТАНКИНО</v>
          </cell>
          <cell r="B161"/>
          <cell r="C161"/>
          <cell r="D161"/>
          <cell r="E161">
            <v>193</v>
          </cell>
          <cell r="F161">
            <v>193</v>
          </cell>
        </row>
        <row r="162">
          <cell r="A162" t="str">
            <v>6325 ДОКТОРСКАЯ ПРЕМИУМ вар п/о 0.4кг 8шт.  ОСТАНКИНО</v>
          </cell>
          <cell r="B162"/>
          <cell r="C162"/>
          <cell r="D162"/>
          <cell r="E162">
            <v>545</v>
          </cell>
          <cell r="F162">
            <v>545</v>
          </cell>
        </row>
        <row r="163">
          <cell r="A163" t="str">
            <v>6333 МЯСНАЯ Папа может вар п/о 0.4кг 8шт.  ОСТАНКИНО</v>
          </cell>
          <cell r="B163"/>
          <cell r="C163"/>
          <cell r="D163"/>
          <cell r="E163">
            <v>4452</v>
          </cell>
          <cell r="F163">
            <v>4464</v>
          </cell>
        </row>
        <row r="164">
          <cell r="A164" t="str">
            <v>6340 ДОМАШНИЙ РЕЦЕПТ Коровино 0.5кг 8шт.  ОСТАНКИНО</v>
          </cell>
          <cell r="B164"/>
          <cell r="C164"/>
          <cell r="D164"/>
          <cell r="E164">
            <v>588</v>
          </cell>
          <cell r="F164">
            <v>603</v>
          </cell>
        </row>
        <row r="165">
          <cell r="A165" t="str">
            <v>6341 ДОМАШНИЙ РЕЦЕПТ СО ШПИКОМ Коровино 0.5кг  ОСТАНКИНО</v>
          </cell>
          <cell r="B165"/>
          <cell r="C165"/>
          <cell r="D165"/>
          <cell r="E165">
            <v>25</v>
          </cell>
          <cell r="F165">
            <v>25</v>
          </cell>
        </row>
        <row r="166">
          <cell r="A166" t="str">
            <v>6344 СОЧНАЯ Папа может вар п/о 0.4кг  ОСТАНКИНО</v>
          </cell>
          <cell r="B166"/>
          <cell r="C166"/>
          <cell r="D166"/>
          <cell r="E166">
            <v>4</v>
          </cell>
          <cell r="F166">
            <v>4</v>
          </cell>
        </row>
        <row r="167">
          <cell r="A167" t="str">
            <v>6353 ЭКСТРА Папа может вар п/о 0.4кг 8шт.  ОСТАНКИНО</v>
          </cell>
          <cell r="B167"/>
          <cell r="C167"/>
          <cell r="D167"/>
          <cell r="E167">
            <v>2422</v>
          </cell>
          <cell r="F167">
            <v>2430</v>
          </cell>
        </row>
        <row r="168">
          <cell r="A168" t="str">
            <v>6392 ФИЛЕЙНАЯ Папа может вар п/о 0.4кг. ОСТАНКИНО</v>
          </cell>
          <cell r="B168"/>
          <cell r="C168"/>
          <cell r="D168"/>
          <cell r="E168">
            <v>4574</v>
          </cell>
          <cell r="F168">
            <v>4586</v>
          </cell>
        </row>
        <row r="169">
          <cell r="A169" t="str">
            <v>6411 ВЕТЧ.РУБЛЕНАЯ ПМ в/у срез 0.3кг 6шт.  ОСТАНКИНО</v>
          </cell>
          <cell r="B169"/>
          <cell r="C169"/>
          <cell r="D169"/>
          <cell r="E169">
            <v>63</v>
          </cell>
          <cell r="F169">
            <v>63</v>
          </cell>
        </row>
        <row r="170">
          <cell r="A170" t="str">
            <v>6415 БАЛЫКОВАЯ Коровино п/к в/у 0.84кг 6шт.  ОСТАНКИНО</v>
          </cell>
          <cell r="B170"/>
          <cell r="C170"/>
          <cell r="D170"/>
          <cell r="E170">
            <v>27</v>
          </cell>
          <cell r="F170">
            <v>27</v>
          </cell>
        </row>
        <row r="171">
          <cell r="A171" t="str">
            <v>6426 КЛАССИЧЕСКАЯ ПМ вар п/о 0.3кг 8шт.  ОСТАНКИНО</v>
          </cell>
          <cell r="B171"/>
          <cell r="C171"/>
          <cell r="D171"/>
          <cell r="E171">
            <v>1598</v>
          </cell>
          <cell r="F171">
            <v>1598</v>
          </cell>
        </row>
        <row r="172">
          <cell r="A172" t="str">
            <v>6448 СВИНИНА МАДЕРА с/к с/н в/у 1/100 10шт.   ОСТАНКИНО</v>
          </cell>
          <cell r="B172"/>
          <cell r="C172"/>
          <cell r="D172"/>
          <cell r="E172">
            <v>338</v>
          </cell>
          <cell r="F172">
            <v>338</v>
          </cell>
        </row>
        <row r="173">
          <cell r="A173" t="str">
            <v>6453 ЭКСТРА Папа может с/к с/н в/у 1/100 14шт.   ОСТАНКИНО</v>
          </cell>
          <cell r="B173"/>
          <cell r="C173"/>
          <cell r="D173"/>
          <cell r="E173">
            <v>1443</v>
          </cell>
          <cell r="F173">
            <v>1443</v>
          </cell>
        </row>
        <row r="174">
          <cell r="A174" t="str">
            <v>6454 АРОМАТНАЯ с/к с/н в/у 1/100 14шт.  ОСТАНКИНО</v>
          </cell>
          <cell r="B174"/>
          <cell r="C174"/>
          <cell r="D174"/>
          <cell r="E174">
            <v>1333</v>
          </cell>
          <cell r="F174">
            <v>1333</v>
          </cell>
        </row>
        <row r="175">
          <cell r="A175" t="str">
            <v>6459 СЕРВЕЛАТ ШВЕЙЦАРСК. в/к с/н в/у 1/100*10  ОСТАНКИНО</v>
          </cell>
          <cell r="B175"/>
          <cell r="C175"/>
          <cell r="D175"/>
          <cell r="E175">
            <v>572</v>
          </cell>
          <cell r="F175">
            <v>572</v>
          </cell>
        </row>
        <row r="176">
          <cell r="A176" t="str">
            <v>6470 ВЕТЧ.МРАМОРНАЯ в/у_45с  ОСТАНКИНО</v>
          </cell>
          <cell r="B176"/>
          <cell r="C176"/>
          <cell r="D176"/>
          <cell r="E176">
            <v>64.900000000000006</v>
          </cell>
          <cell r="F176">
            <v>64.900000000000006</v>
          </cell>
        </row>
        <row r="177">
          <cell r="A177" t="str">
            <v>6492 ШПИК С ЧЕСНОК.И ПЕРЦЕМ к/в в/у 0.3кг_45c  ОСТАНКИНО</v>
          </cell>
          <cell r="B177"/>
          <cell r="C177"/>
          <cell r="D177"/>
          <cell r="E177">
            <v>211</v>
          </cell>
          <cell r="F177">
            <v>211</v>
          </cell>
        </row>
        <row r="178">
          <cell r="A178" t="str">
            <v>6495 ВЕТЧ.МРАМОРНАЯ в/у срез 0.3кг 6шт_45с  ОСТАНКИНО</v>
          </cell>
          <cell r="B178"/>
          <cell r="C178"/>
          <cell r="D178"/>
          <cell r="E178">
            <v>430</v>
          </cell>
          <cell r="F178">
            <v>430</v>
          </cell>
        </row>
        <row r="179">
          <cell r="A179" t="str">
            <v>6527 ШПИКАЧКИ СОЧНЫЕ ПМ сар б/о мгс 1*3 45с ОСТАНКИНО</v>
          </cell>
          <cell r="B179"/>
          <cell r="C179"/>
          <cell r="D179"/>
          <cell r="E179">
            <v>451.6</v>
          </cell>
          <cell r="F179">
            <v>451.6</v>
          </cell>
        </row>
        <row r="180">
          <cell r="A180" t="str">
            <v>6528 ШПИКАЧКИ СОЧНЫЕ ПМ сар б/о мгс 0.4кг 45с  ОСТАНКИНО</v>
          </cell>
          <cell r="B180"/>
          <cell r="C180"/>
          <cell r="D180"/>
          <cell r="E180">
            <v>27</v>
          </cell>
          <cell r="F180">
            <v>27</v>
          </cell>
        </row>
        <row r="181">
          <cell r="A181" t="str">
            <v>6538 СЕРВЕЛАТ КЛАССИЧЕСКИЙ ПМ в/к в/у 0.62кг  ОСТАНКИНО 8шт</v>
          </cell>
          <cell r="B181"/>
          <cell r="C181"/>
          <cell r="D181"/>
          <cell r="E181">
            <v>2664</v>
          </cell>
          <cell r="F181">
            <v>2664</v>
          </cell>
        </row>
        <row r="182">
          <cell r="A182" t="str">
            <v>6561 ТИРОЛЬСКАЯ Папа может п/к в/у 0.62кг 8шт  ОСТАНКИНО</v>
          </cell>
          <cell r="B182"/>
          <cell r="C182"/>
          <cell r="D182"/>
          <cell r="E182">
            <v>2568</v>
          </cell>
          <cell r="F182">
            <v>2568</v>
          </cell>
        </row>
        <row r="183">
          <cell r="A183" t="str">
            <v>6578 СЕРВЕЛАТ ДОМАШНИЙ ПМ в/к в/у 0.84кг 6шт.  ОСТАНКИНО</v>
          </cell>
          <cell r="B183"/>
          <cell r="C183"/>
          <cell r="D183"/>
          <cell r="E183">
            <v>2232</v>
          </cell>
          <cell r="F183">
            <v>2232</v>
          </cell>
        </row>
        <row r="184">
          <cell r="A184" t="str">
            <v>6579 БАЛЫКОВАЯ СТМ Kvalita п/к в/у 0.84кг 6шт  ОСТАНКИНО</v>
          </cell>
          <cell r="B184"/>
          <cell r="C184"/>
          <cell r="D184"/>
          <cell r="E184">
            <v>2196</v>
          </cell>
          <cell r="F184">
            <v>2196</v>
          </cell>
        </row>
        <row r="185">
          <cell r="A185" t="str">
            <v>6586 МРАМОРНАЯ И БАЛЫКОВАЯ в/к с/н мгс 1/90 ОСТАНКИНО</v>
          </cell>
          <cell r="B185"/>
          <cell r="C185"/>
          <cell r="D185"/>
          <cell r="E185">
            <v>257</v>
          </cell>
          <cell r="F185">
            <v>257</v>
          </cell>
        </row>
        <row r="186">
          <cell r="A186" t="str">
            <v>6602 БАВАРСКИЕ ПМ сос ц/о мгс 0,35кг 8шт.  ОСТАНКИНО</v>
          </cell>
          <cell r="B186"/>
          <cell r="C186"/>
          <cell r="D186"/>
          <cell r="E186">
            <v>3408</v>
          </cell>
          <cell r="F186">
            <v>3408</v>
          </cell>
        </row>
        <row r="187">
          <cell r="A187" t="str">
            <v>6608 С ГОВЯДИНОЙ ОРИГИН. сар б/о мгс 1*3_45с  ОСТАНКИНО</v>
          </cell>
          <cell r="B187"/>
          <cell r="C187"/>
          <cell r="D187"/>
          <cell r="E187">
            <v>2753.19</v>
          </cell>
          <cell r="F187">
            <v>2781</v>
          </cell>
        </row>
        <row r="188">
          <cell r="A188" t="str">
            <v>6609 С ГОВЯДИНОЙ ПМ сар б/о мгс 0.4кг_45с ОСТАНКИНО</v>
          </cell>
          <cell r="B188"/>
          <cell r="C188"/>
          <cell r="D188"/>
          <cell r="E188">
            <v>32</v>
          </cell>
          <cell r="F188">
            <v>32</v>
          </cell>
        </row>
        <row r="189">
          <cell r="A189" t="str">
            <v>6616 МОЛОЧНЫЕ КЛАССИЧЕСКИЕ сос п/о в/у 0.3кг  ОСТАНКИНО</v>
          </cell>
          <cell r="B189"/>
          <cell r="C189"/>
          <cell r="D189"/>
          <cell r="E189">
            <v>508</v>
          </cell>
          <cell r="F189">
            <v>508</v>
          </cell>
        </row>
        <row r="190">
          <cell r="A190" t="str">
            <v>6620 РЕБРЫШКИ к/в в/у_30c (код покуп. 50392)  ОСТАНКИНО</v>
          </cell>
          <cell r="B190"/>
          <cell r="C190"/>
          <cell r="D190"/>
          <cell r="E190">
            <v>1615</v>
          </cell>
          <cell r="F190">
            <v>1674</v>
          </cell>
        </row>
        <row r="191">
          <cell r="A191" t="str">
            <v>6666 БОЯНСКАЯ Папа может п/к в/у 0,28кг 8 шт. ОСТАНКИНО</v>
          </cell>
          <cell r="B191"/>
          <cell r="C191"/>
          <cell r="D191"/>
          <cell r="E191">
            <v>1273</v>
          </cell>
          <cell r="F191">
            <v>1273</v>
          </cell>
        </row>
        <row r="192">
          <cell r="A192" t="str">
            <v>6683 СЕРВЕЛАТ ЗЕРНИСТЫЙ ПМ в/к в/у 0,35кг  ОСТАНКИНО</v>
          </cell>
          <cell r="B192"/>
          <cell r="C192"/>
          <cell r="D192"/>
          <cell r="E192">
            <v>2982</v>
          </cell>
          <cell r="F192">
            <v>3026</v>
          </cell>
        </row>
        <row r="193">
          <cell r="A193" t="str">
            <v>6684 СЕРВЕЛАТ КАРЕЛЬСКИЙ ПМ в/к в/у 0.28кг  ОСТАНКИНО</v>
          </cell>
          <cell r="B193"/>
          <cell r="C193"/>
          <cell r="D193"/>
          <cell r="E193">
            <v>2451</v>
          </cell>
          <cell r="F193">
            <v>2459</v>
          </cell>
        </row>
        <row r="194">
          <cell r="A194" t="str">
            <v>6689 СЕРВЕЛАТ ОХОТНИЧИЙ ПМ в/к в/у 0,35кг 8шт  ОСТАНКИНО</v>
          </cell>
          <cell r="B194"/>
          <cell r="C194"/>
          <cell r="D194"/>
          <cell r="E194">
            <v>3099</v>
          </cell>
          <cell r="F194">
            <v>3144</v>
          </cell>
        </row>
        <row r="195">
          <cell r="A195" t="str">
            <v>6697 СЕРВЕЛАТ ФИНСКИЙ ПМ в/к в/у 0,35кг 8шт.  ОСТАНКИНО</v>
          </cell>
          <cell r="B195"/>
          <cell r="C195"/>
          <cell r="D195"/>
          <cell r="E195">
            <v>4506</v>
          </cell>
          <cell r="F195">
            <v>4514</v>
          </cell>
        </row>
        <row r="196">
          <cell r="A196" t="str">
            <v>6713 СОЧНЫЙ ГРИЛЬ ПМ сос п/о мгс 0.41кг 8шт.  ОСТАНКИНО</v>
          </cell>
          <cell r="B196"/>
          <cell r="C196"/>
          <cell r="D196"/>
          <cell r="E196">
            <v>1470</v>
          </cell>
          <cell r="F196">
            <v>1470</v>
          </cell>
        </row>
        <row r="197">
          <cell r="A197" t="str">
            <v>6724 МОЛОЧНЫЕ ПМ сос п/о мгс 0.41кг 10шт.  ОСТАНКИНО</v>
          </cell>
          <cell r="B197"/>
          <cell r="C197"/>
          <cell r="D197"/>
          <cell r="E197">
            <v>281</v>
          </cell>
          <cell r="F197">
            <v>281</v>
          </cell>
        </row>
        <row r="198">
          <cell r="A198" t="str">
            <v>6738 Сосиски КОПЧЕНЫЕ п/о мгс (код покуп. 25277)  ОСТАНКИНО</v>
          </cell>
          <cell r="B198"/>
          <cell r="C198"/>
          <cell r="D198"/>
          <cell r="E198">
            <v>3326.4</v>
          </cell>
          <cell r="F198">
            <v>3464.8</v>
          </cell>
        </row>
        <row r="199">
          <cell r="A199" t="str">
            <v>6739 Сосиски Классические 1кг Папа может Квалита п/о  ОСТАНКИНО</v>
          </cell>
          <cell r="B199"/>
          <cell r="C199"/>
          <cell r="D199"/>
          <cell r="E199">
            <v>1478.4</v>
          </cell>
          <cell r="F199">
            <v>1561.6</v>
          </cell>
        </row>
        <row r="200">
          <cell r="A200" t="str">
            <v>6744 ОХОТНИЧЬЯ ПМ с/к с/н в/у 1/200 12шт.  ОСТАНКИНО</v>
          </cell>
          <cell r="B200"/>
          <cell r="C200"/>
          <cell r="D200"/>
          <cell r="E200">
            <v>672</v>
          </cell>
          <cell r="F200">
            <v>672</v>
          </cell>
        </row>
        <row r="201">
          <cell r="A201" t="str">
            <v>6762 СЛИВОЧНЫЕ сос ц/о мгс 0.41кг 8шт.  ОСТАНКИНО</v>
          </cell>
          <cell r="B201"/>
          <cell r="C201"/>
          <cell r="D201"/>
          <cell r="E201">
            <v>84</v>
          </cell>
          <cell r="F201">
            <v>84</v>
          </cell>
        </row>
        <row r="202">
          <cell r="A202" t="str">
            <v>6765 РУБЛЕНЫЕ сос ц/о мгс 0.36кг 6шт.  ОСТАНКИНО</v>
          </cell>
          <cell r="B202"/>
          <cell r="C202"/>
          <cell r="D202"/>
          <cell r="E202">
            <v>576</v>
          </cell>
          <cell r="F202">
            <v>576</v>
          </cell>
        </row>
        <row r="203">
          <cell r="A203" t="str">
            <v>6773 САЛЯМИ Папа может п/к в/у 0,28кг 8шт.  ОСТАНКИНО</v>
          </cell>
          <cell r="B203"/>
          <cell r="C203"/>
          <cell r="D203"/>
          <cell r="E203">
            <v>619</v>
          </cell>
          <cell r="F203">
            <v>619</v>
          </cell>
        </row>
        <row r="204">
          <cell r="A204" t="str">
            <v>6781 ПОСОЛЬСКАЯ с/к в/у 0.5кг 8шт.  ОСТАНКИНО</v>
          </cell>
          <cell r="B204"/>
          <cell r="C204"/>
          <cell r="D204"/>
          <cell r="E204">
            <v>1680</v>
          </cell>
          <cell r="F204">
            <v>1680</v>
          </cell>
        </row>
        <row r="205">
          <cell r="A205" t="str">
            <v>6785 ВЕНСКАЯ САЛЯМИ п/к в/у 0.33кг 8шт.  ОСТАНКИНО</v>
          </cell>
          <cell r="B205"/>
          <cell r="C205"/>
          <cell r="D205"/>
          <cell r="E205">
            <v>345</v>
          </cell>
          <cell r="F205">
            <v>345</v>
          </cell>
        </row>
        <row r="206">
          <cell r="A206" t="str">
            <v>6787 СЕРВЕЛАТ КРЕМЛЕВСКИЙ в/к в/у 0,33кг 8шт.  ОСТАНКИНО</v>
          </cell>
          <cell r="B206"/>
          <cell r="C206"/>
          <cell r="D206"/>
          <cell r="E206">
            <v>207</v>
          </cell>
          <cell r="F206">
            <v>207</v>
          </cell>
        </row>
        <row r="207">
          <cell r="A207" t="str">
            <v>6793 БАЛЫКОВАЯ в/к в/у 0,33кг 8шт.  ОСТАНКИНО</v>
          </cell>
          <cell r="B207"/>
          <cell r="C207"/>
          <cell r="D207"/>
          <cell r="E207">
            <v>466</v>
          </cell>
          <cell r="F207">
            <v>466</v>
          </cell>
        </row>
        <row r="208">
          <cell r="A208" t="str">
            <v>6794 БАЛЫКОВАЯ в/к в/у  ОСТАНКИНО</v>
          </cell>
          <cell r="B208"/>
          <cell r="C208"/>
          <cell r="D208"/>
          <cell r="E208">
            <v>10.96</v>
          </cell>
          <cell r="F208">
            <v>10.96</v>
          </cell>
        </row>
        <row r="209">
          <cell r="A209" t="str">
            <v>6801 ОСТАНКИНСКАЯ вар п/о 0.4кг 8шт.  ОСТАНКИНО</v>
          </cell>
          <cell r="B209"/>
          <cell r="C209"/>
          <cell r="D209"/>
          <cell r="E209">
            <v>38</v>
          </cell>
          <cell r="F209">
            <v>38</v>
          </cell>
        </row>
        <row r="210">
          <cell r="A210" t="str">
            <v>6823 Ветчина Домашняя Останкино 1кг п/о (код покуп. 95067)  ОСТАНКИНО</v>
          </cell>
          <cell r="B210"/>
          <cell r="C210"/>
          <cell r="D210"/>
          <cell r="E210">
            <v>2406</v>
          </cell>
          <cell r="F210">
            <v>2406</v>
          </cell>
        </row>
        <row r="211">
          <cell r="A211" t="str">
            <v>6829 МОЛОЧНЫЕ КЛАССИЧЕСКИЕ сос п/о мгс 2*4_С  ОСТАНКИНО</v>
          </cell>
          <cell r="B211"/>
          <cell r="C211"/>
          <cell r="D211"/>
          <cell r="E211">
            <v>461</v>
          </cell>
          <cell r="F211">
            <v>471</v>
          </cell>
        </row>
        <row r="212">
          <cell r="A212" t="str">
            <v>6837 ФИЛЕЙНЫЕ Папа Может сос ц/о мгс 0.4кг  ОСТАНКИНО</v>
          </cell>
          <cell r="B212"/>
          <cell r="C212"/>
          <cell r="D212"/>
          <cell r="E212">
            <v>1008</v>
          </cell>
          <cell r="F212">
            <v>1014</v>
          </cell>
        </row>
        <row r="213">
          <cell r="A213" t="str">
            <v>6842 ДЫМОВИЦА ИЗ ОКОРОКА к/в мл/к в/у 0,3кг  ОСТАНКИНО</v>
          </cell>
          <cell r="B213"/>
          <cell r="C213"/>
          <cell r="D213"/>
          <cell r="E213">
            <v>24</v>
          </cell>
          <cell r="F213">
            <v>24</v>
          </cell>
        </row>
        <row r="214">
          <cell r="A214" t="str">
            <v>6852 МОЛОЧНЫЕ ПРЕМИУМ ПМ сос п/о в/ у 1/350  ОСТАНКИНО</v>
          </cell>
          <cell r="B214"/>
          <cell r="C214"/>
          <cell r="D214"/>
          <cell r="E214">
            <v>2</v>
          </cell>
          <cell r="F214">
            <v>2</v>
          </cell>
        </row>
        <row r="215">
          <cell r="A215" t="str">
            <v>6861 ДОМАШНИЙ РЕЦЕПТ Коровино вар п/о  ОСТАНКИНО</v>
          </cell>
          <cell r="B215"/>
          <cell r="C215"/>
          <cell r="D215"/>
          <cell r="E215">
            <v>191.6</v>
          </cell>
          <cell r="F215">
            <v>191.6</v>
          </cell>
        </row>
        <row r="216">
          <cell r="A216" t="str">
            <v>6862 ДОМАШНИЙ РЕЦЕПТ СО ШПИК. Коровино вар п/о  ОСТАНКИНО</v>
          </cell>
          <cell r="B216"/>
          <cell r="C216"/>
          <cell r="D216"/>
          <cell r="E216">
            <v>32.4</v>
          </cell>
          <cell r="F216">
            <v>32.4</v>
          </cell>
        </row>
        <row r="217">
          <cell r="A217" t="str">
            <v>6866 ВЕТЧ.НЕЖНАЯ Коровино п/о_Маяк  ОСТАНКИНО</v>
          </cell>
          <cell r="B217"/>
          <cell r="C217"/>
          <cell r="D217"/>
          <cell r="E217">
            <v>133.30000000000001</v>
          </cell>
          <cell r="F217">
            <v>133.30000000000001</v>
          </cell>
        </row>
        <row r="218">
          <cell r="A218" t="str">
            <v>6874 Колбаса вар Папа может б/шпика 1кг п/о Квалита  ОСТАНКИНО</v>
          </cell>
          <cell r="B218"/>
          <cell r="C218"/>
          <cell r="D218"/>
          <cell r="E218">
            <v>5111.1000000000004</v>
          </cell>
          <cell r="F218">
            <v>5111.1000000000004</v>
          </cell>
        </row>
        <row r="219">
          <cell r="A219" t="str">
            <v>6909 ДЛЯ ДЕТЕЙ сос п/о мгс 0.33кг 8шт.  ОСТАНКИНО</v>
          </cell>
          <cell r="B219"/>
          <cell r="C219"/>
          <cell r="D219"/>
          <cell r="E219">
            <v>261</v>
          </cell>
          <cell r="F219">
            <v>261</v>
          </cell>
        </row>
        <row r="220">
          <cell r="A220" t="str">
            <v>6924 КАРЕЛЬСКАЯ ПМ с/к в/у 0.5кг 8шт.  ОСТАНКИНО</v>
          </cell>
          <cell r="B220"/>
          <cell r="C220"/>
          <cell r="D220"/>
          <cell r="E220">
            <v>1944</v>
          </cell>
          <cell r="F220">
            <v>1944</v>
          </cell>
        </row>
        <row r="221">
          <cell r="A221" t="str">
            <v>6962 МЯСНИКС ПМ сос б/о мгс 1/160 10шт.  ОСТАНКИНО</v>
          </cell>
          <cell r="B221"/>
          <cell r="C221"/>
          <cell r="D221"/>
          <cell r="E221">
            <v>16</v>
          </cell>
          <cell r="F221">
            <v>16</v>
          </cell>
        </row>
        <row r="222">
          <cell r="A222" t="str">
            <v>6963 СЕРВЕЛАТ ОРИГИНАЛЬНЫЙ ПМ в/к в/у 0.42кг  ОСТАНКИНО 8 шт</v>
          </cell>
          <cell r="B222"/>
          <cell r="C222"/>
          <cell r="D222"/>
          <cell r="E222">
            <v>4992</v>
          </cell>
          <cell r="F222">
            <v>4992</v>
          </cell>
        </row>
        <row r="223">
          <cell r="A223" t="str">
            <v>6987 СУПЕР СЫТНЫЕ ПМ сос п/о мгс 0.6кг 8 шт.  ОСТАНКИНО</v>
          </cell>
          <cell r="B223"/>
          <cell r="C223"/>
          <cell r="D223"/>
          <cell r="E223">
            <v>37</v>
          </cell>
          <cell r="F223">
            <v>37</v>
          </cell>
        </row>
        <row r="224">
          <cell r="A224" t="str">
            <v>7001 КЛАССИЧЕСКИЕ Папа может сар б/о мгс 1*3  ОСТАНКИНО</v>
          </cell>
          <cell r="B224"/>
          <cell r="C224"/>
          <cell r="D224"/>
          <cell r="E224">
            <v>151</v>
          </cell>
          <cell r="F224">
            <v>151</v>
          </cell>
        </row>
        <row r="225">
          <cell r="A225" t="str">
            <v>7025 ГОВЯЖЬЯ Папа может вар п/о 0.85кг 4шт.  ОСТАНКИНО</v>
          </cell>
          <cell r="B225"/>
          <cell r="C225"/>
          <cell r="D225"/>
          <cell r="E225">
            <v>2416</v>
          </cell>
          <cell r="F225">
            <v>2416</v>
          </cell>
        </row>
        <row r="226">
          <cell r="A226" t="str">
            <v>7035 ВЕТЧ.КЛАССИЧЕСКАЯ ПМ п/о 0.35кг 8шт.  ОСТАНКИНО</v>
          </cell>
          <cell r="B226"/>
          <cell r="C226"/>
          <cell r="D226"/>
          <cell r="E226">
            <v>230</v>
          </cell>
          <cell r="F226">
            <v>230</v>
          </cell>
        </row>
        <row r="227">
          <cell r="A227" t="str">
            <v>7037 Сосиски С говядиной Папа Может п/о мгс 1кг  ОСТАНКИНО</v>
          </cell>
          <cell r="B227"/>
          <cell r="C227"/>
          <cell r="D227"/>
          <cell r="E227">
            <v>1734.3</v>
          </cell>
          <cell r="F227">
            <v>1914</v>
          </cell>
        </row>
        <row r="228">
          <cell r="A228" t="str">
            <v>7038 С ГОВЯДИНОЙ ПМ сос п/о мгс 1.5*4  ОСТАНКИНО</v>
          </cell>
          <cell r="B228"/>
          <cell r="C228"/>
          <cell r="D228"/>
          <cell r="E228">
            <v>122.9</v>
          </cell>
          <cell r="F228">
            <v>122.9</v>
          </cell>
        </row>
        <row r="229">
          <cell r="A229" t="str">
            <v>7040 С ИНДЕЙКОЙ ПМ сос ц/о в/у 1/270 8шт.  ОСТАНКИНО</v>
          </cell>
          <cell r="B229"/>
          <cell r="C229"/>
          <cell r="D229"/>
          <cell r="E229">
            <v>211</v>
          </cell>
          <cell r="F229">
            <v>211</v>
          </cell>
        </row>
        <row r="230">
          <cell r="A230" t="str">
            <v>7045 БЕКОН Папа может с/к с/н в/у 1/250 7 шт ОСТАНКИНО</v>
          </cell>
          <cell r="B230"/>
          <cell r="C230"/>
          <cell r="D230"/>
          <cell r="E230">
            <v>3</v>
          </cell>
          <cell r="F230">
            <v>3</v>
          </cell>
        </row>
        <row r="231">
          <cell r="A231" t="str">
            <v>7052 ПЕППЕРОНИ с/к с/н мгс 1*2_HRC  ОСТАНКИНО</v>
          </cell>
          <cell r="B231"/>
          <cell r="C231"/>
          <cell r="D231"/>
          <cell r="E231">
            <v>5</v>
          </cell>
          <cell r="F231">
            <v>5</v>
          </cell>
        </row>
        <row r="232">
          <cell r="A232" t="str">
            <v>7053 БЕКОН ДЛЯ КУЛИНАРИИ с/к с/н мгс 1*2_HRC  ОСТАНКИНО</v>
          </cell>
          <cell r="B232"/>
          <cell r="C232"/>
          <cell r="D232"/>
          <cell r="E232">
            <v>12</v>
          </cell>
          <cell r="F232">
            <v>12</v>
          </cell>
        </row>
        <row r="233">
          <cell r="A233" t="str">
            <v>7058 ШПИКАЧКИ СОЧНЫЕ С БЕКОНОМ п/о мгс 1*3  ОСТАНКИНО</v>
          </cell>
          <cell r="B233"/>
          <cell r="C233"/>
          <cell r="D233"/>
          <cell r="E233">
            <v>2165.35</v>
          </cell>
          <cell r="F233">
            <v>2209.4899999999998</v>
          </cell>
        </row>
        <row r="234">
          <cell r="A234" t="str">
            <v>7059 ШПИКАЧКИ СОЧНЫЕ С БЕК. п/о мгс 0.3кг_60с  ОСТАНКИНО</v>
          </cell>
          <cell r="B234"/>
          <cell r="C234"/>
          <cell r="D234"/>
          <cell r="E234">
            <v>116</v>
          </cell>
          <cell r="F234">
            <v>116</v>
          </cell>
        </row>
        <row r="235">
          <cell r="A235" t="str">
            <v>7066 СОЧНЫЕ ПМ сос п/о мгс 0.41кг 10шт_50с  ОСТАНКИНО</v>
          </cell>
          <cell r="B235"/>
          <cell r="C235"/>
          <cell r="D235"/>
          <cell r="E235">
            <v>6867</v>
          </cell>
          <cell r="F235">
            <v>6947</v>
          </cell>
        </row>
        <row r="236">
          <cell r="A236" t="str">
            <v>7070 СОЧНЫЕ ПМ сос п/о мгс 1.5*4_А_50с  ОСТАНКИНО</v>
          </cell>
          <cell r="B236"/>
          <cell r="C236"/>
          <cell r="D236"/>
          <cell r="E236">
            <v>3174.9</v>
          </cell>
          <cell r="F236">
            <v>3174.9</v>
          </cell>
        </row>
        <row r="237">
          <cell r="A237" t="str">
            <v>7073 МОЛОЧ.ПРЕМИУМ ПМ сос п/о в/у 1/350_50с  ОСТАНКИНО</v>
          </cell>
          <cell r="B237"/>
          <cell r="C237"/>
          <cell r="D237"/>
          <cell r="E237">
            <v>2199</v>
          </cell>
          <cell r="F237">
            <v>2207</v>
          </cell>
        </row>
        <row r="238">
          <cell r="A238" t="str">
            <v>7074 МОЛОЧ.ПРЕМИУМ ПМ сос п/о мгс 0.6кг_50с  ОСТАНКИНО</v>
          </cell>
          <cell r="B238"/>
          <cell r="C238"/>
          <cell r="D238"/>
          <cell r="E238">
            <v>225</v>
          </cell>
          <cell r="F238">
            <v>225</v>
          </cell>
        </row>
        <row r="239">
          <cell r="A239" t="str">
            <v>7075 МОЛОЧ.ПРЕМИУМ ПМ сос п/о мгс 1.5*4_О_50с  ОСТАНКИНО</v>
          </cell>
          <cell r="B239"/>
          <cell r="C239"/>
          <cell r="D239"/>
          <cell r="E239">
            <v>114</v>
          </cell>
          <cell r="F239">
            <v>114</v>
          </cell>
        </row>
        <row r="240">
          <cell r="A240" t="str">
            <v>7077 МЯСНЫЕ С ГОВЯД.ПМ сос п/о мгс 0.4кг_50с  ОСТАНКИНО</v>
          </cell>
          <cell r="B240"/>
          <cell r="C240"/>
          <cell r="D240"/>
          <cell r="E240">
            <v>1190</v>
          </cell>
          <cell r="F240">
            <v>1250</v>
          </cell>
        </row>
        <row r="241">
          <cell r="A241" t="str">
            <v>7079 Сосиски Молочные оригинальные 1кг Папа может Квалита  ОСТАНКИНО</v>
          </cell>
          <cell r="B241"/>
          <cell r="C241"/>
          <cell r="D241"/>
          <cell r="E241">
            <v>2154.6</v>
          </cell>
          <cell r="F241">
            <v>2154.6</v>
          </cell>
        </row>
        <row r="242">
          <cell r="A242" t="str">
            <v>7080 СЛИВОЧНЫЕ ПМ сос п/о мгс 0.41кг 10шт. 50с  ОСТАНКИНО</v>
          </cell>
          <cell r="B242"/>
          <cell r="C242"/>
          <cell r="D242"/>
          <cell r="E242">
            <v>2521</v>
          </cell>
          <cell r="F242">
            <v>2534</v>
          </cell>
        </row>
        <row r="243">
          <cell r="A243" t="str">
            <v>7082 СЛИВОЧНЫЕ ПМ сос п/о мгс 1.5*4_50с  ОСТАНКИНО</v>
          </cell>
          <cell r="B243"/>
          <cell r="C243"/>
          <cell r="D243"/>
          <cell r="E243">
            <v>169.1</v>
          </cell>
          <cell r="F243">
            <v>169.1</v>
          </cell>
        </row>
        <row r="244">
          <cell r="A244" t="str">
            <v>7087 ШПИК С ЧЕСНОК.И ПЕРЦЕМ к/в в/у 0.3кг_50с  ОСТАНКИНО</v>
          </cell>
          <cell r="B244"/>
          <cell r="C244"/>
          <cell r="D244"/>
          <cell r="E244">
            <v>17</v>
          </cell>
          <cell r="F244">
            <v>17</v>
          </cell>
        </row>
        <row r="245">
          <cell r="A245" t="str">
            <v>7090 СВИНИНА ПО-ДОМ. к/в мл/к в/у 0.3кг_50с  ОСТАНКИНО</v>
          </cell>
          <cell r="B245"/>
          <cell r="C245"/>
          <cell r="D245"/>
          <cell r="E245">
            <v>58</v>
          </cell>
          <cell r="F245">
            <v>58</v>
          </cell>
        </row>
        <row r="246">
          <cell r="A246" t="str">
            <v>7091 СВИНИНА ПО-ДОМАШНЕМУ к/в с/н в/у 1/250*6  ОСТАНКИНО</v>
          </cell>
          <cell r="B246"/>
          <cell r="C246"/>
          <cell r="D246"/>
          <cell r="E246">
            <v>1536</v>
          </cell>
          <cell r="F246">
            <v>1536</v>
          </cell>
        </row>
        <row r="247">
          <cell r="A247" t="str">
            <v>7092 БЕКОН Папа может с/к с/н в/у 1/140_50с  ОСТАНКИНО</v>
          </cell>
          <cell r="B247"/>
          <cell r="C247"/>
          <cell r="D247"/>
          <cell r="E247">
            <v>798</v>
          </cell>
          <cell r="F247">
            <v>798</v>
          </cell>
        </row>
        <row r="248">
          <cell r="A248" t="str">
            <v>7103 БЕКОН с/к с/н в/у 1/180 10шт.  ОСТАНКИНО</v>
          </cell>
          <cell r="B248"/>
          <cell r="C248"/>
          <cell r="D248"/>
          <cell r="E248">
            <v>3612</v>
          </cell>
          <cell r="F248">
            <v>3612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B249"/>
          <cell r="C249"/>
          <cell r="D249"/>
          <cell r="E249">
            <v>114</v>
          </cell>
          <cell r="F249">
            <v>114</v>
          </cell>
        </row>
        <row r="250">
          <cell r="A250" t="str">
            <v>Балык свиной с/к "Эликатессе" 0,10 кг.шт. нарезка (лоток с ср.защ.атм.)  СПК</v>
          </cell>
          <cell r="B250"/>
          <cell r="C250"/>
          <cell r="D250"/>
          <cell r="E250">
            <v>186</v>
          </cell>
          <cell r="F250">
            <v>186</v>
          </cell>
        </row>
        <row r="251">
          <cell r="A251" t="str">
            <v>Балыковая с/к 200 гр. срез "Эликатессе" термоформ.пак.  СПК</v>
          </cell>
          <cell r="B251"/>
          <cell r="C251"/>
          <cell r="D251"/>
          <cell r="E251">
            <v>88</v>
          </cell>
          <cell r="F251">
            <v>88</v>
          </cell>
        </row>
        <row r="252">
          <cell r="A252" t="str">
            <v>БОНУС ДОМАШНИЙ РЕЦЕПТ Коровино 0.5кг 8шт. (6305)</v>
          </cell>
          <cell r="B252"/>
          <cell r="C252"/>
          <cell r="D252"/>
          <cell r="E252">
            <v>7</v>
          </cell>
          <cell r="F252">
            <v>7</v>
          </cell>
        </row>
        <row r="253">
          <cell r="A253" t="str">
            <v>БОНУС ДОМАШНИЙ РЕЦЕПТ Коровино вар п/о (5324)</v>
          </cell>
          <cell r="B253"/>
          <cell r="C253"/>
          <cell r="D253"/>
          <cell r="E253">
            <v>6</v>
          </cell>
          <cell r="F253">
            <v>6</v>
          </cell>
        </row>
        <row r="254">
          <cell r="A254" t="str">
            <v>БОНУС МОЛОЧНЫЕ КЛАССИЧЕСКИЕ сос п/о в/у 0.3кг (6084)  ОСТАНКИНО</v>
          </cell>
          <cell r="B254"/>
          <cell r="C254"/>
          <cell r="D254"/>
          <cell r="E254">
            <v>17</v>
          </cell>
          <cell r="F254">
            <v>17</v>
          </cell>
        </row>
        <row r="255">
          <cell r="A255" t="str">
            <v>БОНУС МОЛОЧНЫЕ КЛАССИЧЕСКИЕ сос п/о мгс 2*4_С (4980)  ОСТАНКИНО</v>
          </cell>
          <cell r="B255"/>
          <cell r="C255"/>
          <cell r="D255"/>
          <cell r="E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B256"/>
          <cell r="C256"/>
          <cell r="D256"/>
          <cell r="E256">
            <v>188</v>
          </cell>
          <cell r="F256">
            <v>188</v>
          </cell>
        </row>
        <row r="257">
          <cell r="A257" t="str">
            <v>БОНУС СОЧНЫЕ сос п/о мгс 0.41кг_UZ (6087)  ОСТАНКИНО</v>
          </cell>
          <cell r="B257"/>
          <cell r="C257"/>
          <cell r="D257"/>
          <cell r="E257">
            <v>96</v>
          </cell>
          <cell r="F257">
            <v>96</v>
          </cell>
        </row>
        <row r="258">
          <cell r="A258" t="str">
            <v>БОНУС_ 017  Сосиски Вязанка Сливочные, Вязанка амицел ВЕС.ПОКОМ</v>
          </cell>
          <cell r="B258"/>
          <cell r="C258"/>
          <cell r="D258"/>
          <cell r="E258"/>
          <cell r="F258">
            <v>288.3</v>
          </cell>
        </row>
        <row r="259">
          <cell r="A259" t="str">
            <v>БОНУС_ 456  Колбаса Филейная ТМ Особый рецепт ВЕС большой батон  ПОКОМ</v>
          </cell>
          <cell r="B259"/>
          <cell r="C259"/>
          <cell r="D259"/>
          <cell r="E259"/>
          <cell r="F259">
            <v>458.06400000000002</v>
          </cell>
        </row>
        <row r="260">
          <cell r="A260" t="str">
            <v>БОНУС_ 457  Колбаса Молочная ТМ Особый рецепт ВЕС большой батон  ПОКОМ</v>
          </cell>
          <cell r="B260"/>
          <cell r="C260"/>
          <cell r="D260"/>
          <cell r="E260"/>
          <cell r="F260">
            <v>285.00799999999998</v>
          </cell>
        </row>
        <row r="261">
          <cell r="A261" t="str">
            <v>БОНУС_079  Колбаса Сервелат Кремлевский,  0.35 кг, ПОКОМ</v>
          </cell>
          <cell r="B261"/>
          <cell r="C261"/>
          <cell r="D261"/>
          <cell r="E261"/>
          <cell r="F261">
            <v>475</v>
          </cell>
        </row>
        <row r="262">
          <cell r="A262" t="str">
            <v>БОНУС_302  Сосиски Сочинки по-баварски,  0.4кг, ТМ Стародворье  ПОКОМ</v>
          </cell>
          <cell r="B262"/>
          <cell r="C262"/>
          <cell r="D262"/>
          <cell r="E262"/>
          <cell r="F262">
            <v>118</v>
          </cell>
        </row>
        <row r="263">
          <cell r="A263" t="str">
            <v>БОНУС_312  Ветчина Филейская ВЕС ТМ  Вязанка ТС Столичная  ПОКОМ</v>
          </cell>
          <cell r="B263"/>
          <cell r="C263"/>
          <cell r="D263"/>
          <cell r="E263"/>
          <cell r="F263">
            <v>173.69200000000001</v>
          </cell>
        </row>
        <row r="264">
          <cell r="A264" t="str">
            <v>БОНУС_412  Сосиски Баварские ТМ Стародворье 0,35 кг ПОКОМ</v>
          </cell>
          <cell r="B264"/>
          <cell r="C264"/>
          <cell r="D264"/>
          <cell r="E264"/>
          <cell r="F264">
            <v>690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B265"/>
          <cell r="C265"/>
          <cell r="D265"/>
          <cell r="E265"/>
          <cell r="F265">
            <v>658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B266"/>
          <cell r="C266"/>
          <cell r="D266"/>
          <cell r="E266"/>
          <cell r="F266">
            <v>8</v>
          </cell>
        </row>
        <row r="267">
          <cell r="A267" t="str">
            <v>БОНУС_Колбаса вареная Филейская ТМ Вязанка. ВЕС  ПОКОМ</v>
          </cell>
          <cell r="B267"/>
          <cell r="C267"/>
          <cell r="D267"/>
          <cell r="E267"/>
          <cell r="F267">
            <v>12.5</v>
          </cell>
        </row>
        <row r="268">
          <cell r="A268" t="str">
            <v>БОНУС_Колбаса Сервелат Филедворский, фиброуз, в/у 0,35 кг срез,  ПОКОМ</v>
          </cell>
          <cell r="B268"/>
          <cell r="C268"/>
          <cell r="D268"/>
          <cell r="E268"/>
          <cell r="F268">
            <v>239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B269"/>
          <cell r="C269"/>
          <cell r="D269"/>
          <cell r="E269"/>
          <cell r="F269">
            <v>114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B270"/>
          <cell r="C270"/>
          <cell r="D270"/>
          <cell r="E270"/>
          <cell r="F270">
            <v>159</v>
          </cell>
        </row>
        <row r="271">
          <cell r="A271" t="str">
            <v>Бутербродная вареная 0,47 кг шт.  СПК</v>
          </cell>
          <cell r="B271"/>
          <cell r="C271"/>
          <cell r="D271"/>
          <cell r="E271">
            <v>47</v>
          </cell>
          <cell r="F271">
            <v>47</v>
          </cell>
        </row>
        <row r="272">
          <cell r="A272" t="str">
            <v>Вацлавская п/к (черева) 390 гр.шт. термоус.пак  СПК</v>
          </cell>
          <cell r="B272"/>
          <cell r="C272"/>
          <cell r="D272"/>
          <cell r="E272">
            <v>39</v>
          </cell>
          <cell r="F272">
            <v>39</v>
          </cell>
        </row>
        <row r="273">
          <cell r="A273" t="str">
            <v>Готовые бельмеши сочные с мясом ТМ Горячая штучка 0,3кг зам  ПОКОМ</v>
          </cell>
          <cell r="B273"/>
          <cell r="C273"/>
          <cell r="D273"/>
          <cell r="E273"/>
          <cell r="F273">
            <v>223</v>
          </cell>
        </row>
        <row r="274">
          <cell r="A274" t="str">
            <v>Готовые чебупели острые с мясом Горячая штучка 0,3 кг зам  ПОКОМ</v>
          </cell>
          <cell r="B274"/>
          <cell r="C274"/>
          <cell r="D274"/>
          <cell r="E274">
            <v>4</v>
          </cell>
          <cell r="F274">
            <v>493</v>
          </cell>
        </row>
        <row r="275">
          <cell r="A275" t="str">
            <v>Готовые чебупели с ветчиной и сыром Горячая штучка 0,3кг зам  ПОКОМ</v>
          </cell>
          <cell r="B275"/>
          <cell r="C275"/>
          <cell r="D275"/>
          <cell r="E275">
            <v>795</v>
          </cell>
          <cell r="F275">
            <v>2134</v>
          </cell>
        </row>
        <row r="276">
          <cell r="A276" t="str">
            <v>Готовые чебупели сочные с мясом ТМ Горячая штучка  0,3кг зам  ПОКОМ</v>
          </cell>
          <cell r="B276"/>
          <cell r="C276"/>
          <cell r="D276"/>
          <cell r="E276">
            <v>533</v>
          </cell>
          <cell r="F276">
            <v>1895</v>
          </cell>
        </row>
        <row r="277">
          <cell r="A277" t="str">
            <v>Готовые чебуреки с мясом ТМ Горячая штучка 0,09 кг флоу-пак ПОКОМ</v>
          </cell>
          <cell r="B277"/>
          <cell r="C277"/>
          <cell r="D277"/>
          <cell r="E277">
            <v>4</v>
          </cell>
          <cell r="F277">
            <v>367</v>
          </cell>
        </row>
        <row r="278">
          <cell r="A278" t="str">
            <v>Грудинка "По-московски" в/к термоус.пак.  СПК</v>
          </cell>
          <cell r="B278"/>
          <cell r="C278"/>
          <cell r="D278"/>
          <cell r="E278">
            <v>13.5</v>
          </cell>
          <cell r="F278">
            <v>13.5</v>
          </cell>
        </row>
        <row r="279">
          <cell r="A279" t="str">
            <v>Гуцульская с/к "КолбасГрад" 160 гр.шт. термоус. пак  СПК</v>
          </cell>
          <cell r="B279"/>
          <cell r="C279"/>
          <cell r="D279"/>
          <cell r="E279">
            <v>170</v>
          </cell>
          <cell r="F279">
            <v>170</v>
          </cell>
        </row>
        <row r="280">
          <cell r="A280" t="str">
            <v>Дельгаро с/в "Эликатессе" 140 гр.шт.  СПК</v>
          </cell>
          <cell r="B280"/>
          <cell r="C280"/>
          <cell r="D280"/>
          <cell r="E280">
            <v>63</v>
          </cell>
          <cell r="F280">
            <v>63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/>
          <cell r="C281"/>
          <cell r="D281"/>
          <cell r="E281">
            <v>207</v>
          </cell>
          <cell r="F281">
            <v>207</v>
          </cell>
        </row>
        <row r="282">
          <cell r="A282" t="str">
            <v>Докторская вареная в/с 0,47 кг шт.  СПК</v>
          </cell>
          <cell r="B282"/>
          <cell r="C282"/>
          <cell r="D282"/>
          <cell r="E282">
            <v>55</v>
          </cell>
          <cell r="F282">
            <v>55</v>
          </cell>
        </row>
        <row r="283">
          <cell r="A283" t="str">
            <v>Докторская вареная термоус.пак. "Высокий вкус"  СПК</v>
          </cell>
          <cell r="B283"/>
          <cell r="C283"/>
          <cell r="D283"/>
          <cell r="E283">
            <v>57.6</v>
          </cell>
          <cell r="F283">
            <v>57.6</v>
          </cell>
        </row>
        <row r="284">
          <cell r="A284" t="str">
            <v>ЖАР-ладушки с клубникой и вишней ТМ Стародворье 0,2 кг ПОКОМ</v>
          </cell>
          <cell r="B284"/>
          <cell r="C284"/>
          <cell r="D284"/>
          <cell r="E284">
            <v>1</v>
          </cell>
          <cell r="F284">
            <v>56</v>
          </cell>
        </row>
        <row r="285">
          <cell r="A285" t="str">
            <v>ЖАР-ладушки с мясом 0,2кг ТМ Стародворье  ПОКОМ</v>
          </cell>
          <cell r="B285"/>
          <cell r="C285"/>
          <cell r="D285"/>
          <cell r="E285">
            <v>8</v>
          </cell>
          <cell r="F285">
            <v>417</v>
          </cell>
        </row>
        <row r="286">
          <cell r="A286" t="str">
            <v>ЖАР-ладушки с яблоком и грушей ТМ Стародворье 0,2 кг. ПОКОМ</v>
          </cell>
          <cell r="B286"/>
          <cell r="C286"/>
          <cell r="D286"/>
          <cell r="E286"/>
          <cell r="F286">
            <v>24</v>
          </cell>
        </row>
        <row r="287">
          <cell r="A287" t="str">
            <v>Карбонад Юбилейный термоус.пак.  СПК</v>
          </cell>
          <cell r="B287"/>
          <cell r="C287"/>
          <cell r="D287"/>
          <cell r="E287">
            <v>51.2</v>
          </cell>
          <cell r="F287">
            <v>51.2</v>
          </cell>
        </row>
        <row r="288">
          <cell r="A288" t="str">
            <v>Каша гречневая с говядиной "СПК" ж/б 0,340 кг.шт. термоус. пл. ЧМК  СПК</v>
          </cell>
          <cell r="B288"/>
          <cell r="C288"/>
          <cell r="D288"/>
          <cell r="E288">
            <v>5</v>
          </cell>
          <cell r="F288">
            <v>5</v>
          </cell>
        </row>
        <row r="289">
          <cell r="A289" t="str">
            <v>Классическая с/к 80 гр.шт.нар. (лоток с ср.защ.атм.)  СПК</v>
          </cell>
          <cell r="B289"/>
          <cell r="C289"/>
          <cell r="D289"/>
          <cell r="E289">
            <v>17</v>
          </cell>
          <cell r="F289">
            <v>17</v>
          </cell>
        </row>
        <row r="290">
          <cell r="A290" t="str">
            <v>Колбаски ПодПивасики оригинальные с/к 0,10 кг.шт. термофор.пак.  СПК</v>
          </cell>
          <cell r="B290"/>
          <cell r="C290"/>
          <cell r="D290"/>
          <cell r="E290">
            <v>568</v>
          </cell>
          <cell r="F290">
            <v>568</v>
          </cell>
        </row>
        <row r="291">
          <cell r="A291" t="str">
            <v>Колбаски ПодПивасики острые с/к 0,10 кг.шт. термофор.пак.  СПК</v>
          </cell>
          <cell r="B291"/>
          <cell r="C291"/>
          <cell r="D291"/>
          <cell r="E291">
            <v>462</v>
          </cell>
          <cell r="F291">
            <v>462</v>
          </cell>
        </row>
        <row r="292">
          <cell r="A292" t="str">
            <v>Колбаски ПодПивасики с сыром с/к 100 гр.шт. (в ср.защ.атм.)  СПК</v>
          </cell>
          <cell r="B292"/>
          <cell r="C292"/>
          <cell r="D292"/>
          <cell r="E292">
            <v>87</v>
          </cell>
          <cell r="F292">
            <v>87</v>
          </cell>
        </row>
        <row r="293">
          <cell r="A293" t="str">
            <v>Коньячная с/к 0,10 кг.шт. нарезка (лоток с ср.зад.атм.) "Высокий вкус"  СПК</v>
          </cell>
          <cell r="B293"/>
          <cell r="C293"/>
          <cell r="D293"/>
          <cell r="E293">
            <v>5</v>
          </cell>
          <cell r="F293">
            <v>5</v>
          </cell>
        </row>
        <row r="294">
          <cell r="A294" t="str">
            <v>Круггетсы с сырным соусом ТМ Горячая штучка 0,25 кг зам  ПОКОМ</v>
          </cell>
          <cell r="B294"/>
          <cell r="C294"/>
          <cell r="D294"/>
          <cell r="E294">
            <v>12</v>
          </cell>
          <cell r="F294">
            <v>621</v>
          </cell>
        </row>
        <row r="295">
          <cell r="A295" t="str">
            <v>Круггетсы сочные ТМ Горячая штучка ТС Круггетсы 0,25 кг зам  ПОКОМ</v>
          </cell>
          <cell r="B295"/>
          <cell r="C295"/>
          <cell r="D295"/>
          <cell r="E295">
            <v>286</v>
          </cell>
          <cell r="F295">
            <v>1140</v>
          </cell>
        </row>
        <row r="296">
          <cell r="A296" t="str">
            <v>Ла Фаворте с/в "Эликатессе" 140 гр.шт.  СПК</v>
          </cell>
          <cell r="B296"/>
          <cell r="C296"/>
          <cell r="D296"/>
          <cell r="E296">
            <v>79</v>
          </cell>
          <cell r="F296">
            <v>79</v>
          </cell>
        </row>
        <row r="297">
          <cell r="A297" t="str">
            <v>Ливерная Печеночная "Просто выгодно" 0,3 кг.шт.  СПК</v>
          </cell>
          <cell r="B297"/>
          <cell r="C297"/>
          <cell r="D297"/>
          <cell r="E297">
            <v>82</v>
          </cell>
          <cell r="F297">
            <v>82</v>
          </cell>
        </row>
        <row r="298">
          <cell r="A298" t="str">
            <v>Любительская вареная термоус.пак. "Высокий вкус"  СПК</v>
          </cell>
          <cell r="B298"/>
          <cell r="C298"/>
          <cell r="D298"/>
          <cell r="E298">
            <v>85.2</v>
          </cell>
          <cell r="F298">
            <v>85.2</v>
          </cell>
        </row>
        <row r="299">
          <cell r="A299" t="str">
            <v>Мини-пицца Владимирский стандарт с ветчиной и грибами 0,25кг ТМ Владимирский стандарт  ПОКОМ</v>
          </cell>
          <cell r="B299"/>
          <cell r="C299"/>
          <cell r="D299"/>
          <cell r="E299"/>
          <cell r="F299">
            <v>4</v>
          </cell>
        </row>
        <row r="300">
          <cell r="A300" t="str">
            <v>Мини-сосиски в тесте 0,3кг ТМ Зареченские  ПОКОМ</v>
          </cell>
          <cell r="B300"/>
          <cell r="C300"/>
          <cell r="D300"/>
          <cell r="E300"/>
          <cell r="F300">
            <v>1</v>
          </cell>
        </row>
        <row r="301">
          <cell r="A301" t="str">
            <v>Мини-сосиски в тесте 3,7кг ВЕС заморож. ТМ Зареченские  ПОКОМ</v>
          </cell>
          <cell r="B301"/>
          <cell r="C301"/>
          <cell r="D301"/>
          <cell r="E301"/>
          <cell r="F301">
            <v>173.90299999999999</v>
          </cell>
        </row>
        <row r="302">
          <cell r="A302" t="str">
            <v>Мини-чебуречки с мясом ВЕС 5,5кг ТМ Зареченские  ПОКОМ</v>
          </cell>
          <cell r="B302"/>
          <cell r="C302"/>
          <cell r="D302"/>
          <cell r="E302"/>
          <cell r="F302">
            <v>121</v>
          </cell>
        </row>
        <row r="303">
          <cell r="A303" t="str">
            <v>Мини-шарики с курочкой и сыром ТМ Зареченские ВЕС  ПОКОМ</v>
          </cell>
          <cell r="B303"/>
          <cell r="C303"/>
          <cell r="D303"/>
          <cell r="E303"/>
          <cell r="F303">
            <v>105</v>
          </cell>
        </row>
        <row r="304">
          <cell r="A304" t="str">
            <v>Наггетсы Foodgital 0,25кг ТМ Горячая штучка  ПОКОМ</v>
          </cell>
          <cell r="B304"/>
          <cell r="C304"/>
          <cell r="D304"/>
          <cell r="E304"/>
          <cell r="F304">
            <v>12</v>
          </cell>
        </row>
        <row r="305">
          <cell r="A305" t="str">
            <v>Наггетсы из печи 0,25кг ТМ Вязанка ТС Няняггетсы Сливушки замор.  ПОКОМ</v>
          </cell>
          <cell r="B305"/>
          <cell r="C305"/>
          <cell r="D305"/>
          <cell r="E305">
            <v>12</v>
          </cell>
          <cell r="F305">
            <v>2659</v>
          </cell>
        </row>
        <row r="306">
          <cell r="A306" t="str">
            <v>Наггетсы Нагетосы Сочная курочка ТМ Горячая штучка 0,25 кг зам  ПОКОМ</v>
          </cell>
          <cell r="B306"/>
          <cell r="C306"/>
          <cell r="D306"/>
          <cell r="E306">
            <v>16</v>
          </cell>
          <cell r="F306">
            <v>2121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B307"/>
          <cell r="C307"/>
          <cell r="D307"/>
          <cell r="E307">
            <v>11</v>
          </cell>
          <cell r="F307">
            <v>2822</v>
          </cell>
        </row>
        <row r="308">
          <cell r="A308" t="str">
            <v>Наггетсы с куриным филе и сыром ТМ Вязанка 0,25 кг ПОКОМ</v>
          </cell>
          <cell r="B308"/>
          <cell r="C308"/>
          <cell r="D308"/>
          <cell r="E308">
            <v>8</v>
          </cell>
          <cell r="F308">
            <v>1064</v>
          </cell>
        </row>
        <row r="309">
          <cell r="A309" t="str">
            <v>Наггетсы Хрустящие 0,3кг ТМ Зареченские  ПОКОМ</v>
          </cell>
          <cell r="B309"/>
          <cell r="C309"/>
          <cell r="D309"/>
          <cell r="E309">
            <v>1</v>
          </cell>
          <cell r="F309">
            <v>181</v>
          </cell>
        </row>
        <row r="310">
          <cell r="A310" t="str">
            <v>Наггетсы Хрустящие ТМ Зареченские. ВЕС ПОКОМ</v>
          </cell>
          <cell r="B310"/>
          <cell r="C310"/>
          <cell r="D310"/>
          <cell r="E310">
            <v>6</v>
          </cell>
          <cell r="F310">
            <v>699</v>
          </cell>
        </row>
        <row r="311">
          <cell r="A311" t="str">
            <v>Оригинальная с перцем с/к  СПК</v>
          </cell>
          <cell r="B311"/>
          <cell r="C311"/>
          <cell r="D311"/>
          <cell r="E311">
            <v>104</v>
          </cell>
          <cell r="F311">
            <v>104</v>
          </cell>
        </row>
        <row r="312">
          <cell r="A312" t="str">
            <v>Оригинальная с перцем с/к 0,235 кг.шт.  СПК</v>
          </cell>
          <cell r="B312"/>
          <cell r="C312"/>
          <cell r="D312"/>
          <cell r="E312">
            <v>23</v>
          </cell>
          <cell r="F312">
            <v>23</v>
          </cell>
        </row>
        <row r="313">
          <cell r="A313" t="str">
            <v>Особая вареная  СПК</v>
          </cell>
          <cell r="B313"/>
          <cell r="C313"/>
          <cell r="D313"/>
          <cell r="E313">
            <v>4</v>
          </cell>
          <cell r="F313">
            <v>4</v>
          </cell>
        </row>
        <row r="314">
          <cell r="A314" t="str">
            <v>Паштет печеночный 140 гр.шт.  СПК</v>
          </cell>
          <cell r="B314"/>
          <cell r="C314"/>
          <cell r="D314"/>
          <cell r="E314">
            <v>28</v>
          </cell>
          <cell r="F314">
            <v>28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B315"/>
          <cell r="C315"/>
          <cell r="D315"/>
          <cell r="E315"/>
          <cell r="F315">
            <v>186</v>
          </cell>
        </row>
        <row r="316">
          <cell r="A316" t="str">
            <v>Пельмени Grandmeni с говядиной и свининой 0,7кг ТМ Горячая штучка  ПОКОМ</v>
          </cell>
          <cell r="B316"/>
          <cell r="C316"/>
          <cell r="D316"/>
          <cell r="E316"/>
          <cell r="F316">
            <v>169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B317"/>
          <cell r="C317"/>
          <cell r="D317"/>
          <cell r="E317">
            <v>2</v>
          </cell>
          <cell r="F317">
            <v>65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B318"/>
          <cell r="C318"/>
          <cell r="D318"/>
          <cell r="E318">
            <v>4</v>
          </cell>
          <cell r="F318">
            <v>461</v>
          </cell>
        </row>
        <row r="319">
          <cell r="A319" t="str">
            <v>Пельмени Бигбули с мясом ТМ Горячая штучка. флоу-пак сфера 0,4 кг. ПОКОМ</v>
          </cell>
          <cell r="B319"/>
          <cell r="C319"/>
          <cell r="D319"/>
          <cell r="E319"/>
          <cell r="F319">
            <v>121</v>
          </cell>
        </row>
        <row r="320">
          <cell r="A320" t="str">
            <v>Пельмени Бигбули с мясом ТМ Горячая штучка. флоу-пак сфера 0,7 кг ПОКОМ</v>
          </cell>
          <cell r="B320"/>
          <cell r="C320"/>
          <cell r="D320"/>
          <cell r="E320">
            <v>192</v>
          </cell>
          <cell r="F320">
            <v>807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B321"/>
          <cell r="C321"/>
          <cell r="D321"/>
          <cell r="E321"/>
          <cell r="F321">
            <v>27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B322"/>
          <cell r="C322"/>
          <cell r="D322"/>
          <cell r="E322"/>
          <cell r="F322">
            <v>110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B323"/>
          <cell r="C323"/>
          <cell r="D323"/>
          <cell r="E323">
            <v>2</v>
          </cell>
          <cell r="F323">
            <v>1016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B324"/>
          <cell r="C324"/>
          <cell r="D324"/>
          <cell r="E324">
            <v>1</v>
          </cell>
          <cell r="F324">
            <v>664</v>
          </cell>
        </row>
        <row r="325">
          <cell r="A325" t="str">
            <v>Пельмени Бульмени с говядиной и свининой Горячая штучка 0,43  ПОКОМ</v>
          </cell>
          <cell r="B325"/>
          <cell r="C325"/>
          <cell r="D325"/>
          <cell r="E325"/>
          <cell r="F325">
            <v>1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B326"/>
          <cell r="C326"/>
          <cell r="D326"/>
          <cell r="E326"/>
          <cell r="F326">
            <v>93.701999999999998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B327"/>
          <cell r="C327"/>
          <cell r="D327"/>
          <cell r="E327"/>
          <cell r="F327">
            <v>977.70299999999997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B328"/>
          <cell r="C328"/>
          <cell r="D328"/>
          <cell r="E328">
            <v>5</v>
          </cell>
          <cell r="F328">
            <v>893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B329"/>
          <cell r="C329"/>
          <cell r="D329"/>
          <cell r="E329">
            <v>655</v>
          </cell>
          <cell r="F329">
            <v>2485</v>
          </cell>
        </row>
        <row r="330">
          <cell r="A330" t="str">
            <v>Пельмени Бульмени со сливочным маслом ТМ Горячая шт. 0,43 кг  ПОКОМ</v>
          </cell>
          <cell r="B330"/>
          <cell r="C330"/>
          <cell r="D330"/>
          <cell r="E330"/>
          <cell r="F330">
            <v>3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B331"/>
          <cell r="C331"/>
          <cell r="D331"/>
          <cell r="E331">
            <v>8</v>
          </cell>
          <cell r="F331">
            <v>1086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B332"/>
          <cell r="C332"/>
          <cell r="D332"/>
          <cell r="E332">
            <v>1073</v>
          </cell>
          <cell r="F332">
            <v>3418</v>
          </cell>
        </row>
        <row r="333">
          <cell r="A333" t="str">
            <v>Пельмени Домашние с говядиной и свининой 0,7кг, сфера ТМ Зареченские  ПОКОМ</v>
          </cell>
          <cell r="B333"/>
          <cell r="C333"/>
          <cell r="D333"/>
          <cell r="E333"/>
          <cell r="F333">
            <v>7</v>
          </cell>
        </row>
        <row r="334">
          <cell r="A334" t="str">
            <v>Пельмени Домашние со сливочным маслом 0,7кг, сфера ТМ Зареченские  ПОКОМ</v>
          </cell>
          <cell r="B334"/>
          <cell r="C334"/>
          <cell r="D334"/>
          <cell r="E334"/>
          <cell r="F334">
            <v>4</v>
          </cell>
        </row>
        <row r="335">
          <cell r="A335" t="str">
            <v>Пельмени Медвежьи ушки с фермерскими сливками 0,7кг  ПОКОМ</v>
          </cell>
          <cell r="B335"/>
          <cell r="C335"/>
          <cell r="D335"/>
          <cell r="E335">
            <v>1</v>
          </cell>
          <cell r="F335">
            <v>213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B336"/>
          <cell r="C336"/>
          <cell r="D336"/>
          <cell r="E336"/>
          <cell r="F336">
            <v>250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B337"/>
          <cell r="C337"/>
          <cell r="D337"/>
          <cell r="E337">
            <v>3</v>
          </cell>
          <cell r="F337">
            <v>92</v>
          </cell>
        </row>
        <row r="338">
          <cell r="A338" t="str">
            <v>Пельмени Мясорубские ТМ Стародворье фоупак равиоли 0,7 кг  ПОКОМ</v>
          </cell>
          <cell r="B338"/>
          <cell r="C338"/>
          <cell r="D338"/>
          <cell r="E338">
            <v>2</v>
          </cell>
          <cell r="F338">
            <v>1199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B339"/>
          <cell r="C339"/>
          <cell r="D339"/>
          <cell r="E339"/>
          <cell r="F339">
            <v>179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B340"/>
          <cell r="C340"/>
          <cell r="D340"/>
          <cell r="E340">
            <v>5</v>
          </cell>
          <cell r="F340">
            <v>350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B341"/>
          <cell r="C341"/>
          <cell r="D341"/>
          <cell r="E341"/>
          <cell r="F341">
            <v>548</v>
          </cell>
        </row>
        <row r="342">
          <cell r="A342" t="str">
            <v>Пельмени Сочные сфера 0,8 кг ТМ Стародворье  ПОКОМ</v>
          </cell>
          <cell r="B342"/>
          <cell r="C342"/>
          <cell r="D342"/>
          <cell r="E342">
            <v>2</v>
          </cell>
          <cell r="F342">
            <v>154</v>
          </cell>
        </row>
        <row r="343">
          <cell r="A343" t="str">
            <v>Пирожки с мясом 0,3кг ТМ Зареченские  ПОКОМ</v>
          </cell>
          <cell r="B343"/>
          <cell r="C343"/>
          <cell r="D343"/>
          <cell r="E343">
            <v>1</v>
          </cell>
          <cell r="F343">
            <v>35</v>
          </cell>
        </row>
        <row r="344">
          <cell r="A344" t="str">
            <v>Пирожки с мясом 3,7кг ВЕС ТМ Зареченские  ПОКОМ</v>
          </cell>
          <cell r="B344"/>
          <cell r="C344"/>
          <cell r="D344"/>
          <cell r="E344"/>
          <cell r="F344">
            <v>140.60300000000001</v>
          </cell>
        </row>
        <row r="345">
          <cell r="A345" t="str">
            <v>Пирожки с яблоком и грушей ВЕС ТМ Зареченские  ПОКОМ</v>
          </cell>
          <cell r="B345"/>
          <cell r="C345"/>
          <cell r="D345"/>
          <cell r="E345"/>
          <cell r="F345">
            <v>11.101000000000001</v>
          </cell>
        </row>
        <row r="346">
          <cell r="A346" t="str">
            <v>Плавленый сыр "Шоколадный" 30% 180 гр ТМ "ПАПА МОЖЕТ"  ОСТАНКИНО</v>
          </cell>
          <cell r="B346"/>
          <cell r="C346"/>
          <cell r="D346"/>
          <cell r="E346">
            <v>23</v>
          </cell>
          <cell r="F346">
            <v>23</v>
          </cell>
        </row>
        <row r="347">
          <cell r="A347" t="str">
            <v>Плавленый Сыр 45% "С ветчиной" СТМ "ПапаМожет" 180гр  ОСТАНКИНО</v>
          </cell>
          <cell r="B347"/>
          <cell r="C347"/>
          <cell r="D347"/>
          <cell r="E347">
            <v>29</v>
          </cell>
          <cell r="F347">
            <v>29</v>
          </cell>
        </row>
        <row r="348">
          <cell r="A348" t="str">
            <v>Плавленый Сыр 45% "С грибами" СТМ "ПапаМожет 180гр  ОСТАНКИНО</v>
          </cell>
          <cell r="B348"/>
          <cell r="C348"/>
          <cell r="D348"/>
          <cell r="E348">
            <v>19</v>
          </cell>
          <cell r="F348">
            <v>19</v>
          </cell>
        </row>
        <row r="349">
          <cell r="A349" t="str">
            <v>Покровская вареная 0,47 кг шт.  СПК</v>
          </cell>
          <cell r="B349"/>
          <cell r="C349"/>
          <cell r="D349"/>
          <cell r="E349">
            <v>17</v>
          </cell>
          <cell r="F349">
            <v>17</v>
          </cell>
        </row>
        <row r="350">
          <cell r="A350" t="str">
            <v>ПолуКоп п/к 250 гр.шт. термоформ.пак.  СПК</v>
          </cell>
          <cell r="B350"/>
          <cell r="C350"/>
          <cell r="D350"/>
          <cell r="E350">
            <v>10</v>
          </cell>
          <cell r="F350">
            <v>10</v>
          </cell>
        </row>
        <row r="351">
          <cell r="A351" t="str">
            <v>Продукт колбасный с сыром копченый Коровино 400 гр  ОСТАНКИНО</v>
          </cell>
          <cell r="B351"/>
          <cell r="C351"/>
          <cell r="D351"/>
          <cell r="E351">
            <v>8</v>
          </cell>
          <cell r="F351">
            <v>8</v>
          </cell>
        </row>
        <row r="352">
          <cell r="A352" t="str">
            <v>Ричеза с/к 230 гр.шт.  СПК</v>
          </cell>
          <cell r="B352"/>
          <cell r="C352"/>
          <cell r="D352"/>
          <cell r="E352">
            <v>56</v>
          </cell>
          <cell r="F352">
            <v>56</v>
          </cell>
        </row>
        <row r="353">
          <cell r="A353" t="str">
            <v>Российский сливочный 45% ТМ Папа Может, брус (2шт)  ОСТАНКИНО</v>
          </cell>
          <cell r="B353"/>
          <cell r="C353"/>
          <cell r="D353"/>
          <cell r="E353">
            <v>28.6</v>
          </cell>
          <cell r="F353">
            <v>28.6</v>
          </cell>
        </row>
        <row r="354">
          <cell r="A354" t="str">
            <v>Сальчетти с/к 230 гр.шт.  СПК</v>
          </cell>
          <cell r="B354"/>
          <cell r="C354"/>
          <cell r="D354"/>
          <cell r="E354">
            <v>143</v>
          </cell>
          <cell r="F354">
            <v>143</v>
          </cell>
        </row>
        <row r="355">
          <cell r="A355" t="str">
            <v>Сальчичон с/к 200 гр. срез "Эликатессе" термоформ.пак.  СПК</v>
          </cell>
          <cell r="B355"/>
          <cell r="C355"/>
          <cell r="D355"/>
          <cell r="E355">
            <v>8</v>
          </cell>
          <cell r="F355">
            <v>8</v>
          </cell>
        </row>
        <row r="356">
          <cell r="A356" t="str">
            <v>Салями с перчиком с/к "КолбасГрад" 160 гр.шт. термоус. пак.  СПК</v>
          </cell>
          <cell r="B356"/>
          <cell r="C356"/>
          <cell r="D356"/>
          <cell r="E356">
            <v>150</v>
          </cell>
          <cell r="F356">
            <v>150</v>
          </cell>
        </row>
        <row r="357">
          <cell r="A357" t="str">
            <v>Салями с/к 100 гр.шт.нар. (лоток с ср.защ.атм.)  СПК</v>
          </cell>
          <cell r="B357"/>
          <cell r="C357"/>
          <cell r="D357"/>
          <cell r="E357">
            <v>26</v>
          </cell>
          <cell r="F357">
            <v>26</v>
          </cell>
        </row>
        <row r="358">
          <cell r="A358" t="str">
            <v>Салями Трюфель с/в "Эликатессе" 0,16 кг.шт.  СПК</v>
          </cell>
          <cell r="B358"/>
          <cell r="C358"/>
          <cell r="D358"/>
          <cell r="E358">
            <v>108</v>
          </cell>
          <cell r="F358">
            <v>108</v>
          </cell>
        </row>
        <row r="359">
          <cell r="A359" t="str">
            <v>Сардельки "Докторские" (черева) ( в ср.защ.атм.) 1.0 кг. "Высокий вкус"  СПК</v>
          </cell>
          <cell r="B359"/>
          <cell r="C359"/>
          <cell r="D359"/>
          <cell r="E359">
            <v>57</v>
          </cell>
          <cell r="F359">
            <v>57</v>
          </cell>
        </row>
        <row r="360">
          <cell r="A360" t="str">
            <v>Сардельки "Необыкновенные" (в ср.защ.атм.)  СПК</v>
          </cell>
          <cell r="B360"/>
          <cell r="C360"/>
          <cell r="D360"/>
          <cell r="E360">
            <v>4</v>
          </cell>
          <cell r="F360">
            <v>4</v>
          </cell>
        </row>
        <row r="361">
          <cell r="A361" t="str">
            <v>Сардельки из говядины (черева) (в ср.защ.атм.) "Высокий вкус"  СПК</v>
          </cell>
          <cell r="B361"/>
          <cell r="C361"/>
          <cell r="D361"/>
          <cell r="E361">
            <v>28</v>
          </cell>
          <cell r="F361">
            <v>28</v>
          </cell>
        </row>
        <row r="362">
          <cell r="A362" t="str">
            <v>Семейная с чесночком Экстра вареная  СПК</v>
          </cell>
          <cell r="B362"/>
          <cell r="C362"/>
          <cell r="D362"/>
          <cell r="E362">
            <v>14</v>
          </cell>
          <cell r="F362">
            <v>14</v>
          </cell>
        </row>
        <row r="363">
          <cell r="A363" t="str">
            <v>Сервелат Европейский в/к, в/с 0,38 кг.шт.термофор.пак  СПК</v>
          </cell>
          <cell r="B363"/>
          <cell r="C363"/>
          <cell r="D363"/>
          <cell r="E363">
            <v>63</v>
          </cell>
          <cell r="F363">
            <v>63</v>
          </cell>
        </row>
        <row r="364">
          <cell r="A364" t="str">
            <v>Сервелат Коньячный в/к 0,38 кг.шт термофор.пак  СПК</v>
          </cell>
          <cell r="B364"/>
          <cell r="C364"/>
          <cell r="D364"/>
          <cell r="E364">
            <v>9</v>
          </cell>
          <cell r="F364">
            <v>9</v>
          </cell>
        </row>
        <row r="365">
          <cell r="A365" t="str">
            <v>Сервелат мелкозернистый в/к 0,5 кг.шт. термоус.пак. "Высокий вкус"  СПК</v>
          </cell>
          <cell r="B365"/>
          <cell r="C365"/>
          <cell r="D365"/>
          <cell r="E365">
            <v>71</v>
          </cell>
          <cell r="F365">
            <v>71</v>
          </cell>
        </row>
        <row r="366">
          <cell r="A366" t="str">
            <v>Сервелат Финский в/к 0,38 кг.шт. термофор.пак.  СПК</v>
          </cell>
          <cell r="B366"/>
          <cell r="C366"/>
          <cell r="D366"/>
          <cell r="E366">
            <v>67</v>
          </cell>
          <cell r="F366">
            <v>67</v>
          </cell>
        </row>
        <row r="367">
          <cell r="A367" t="str">
            <v>Сервелат Фирменный в/к 0,10 кг.шт. нарезка (лоток с ср.защ.атм.)  СПК</v>
          </cell>
          <cell r="B367"/>
          <cell r="C367"/>
          <cell r="D367"/>
          <cell r="E367">
            <v>52</v>
          </cell>
          <cell r="F367">
            <v>52</v>
          </cell>
        </row>
        <row r="368">
          <cell r="A368" t="str">
            <v>Сибирская особая с/к 0,10 кг.шт. нарезка (лоток с ср.защ.атм.)  СПК</v>
          </cell>
          <cell r="B368"/>
          <cell r="C368"/>
          <cell r="D368"/>
          <cell r="E368">
            <v>137</v>
          </cell>
          <cell r="F368">
            <v>137</v>
          </cell>
        </row>
        <row r="369">
          <cell r="A369" t="str">
            <v>Сибирская особая с/к 0,235 кг шт.  СПК</v>
          </cell>
          <cell r="B369"/>
          <cell r="C369"/>
          <cell r="D369"/>
          <cell r="E369">
            <v>202</v>
          </cell>
          <cell r="F369">
            <v>202</v>
          </cell>
        </row>
        <row r="370">
          <cell r="A370" t="str">
            <v>Сливочный со вкусом топл. молока 45% тм Папа Может. брус (2шт)  ОСТАНКИНО</v>
          </cell>
          <cell r="B370"/>
          <cell r="C370"/>
          <cell r="D370"/>
          <cell r="E370">
            <v>31.7</v>
          </cell>
          <cell r="F370">
            <v>31.7</v>
          </cell>
        </row>
        <row r="371">
          <cell r="A371" t="str">
            <v>Сосиски "Баварские" 0,36 кг.шт. вак.упак.  СПК</v>
          </cell>
          <cell r="B371"/>
          <cell r="C371"/>
          <cell r="D371"/>
          <cell r="E371">
            <v>7</v>
          </cell>
          <cell r="F371">
            <v>7</v>
          </cell>
        </row>
        <row r="372">
          <cell r="A372" t="str">
            <v>Сосиски "Молочные" 0,36 кг.шт. вак.упак.  СПК</v>
          </cell>
          <cell r="B372"/>
          <cell r="C372"/>
          <cell r="D372"/>
          <cell r="E372">
            <v>6</v>
          </cell>
          <cell r="F372">
            <v>6</v>
          </cell>
        </row>
        <row r="373">
          <cell r="A373" t="str">
            <v>Сосиски Мусульманские "Просто выгодно" (в ср.защ.атм.)  СПК</v>
          </cell>
          <cell r="B373"/>
          <cell r="C373"/>
          <cell r="D373"/>
          <cell r="E373">
            <v>13</v>
          </cell>
          <cell r="F373">
            <v>13</v>
          </cell>
        </row>
        <row r="374">
          <cell r="A374" t="str">
            <v>Сосиски Хот-дог подкопченные (лоток с ср.защ.атм.)  СПК</v>
          </cell>
          <cell r="B374"/>
          <cell r="C374"/>
          <cell r="D374"/>
          <cell r="E374">
            <v>11</v>
          </cell>
          <cell r="F374">
            <v>11</v>
          </cell>
        </row>
        <row r="375">
          <cell r="A375" t="str">
            <v>Сочный мегачебурек ТМ Зареченские ВЕС ПОКОМ</v>
          </cell>
          <cell r="B375"/>
          <cell r="C375"/>
          <cell r="D375"/>
          <cell r="E375"/>
          <cell r="F375">
            <v>132.25</v>
          </cell>
        </row>
        <row r="376">
          <cell r="A376" t="str">
            <v>Сыр "Пармезан" 40% кусок 180 гр  ОСТАНКИНО</v>
          </cell>
          <cell r="B376"/>
          <cell r="C376"/>
          <cell r="D376"/>
          <cell r="E376">
            <v>103</v>
          </cell>
          <cell r="F376">
            <v>103</v>
          </cell>
        </row>
        <row r="377">
          <cell r="A377" t="str">
            <v>Сыр Боккончини копченый 40% 100 гр.  ОСТАНКИНО</v>
          </cell>
          <cell r="B377"/>
          <cell r="C377"/>
          <cell r="D377"/>
          <cell r="E377">
            <v>69</v>
          </cell>
          <cell r="F377">
            <v>69</v>
          </cell>
        </row>
        <row r="378">
          <cell r="A378" t="str">
            <v>Сыр колбасный копченый Папа Может 400 гр  ОСТАНКИНО</v>
          </cell>
          <cell r="B378"/>
          <cell r="C378"/>
          <cell r="D378"/>
          <cell r="E378">
            <v>13</v>
          </cell>
          <cell r="F378">
            <v>13</v>
          </cell>
        </row>
        <row r="379">
          <cell r="A379" t="str">
            <v>Сыр Останкино "Алтайский Gold" 50% вес  ОСТАНКИНО</v>
          </cell>
          <cell r="B379"/>
          <cell r="C379"/>
          <cell r="D379"/>
          <cell r="E379">
            <v>2.4</v>
          </cell>
          <cell r="F379">
            <v>2.4</v>
          </cell>
        </row>
        <row r="380">
          <cell r="A380" t="str">
            <v>Сыр ПАПА МОЖЕТ "Гауда Голд" 45% 180 г  ОСТАНКИНО</v>
          </cell>
          <cell r="B380"/>
          <cell r="C380"/>
          <cell r="D380"/>
          <cell r="E380">
            <v>490</v>
          </cell>
          <cell r="F380">
            <v>490</v>
          </cell>
        </row>
        <row r="381">
          <cell r="A381" t="str">
            <v>Сыр ПАПА МОЖЕТ "Голландский традиционный" 45% 180 г  ОСТАНКИНО</v>
          </cell>
          <cell r="B381"/>
          <cell r="C381"/>
          <cell r="D381"/>
          <cell r="E381">
            <v>545</v>
          </cell>
          <cell r="F381">
            <v>545</v>
          </cell>
        </row>
        <row r="382">
          <cell r="A382" t="str">
            <v>Сыр ПАПА МОЖЕТ "Министерский" 180гр, 45 %  ОСТАНКИНО</v>
          </cell>
          <cell r="B382"/>
          <cell r="C382"/>
          <cell r="D382"/>
          <cell r="E382">
            <v>187</v>
          </cell>
          <cell r="F382">
            <v>187</v>
          </cell>
        </row>
        <row r="383">
          <cell r="A383" t="str">
            <v>Сыр ПАПА МОЖЕТ "Папин завтрак" 180гр, 45 %  ОСТАНКИНО</v>
          </cell>
          <cell r="B383"/>
          <cell r="C383"/>
          <cell r="D383"/>
          <cell r="E383">
            <v>112</v>
          </cell>
          <cell r="F383">
            <v>112</v>
          </cell>
        </row>
        <row r="384">
          <cell r="A384" t="str">
            <v>Сыр ПАПА МОЖЕТ "Российский традиционный" 45% 180 г  ОСТАНКИНО</v>
          </cell>
          <cell r="B384"/>
          <cell r="C384"/>
          <cell r="D384"/>
          <cell r="E384">
            <v>897</v>
          </cell>
          <cell r="F384">
            <v>897</v>
          </cell>
        </row>
        <row r="385">
          <cell r="A385" t="str">
            <v>Сыр Папа Может "Российский традиционный" ВЕС брусок массовая доля жира 50%  ОСТАНКИНО</v>
          </cell>
          <cell r="B385"/>
          <cell r="C385"/>
          <cell r="D385"/>
          <cell r="E385">
            <v>5.4</v>
          </cell>
          <cell r="F385">
            <v>5.4</v>
          </cell>
        </row>
        <row r="386">
          <cell r="A386" t="str">
            <v>Сыр ПАПА МОЖЕТ "Тильзитер" 45% 180 г  ОСТАНКИНО</v>
          </cell>
          <cell r="B386"/>
          <cell r="C386"/>
          <cell r="D386"/>
          <cell r="E386">
            <v>291</v>
          </cell>
          <cell r="F386">
            <v>291</v>
          </cell>
        </row>
        <row r="387">
          <cell r="A387" t="str">
            <v>Сыр плавленый Сливочный ж 45 % 180г ТМ Папа Может (16шт) ОСТАНКИНО</v>
          </cell>
          <cell r="B387"/>
          <cell r="C387"/>
          <cell r="D387"/>
          <cell r="E387">
            <v>75</v>
          </cell>
          <cell r="F387">
            <v>75</v>
          </cell>
        </row>
        <row r="388">
          <cell r="A388" t="str">
            <v>Сыр полутвердый "Гауда", 45%, ВЕС брус из блока 1/5  ОСТАНКИНО</v>
          </cell>
          <cell r="B388"/>
          <cell r="C388"/>
          <cell r="D388"/>
          <cell r="E388">
            <v>17.100000000000001</v>
          </cell>
          <cell r="F388">
            <v>17.100000000000001</v>
          </cell>
        </row>
        <row r="389">
          <cell r="A389" t="str">
            <v>Сыр полутвердый "Голландский" 45%, брус ВЕС  ОСТАНКИНО</v>
          </cell>
          <cell r="B389"/>
          <cell r="C389"/>
          <cell r="D389"/>
          <cell r="E389">
            <v>50</v>
          </cell>
          <cell r="F389">
            <v>50</v>
          </cell>
        </row>
        <row r="390">
          <cell r="A390" t="str">
            <v>Сыр полутвердый "Тильзитер" 45%, ВЕС брус ТМ "Папа может"  ОСТАНКИНО</v>
          </cell>
          <cell r="B390"/>
          <cell r="C390"/>
          <cell r="D390"/>
          <cell r="E390">
            <v>15.4</v>
          </cell>
          <cell r="F390">
            <v>17.89</v>
          </cell>
        </row>
        <row r="391">
          <cell r="A391" t="str">
            <v>Сыр рассольный жирный Чечил 45% 100 гр  ОСТАНКИНО</v>
          </cell>
          <cell r="B391"/>
          <cell r="C391"/>
          <cell r="D391"/>
          <cell r="E391">
            <v>1</v>
          </cell>
          <cell r="F391">
            <v>1</v>
          </cell>
        </row>
        <row r="392">
          <cell r="A392" t="str">
            <v>Сыр Скаморца свежий 40% 100 гр.  ОСТАНКИНО</v>
          </cell>
          <cell r="B392"/>
          <cell r="C392"/>
          <cell r="D392"/>
          <cell r="E392">
            <v>108</v>
          </cell>
          <cell r="F392">
            <v>108</v>
          </cell>
        </row>
        <row r="393">
          <cell r="A393" t="str">
            <v>Сыр творожный с зеленью 60% Папа может 140 гр.  ОСТАНКИНО</v>
          </cell>
          <cell r="B393"/>
          <cell r="C393"/>
          <cell r="D393"/>
          <cell r="E393">
            <v>78</v>
          </cell>
          <cell r="F393">
            <v>78</v>
          </cell>
        </row>
        <row r="394">
          <cell r="A394" t="str">
            <v>Сыр Чечил копченый 43% 100г/6шт ТМ Папа Может  ОСТАНКИНО</v>
          </cell>
          <cell r="B394"/>
          <cell r="C394"/>
          <cell r="D394"/>
          <cell r="E394">
            <v>164</v>
          </cell>
          <cell r="F394">
            <v>164</v>
          </cell>
        </row>
        <row r="395">
          <cell r="A395" t="str">
            <v>Сыр Чечил свежий 45% 100г/6шт ТМ Папа Может  ОСТАНКИНО</v>
          </cell>
          <cell r="B395"/>
          <cell r="C395"/>
          <cell r="D395"/>
          <cell r="E395">
            <v>188</v>
          </cell>
          <cell r="F395">
            <v>188</v>
          </cell>
        </row>
        <row r="396">
          <cell r="A396" t="str">
            <v>Сыч/Прод Коровино Российский 50% 200г СЗМЖ  ОСТАНКИНО</v>
          </cell>
          <cell r="B396"/>
          <cell r="C396"/>
          <cell r="D396"/>
          <cell r="E396">
            <v>173</v>
          </cell>
          <cell r="F396">
            <v>173</v>
          </cell>
        </row>
        <row r="397">
          <cell r="A397" t="str">
            <v>Сыч/Прод Коровино Российский Оригин 50% ВЕС (5 кг)  ОСТАНКИНО</v>
          </cell>
          <cell r="B397"/>
          <cell r="C397"/>
          <cell r="D397"/>
          <cell r="E397">
            <v>169.9</v>
          </cell>
          <cell r="F397">
            <v>169.9</v>
          </cell>
        </row>
        <row r="398">
          <cell r="A398" t="str">
            <v>Сыч/Прод Коровино Тильзитер 50% 200г СЗМЖ  ОСТАНКИНО</v>
          </cell>
          <cell r="B398"/>
          <cell r="C398"/>
          <cell r="D398"/>
          <cell r="E398">
            <v>117</v>
          </cell>
          <cell r="F398">
            <v>117</v>
          </cell>
        </row>
        <row r="399">
          <cell r="A399" t="str">
            <v>Сыч/Прод Коровино Тильзитер Оригин 50% ВЕС (5 кг брус) СЗМЖ  ОСТАНКИНО</v>
          </cell>
          <cell r="B399"/>
          <cell r="C399"/>
          <cell r="D399"/>
          <cell r="E399">
            <v>171.2</v>
          </cell>
          <cell r="F399">
            <v>171.2</v>
          </cell>
        </row>
        <row r="400">
          <cell r="A400" t="str">
            <v>Творожный Сыр 60% Сливочный  СТМ "ПапаМожет" - 140гр  ОСТАНКИНО</v>
          </cell>
          <cell r="B400"/>
          <cell r="C400"/>
          <cell r="D400"/>
          <cell r="E400">
            <v>230</v>
          </cell>
          <cell r="F400">
            <v>230</v>
          </cell>
        </row>
        <row r="401">
          <cell r="A401" t="str">
            <v>Торо Неро с/в "Эликатессе" 140 гр.шт.  СПК</v>
          </cell>
          <cell r="B401"/>
          <cell r="C401"/>
          <cell r="D401"/>
          <cell r="E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B402"/>
          <cell r="C402"/>
          <cell r="D402"/>
          <cell r="E402">
            <v>44</v>
          </cell>
          <cell r="F402">
            <v>44</v>
          </cell>
        </row>
        <row r="403">
          <cell r="A403" t="str">
            <v>Фестивальная пора с/к 100 гр.шт.нар. (лоток с ср.защ.атм.)  СПК</v>
          </cell>
          <cell r="B403"/>
          <cell r="C403"/>
          <cell r="D403"/>
          <cell r="E403">
            <v>135</v>
          </cell>
          <cell r="F403">
            <v>135</v>
          </cell>
        </row>
        <row r="404">
          <cell r="A404" t="str">
            <v>Фестивальная пора с/к 235 гр.шт.  СПК</v>
          </cell>
          <cell r="B404"/>
          <cell r="C404"/>
          <cell r="D404"/>
          <cell r="E404">
            <v>380</v>
          </cell>
          <cell r="F404">
            <v>380</v>
          </cell>
        </row>
        <row r="405">
          <cell r="A405" t="str">
            <v>Фестивальная пора с/к термоус.пак  СПК</v>
          </cell>
          <cell r="B405"/>
          <cell r="C405"/>
          <cell r="D405"/>
          <cell r="E405">
            <v>40.1</v>
          </cell>
          <cell r="F405">
            <v>40.1</v>
          </cell>
        </row>
        <row r="406">
          <cell r="A406" t="str">
            <v>Фирменная с/к 200 гр. срез "Эликатессе" термоформ.пак.  СПК</v>
          </cell>
          <cell r="B406"/>
          <cell r="C406"/>
          <cell r="D406"/>
          <cell r="E406">
            <v>83</v>
          </cell>
          <cell r="F406">
            <v>83</v>
          </cell>
        </row>
        <row r="407">
          <cell r="A407" t="str">
            <v>Фуэт с/в "Эликатессе" 160 гр.шт.  СПК</v>
          </cell>
          <cell r="B407"/>
          <cell r="C407"/>
          <cell r="D407"/>
          <cell r="E407">
            <v>110</v>
          </cell>
          <cell r="F407">
            <v>110</v>
          </cell>
        </row>
        <row r="408">
          <cell r="A408" t="str">
            <v>Хинкали Классические ТМ Зареченские ВЕС ПОКОМ</v>
          </cell>
          <cell r="B408"/>
          <cell r="C408"/>
          <cell r="D408"/>
          <cell r="E408"/>
          <cell r="F408">
            <v>55</v>
          </cell>
        </row>
        <row r="409">
          <cell r="A409" t="str">
            <v>Хот-догстер ТМ Горячая штучка ТС Хот-Догстер флоу-пак 0,09 кг. ПОКОМ</v>
          </cell>
          <cell r="B409"/>
          <cell r="C409"/>
          <cell r="D409"/>
          <cell r="E409">
            <v>6</v>
          </cell>
          <cell r="F409">
            <v>274</v>
          </cell>
        </row>
        <row r="410">
          <cell r="A410" t="str">
            <v>Хотстеры с сыром 0,25кг ТМ Горячая штучка  ПОКОМ</v>
          </cell>
          <cell r="B410"/>
          <cell r="C410"/>
          <cell r="D410"/>
          <cell r="E410">
            <v>5</v>
          </cell>
          <cell r="F410">
            <v>441</v>
          </cell>
        </row>
        <row r="411">
          <cell r="A411" t="str">
            <v>Хотстеры ТМ Горячая штучка ТС Хотстеры 0,25 кг зам  ПОКОМ</v>
          </cell>
          <cell r="B411"/>
          <cell r="C411"/>
          <cell r="D411"/>
          <cell r="E411">
            <v>637</v>
          </cell>
          <cell r="F411">
            <v>1937</v>
          </cell>
        </row>
        <row r="412">
          <cell r="A412" t="str">
            <v>Хрустящие крылышки острые к пиву ТМ Горячая штучка 0,3кг зам  ПОКОМ</v>
          </cell>
          <cell r="B412"/>
          <cell r="C412"/>
          <cell r="D412"/>
          <cell r="E412">
            <v>1</v>
          </cell>
          <cell r="F412">
            <v>504</v>
          </cell>
        </row>
        <row r="413">
          <cell r="A413" t="str">
            <v>Хрустящие крылышки ТМ Горячая штучка 0,3 кг зам  ПОКОМ</v>
          </cell>
          <cell r="B413"/>
          <cell r="C413"/>
          <cell r="D413"/>
          <cell r="E413">
            <v>1</v>
          </cell>
          <cell r="F413">
            <v>533</v>
          </cell>
        </row>
        <row r="414">
          <cell r="A414" t="str">
            <v>Чебупели Foodgital 0,25кг ТМ Горячая штучка  ПОКОМ</v>
          </cell>
          <cell r="B414"/>
          <cell r="C414"/>
          <cell r="D414"/>
          <cell r="E414"/>
          <cell r="F414">
            <v>5</v>
          </cell>
        </row>
        <row r="415">
          <cell r="A415" t="str">
            <v>Чебупели Курочка гриль ТМ Горячая штучка, 0,3 кг зам  ПОКОМ</v>
          </cell>
          <cell r="B415"/>
          <cell r="C415"/>
          <cell r="D415"/>
          <cell r="E415">
            <v>4</v>
          </cell>
          <cell r="F415">
            <v>267</v>
          </cell>
        </row>
        <row r="416">
          <cell r="A416" t="str">
            <v>Чебупицца курочка по-итальянски Горячая штучка 0,25 кг зам  ПОКОМ</v>
          </cell>
          <cell r="B416"/>
          <cell r="C416"/>
          <cell r="D416"/>
          <cell r="E416">
            <v>1024</v>
          </cell>
          <cell r="F416">
            <v>2553</v>
          </cell>
        </row>
        <row r="417">
          <cell r="A417" t="str">
            <v>Чебупицца Пепперони ТМ Горячая штучка ТС Чебупицца 0.25кг зам  ПОКОМ</v>
          </cell>
          <cell r="B417"/>
          <cell r="C417"/>
          <cell r="D417"/>
          <cell r="E417">
            <v>1520</v>
          </cell>
          <cell r="F417">
            <v>4183</v>
          </cell>
        </row>
        <row r="418">
          <cell r="A418" t="str">
            <v>Чебуреки Мясные вес 2,7 кг ТМ Зареченские ВЕС ПОКОМ</v>
          </cell>
          <cell r="B418"/>
          <cell r="C418"/>
          <cell r="D418"/>
          <cell r="E418"/>
          <cell r="F418">
            <v>5.4</v>
          </cell>
        </row>
        <row r="419">
          <cell r="A419" t="str">
            <v>Чебуреки сочные ВЕС ТМ Зареченские  ПОКОМ</v>
          </cell>
          <cell r="B419"/>
          <cell r="C419"/>
          <cell r="D419"/>
          <cell r="E419"/>
          <cell r="F419">
            <v>460</v>
          </cell>
        </row>
        <row r="420">
          <cell r="A420" t="str">
            <v>Шпикачки Русские (черева) (в ср.защ.атм.) "Высокий вкус"  СПК</v>
          </cell>
          <cell r="B420"/>
          <cell r="C420"/>
          <cell r="D420"/>
          <cell r="E420">
            <v>44</v>
          </cell>
          <cell r="F420">
            <v>44</v>
          </cell>
        </row>
        <row r="421">
          <cell r="A421" t="str">
            <v>Эликапреза с/в "Эликатессе" 85 гр.шт. нарезка (лоток с ср.защ.атм.)  СПК</v>
          </cell>
          <cell r="B421"/>
          <cell r="C421"/>
          <cell r="D421"/>
          <cell r="E421">
            <v>23</v>
          </cell>
          <cell r="F421">
            <v>23</v>
          </cell>
        </row>
        <row r="422">
          <cell r="A422" t="str">
            <v>Юбилейная с/к 0,235 кг.шт.  СПК</v>
          </cell>
          <cell r="B422"/>
          <cell r="C422"/>
          <cell r="D422"/>
          <cell r="E422">
            <v>502</v>
          </cell>
          <cell r="F422">
            <v>502</v>
          </cell>
        </row>
        <row r="423">
          <cell r="A423" t="str">
            <v>Юбилейная с/к термоус.пак.  СПК</v>
          </cell>
          <cell r="B423"/>
          <cell r="C423"/>
          <cell r="D423"/>
          <cell r="E423">
            <v>5</v>
          </cell>
          <cell r="F423">
            <v>5</v>
          </cell>
        </row>
        <row r="424">
          <cell r="A424" t="str">
            <v>Итого</v>
          </cell>
          <cell r="B424"/>
          <cell r="C424"/>
          <cell r="D424"/>
          <cell r="E424">
            <v>158880.57999999999</v>
          </cell>
          <cell r="F424">
            <v>296835.42099999997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04.03.2025 - 04.03.2025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195.167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164.154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444.67500000000001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539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969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76</v>
          </cell>
        </row>
        <row r="17">
          <cell r="A17" t="str">
            <v xml:space="preserve"> 079  Колбаса Сервелат Кремлевский,  0.35 кг, ПОКОМ</v>
          </cell>
          <cell r="D17">
            <v>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109.193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1126.3430000000001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72.899000000000001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209.24299999999999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143.89699999999999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60.237000000000002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46.87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106.76300000000001</v>
          </cell>
        </row>
        <row r="32">
          <cell r="A32" t="str">
            <v xml:space="preserve"> 247  Сардельки Нежные, ВЕС.  ПОКОМ</v>
          </cell>
          <cell r="D32">
            <v>63.808999999999997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34.198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306.339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32.204000000000001</v>
          </cell>
        </row>
        <row r="37">
          <cell r="A37" t="str">
            <v xml:space="preserve"> 263  Шпикачки Стародворские, ВЕС.  ПОКОМ</v>
          </cell>
          <cell r="D37">
            <v>12.106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2.718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9.9740000000000002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270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1377</v>
          </cell>
        </row>
        <row r="43">
          <cell r="A43" t="str">
            <v xml:space="preserve"> 283  Сосиски Сочинки, ВЕС, ТМ Стародворье ПОКОМ</v>
          </cell>
          <cell r="D43">
            <v>148.40600000000001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66.406999999999996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29.204999999999998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40.6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474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253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56.247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173.148</v>
          </cell>
        </row>
        <row r="56">
          <cell r="A56" t="str">
            <v xml:space="preserve"> 316  Колбаса Нежная ТМ Зареченские ВЕС  ПОКОМ</v>
          </cell>
          <cell r="D56">
            <v>1.502</v>
          </cell>
        </row>
        <row r="57">
          <cell r="A57" t="str">
            <v xml:space="preserve"> 318  Сосиски Датские ТМ Зареченские, ВЕС  ПОКОМ</v>
          </cell>
          <cell r="D57">
            <v>1130.761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827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181.63300000000001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141</v>
          </cell>
        </row>
        <row r="65">
          <cell r="A65" t="str">
            <v xml:space="preserve"> 335  Колбаса Сливушка ТМ Вязанка. ВЕС.  ПОКОМ </v>
          </cell>
          <cell r="D65">
            <v>78.938000000000002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6.88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155.30199999999999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79.153999999999996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171.43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107.42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35.646999999999998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1404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37.652000000000001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21.742000000000001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210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91.567999999999998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829.89800000000002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1259.568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872.12099999999998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59.640999999999998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26.687000000000001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333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157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2.76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189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2.72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25</v>
          </cell>
        </row>
        <row r="114">
          <cell r="A114" t="str">
            <v>1146 Ароматная с/к в/у ОСТАНКИНО</v>
          </cell>
          <cell r="D114">
            <v>0.98699999999999999</v>
          </cell>
        </row>
        <row r="115">
          <cell r="A115" t="str">
            <v>3215 ВЕТЧ.МЯСНАЯ Папа может п/о 0.4кг 8шт.    ОСТАНКИНО</v>
          </cell>
          <cell r="D115">
            <v>117</v>
          </cell>
        </row>
        <row r="116">
          <cell r="A116" t="str">
            <v>3684 ПРЕСИЖН с/к в/у 1/250 8шт.   ОСТАНКИНО</v>
          </cell>
          <cell r="D116">
            <v>26</v>
          </cell>
        </row>
        <row r="117">
          <cell r="A117" t="str">
            <v>4063 МЯСНАЯ Папа может вар п/о_Л   ОСТАНКИНО</v>
          </cell>
          <cell r="D117">
            <v>413.44099999999997</v>
          </cell>
        </row>
        <row r="118">
          <cell r="A118" t="str">
            <v>4117 ЭКСТРА Папа может с/к в/у_Л   ОСТАНКИНО</v>
          </cell>
          <cell r="D118">
            <v>5.4909999999999997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18.878</v>
          </cell>
        </row>
        <row r="120">
          <cell r="A120" t="str">
            <v>4786 КОЛБ.СНЭКИ Папа может в/к мгс 1/70_5  ОСТАНКИНО</v>
          </cell>
          <cell r="D120">
            <v>8</v>
          </cell>
        </row>
        <row r="121">
          <cell r="A121" t="str">
            <v>4813 ФИЛЕЙНАЯ Папа может вар п/о_Л   ОСТАНКИНО</v>
          </cell>
          <cell r="D121">
            <v>147.738</v>
          </cell>
        </row>
        <row r="122">
          <cell r="A122" t="str">
            <v>4993 САЛЯМИ ИТАЛЬЯНСКАЯ с/к в/у 1/250*8_120c ОСТАНКИНО</v>
          </cell>
          <cell r="D122">
            <v>86</v>
          </cell>
        </row>
        <row r="123">
          <cell r="A123" t="str">
            <v>5246 ДОКТОРСКАЯ ПРЕМИУМ вар б/о мгс_30с ОСТАНКИНО</v>
          </cell>
          <cell r="D123">
            <v>17.882999999999999</v>
          </cell>
        </row>
        <row r="124">
          <cell r="A124" t="str">
            <v>5247 РУССКАЯ ПРЕМИУМ вар б/о мгс_30с ОСТАНКИНО</v>
          </cell>
          <cell r="D124">
            <v>29.974</v>
          </cell>
        </row>
        <row r="125">
          <cell r="A125" t="str">
            <v>5341 СЕРВЕЛАТ ОХОТНИЧИЙ в/к в/у  ОСТАНКИНО</v>
          </cell>
          <cell r="D125">
            <v>168.08799999999999</v>
          </cell>
        </row>
        <row r="126">
          <cell r="A126" t="str">
            <v>5483 ЭКСТРА Папа может с/к в/у 1/250 8шт.   ОСТАНКИНО</v>
          </cell>
          <cell r="D126">
            <v>115</v>
          </cell>
        </row>
        <row r="127">
          <cell r="A127" t="str">
            <v>5544 Сервелат Финский в/к в/у_45с НОВАЯ ОСТАНКИНО</v>
          </cell>
          <cell r="D127">
            <v>420.15</v>
          </cell>
        </row>
        <row r="128">
          <cell r="A128" t="str">
            <v>5679 САЛЯМИ ИТАЛЬЯНСКАЯ с/к в/у 1/150_60с ОСТАНКИНО</v>
          </cell>
          <cell r="D128">
            <v>75</v>
          </cell>
        </row>
        <row r="129">
          <cell r="A129" t="str">
            <v>5682 САЛЯМИ МЕЛКОЗЕРНЕНАЯ с/к в/у 1/120_60с   ОСТАНКИНО</v>
          </cell>
          <cell r="D129">
            <v>598</v>
          </cell>
        </row>
        <row r="130">
          <cell r="A130" t="str">
            <v>5706 АРОМАТНАЯ Папа может с/к в/у 1/250 8шт.  ОСТАНКИНО</v>
          </cell>
          <cell r="D130">
            <v>166</v>
          </cell>
        </row>
        <row r="131">
          <cell r="A131" t="str">
            <v>5708 ПОСОЛЬСКАЯ Папа может с/к в/у ОСТАНКИНО</v>
          </cell>
          <cell r="D131">
            <v>1.4930000000000001</v>
          </cell>
        </row>
        <row r="132">
          <cell r="A132" t="str">
            <v>5851 ЭКСТРА Папа может вар п/о   ОСТАНКИНО</v>
          </cell>
          <cell r="D132">
            <v>64.98</v>
          </cell>
        </row>
        <row r="133">
          <cell r="A133" t="str">
            <v>5931 ОХОТНИЧЬЯ Папа может с/к в/у 1/220 8шт.   ОСТАНКИНО</v>
          </cell>
          <cell r="D133">
            <v>205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279</v>
          </cell>
        </row>
        <row r="136">
          <cell r="A136" t="str">
            <v>6200 ГРУДИНКА ПРЕМИУМ к/в мл/к в/у 0.3кг  ОСТАНКИНО</v>
          </cell>
          <cell r="D136">
            <v>96</v>
          </cell>
        </row>
        <row r="137">
          <cell r="A137" t="str">
            <v>6206 СВИНИНА ПО-ДОМАШНЕМУ к/в мл/к в/у 0.3кг  ОСТАНКИНО</v>
          </cell>
          <cell r="D137">
            <v>130</v>
          </cell>
        </row>
        <row r="138">
          <cell r="A138" t="str">
            <v>6221 НЕАПОЛИТАНСКИЙ ДУЭТ с/к с/н мгс 1/90  ОСТАНКИНО</v>
          </cell>
          <cell r="D138">
            <v>87</v>
          </cell>
        </row>
        <row r="139">
          <cell r="A139" t="str">
            <v>6222 ИТАЛЬЯНСКОЕ АССОРТИ с/в с/н мгс 1/90 ОСТАНКИНО</v>
          </cell>
          <cell r="D139">
            <v>32</v>
          </cell>
        </row>
        <row r="140">
          <cell r="A140" t="str">
            <v>6228 МЯСНОЕ АССОРТИ к/з с/н мгс 1/90 10шт.  ОСТАНКИНО</v>
          </cell>
          <cell r="D140">
            <v>52</v>
          </cell>
        </row>
        <row r="141">
          <cell r="A141" t="str">
            <v>6247 ДОМАШНЯЯ Папа может вар п/о 0,4кг 8шт.  ОСТАНКИНО</v>
          </cell>
          <cell r="D141">
            <v>57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6279 КОРЕЙКА ПО-ОСТ.к/в в/с с/н в/у 1/150_45с  ОСТАНКИНО</v>
          </cell>
          <cell r="D143">
            <v>96</v>
          </cell>
        </row>
        <row r="144">
          <cell r="A144" t="str">
            <v>6303 МЯСНЫЕ Папа может сос п/о мгс 1.5*3  ОСТАНКИНО</v>
          </cell>
          <cell r="D144">
            <v>92.665000000000006</v>
          </cell>
        </row>
        <row r="145">
          <cell r="A145" t="str">
            <v>6324 ДОКТОРСКАЯ ГОСТ вар п/о 0.4кг 8шт.  ОСТАНКИНО</v>
          </cell>
          <cell r="D145">
            <v>44</v>
          </cell>
        </row>
        <row r="146">
          <cell r="A146" t="str">
            <v>6325 ДОКТОРСКАЯ ПРЕМИУМ вар п/о 0.4кг 8шт.  ОСТАНКИНО</v>
          </cell>
          <cell r="D146">
            <v>126</v>
          </cell>
        </row>
        <row r="147">
          <cell r="A147" t="str">
            <v>6333 МЯСНАЯ Папа может вар п/о 0.4кг 8шт.  ОСТАНКИНО</v>
          </cell>
          <cell r="D147">
            <v>1239</v>
          </cell>
        </row>
        <row r="148">
          <cell r="A148" t="str">
            <v>6340 ДОМАШНИЙ РЕЦЕПТ Коровино 0.5кг 8шт.  ОСТАНКИНО</v>
          </cell>
          <cell r="D148">
            <v>163</v>
          </cell>
        </row>
        <row r="149">
          <cell r="A149" t="str">
            <v>6341 ДОМАШНИЙ РЕЦЕПТ СО ШПИКОМ Коровино 0.5кг  ОСТАНКИНО</v>
          </cell>
          <cell r="D149">
            <v>4</v>
          </cell>
        </row>
        <row r="150">
          <cell r="A150" t="str">
            <v>6353 ЭКСТРА Папа может вар п/о 0.4кг 8шт.  ОСТАНКИНО</v>
          </cell>
          <cell r="D150">
            <v>727</v>
          </cell>
        </row>
        <row r="151">
          <cell r="A151" t="str">
            <v>6392 ФИЛЕЙНАЯ Папа может вар п/о 0.4кг. ОСТАНКИНО</v>
          </cell>
          <cell r="D151">
            <v>1331</v>
          </cell>
        </row>
        <row r="152">
          <cell r="A152" t="str">
            <v>6411 ВЕТЧ.РУБЛЕНАЯ ПМ в/у срез 0.3кг 6шт.  ОСТАНКИНО</v>
          </cell>
          <cell r="D152">
            <v>12</v>
          </cell>
        </row>
        <row r="153">
          <cell r="A153" t="str">
            <v>6415 БАЛЫКОВАЯ Коровино п/к в/у 0.84кг 6шт.  ОСТАНКИНО</v>
          </cell>
          <cell r="D153">
            <v>4</v>
          </cell>
        </row>
        <row r="154">
          <cell r="A154" t="str">
            <v>6426 КЛАССИЧЕСКАЯ ПМ вар п/о 0.3кг 8шт.  ОСТАНКИНО</v>
          </cell>
          <cell r="D154">
            <v>404</v>
          </cell>
        </row>
        <row r="155">
          <cell r="A155" t="str">
            <v>6448 СВИНИНА МАДЕРА с/к с/н в/у 1/100 10шт.   ОСТАНКИНО</v>
          </cell>
          <cell r="D155">
            <v>95</v>
          </cell>
        </row>
        <row r="156">
          <cell r="A156" t="str">
            <v>6453 ЭКСТРА Папа может с/к с/н в/у 1/100 14шт.   ОСТАНКИНО</v>
          </cell>
          <cell r="D156">
            <v>512</v>
          </cell>
        </row>
        <row r="157">
          <cell r="A157" t="str">
            <v>6454 АРОМАТНАЯ с/к с/н в/у 1/100 14шт.  ОСТАНКИНО</v>
          </cell>
          <cell r="D157">
            <v>331</v>
          </cell>
        </row>
        <row r="158">
          <cell r="A158" t="str">
            <v>6459 СЕРВЕЛАТ ШВЕЙЦАРСК. в/к с/н в/у 1/100*10  ОСТАНКИНО</v>
          </cell>
          <cell r="D158">
            <v>134</v>
          </cell>
        </row>
        <row r="159">
          <cell r="A159" t="str">
            <v>6470 ВЕТЧ.МРАМОРНАЯ в/у_45с  ОСТАНКИНО</v>
          </cell>
          <cell r="D159">
            <v>7.26</v>
          </cell>
        </row>
        <row r="160">
          <cell r="A160" t="str">
            <v>6492 ШПИК С ЧЕСНОК.И ПЕРЦЕМ к/в в/у 0.3кг_45c  ОСТАНКИНО</v>
          </cell>
          <cell r="D160">
            <v>95</v>
          </cell>
        </row>
        <row r="161">
          <cell r="A161" t="str">
            <v>6495 ВЕТЧ.МРАМОРНАЯ в/у срез 0.3кг 6шт_45с  ОСТАНКИНО</v>
          </cell>
          <cell r="D161">
            <v>99</v>
          </cell>
        </row>
        <row r="162">
          <cell r="A162" t="str">
            <v>6527 ШПИКАЧКИ СОЧНЫЕ ПМ сар б/о мгс 1*3 45с ОСТАНКИНО</v>
          </cell>
          <cell r="D162">
            <v>87.501999999999995</v>
          </cell>
        </row>
        <row r="163">
          <cell r="A163" t="str">
            <v>6528 ШПИКАЧКИ СОЧНЫЕ ПМ сар б/о мгс 0.4кг 45с  ОСТАНКИНО</v>
          </cell>
          <cell r="D163">
            <v>8</v>
          </cell>
        </row>
        <row r="164">
          <cell r="A164" t="str">
            <v>6586 МРАМОРНАЯ И БАЛЫКОВАЯ в/к с/н мгс 1/90 ОСТАНКИНО</v>
          </cell>
          <cell r="D164">
            <v>65</v>
          </cell>
        </row>
        <row r="165">
          <cell r="A165" t="str">
            <v>6609 С ГОВЯДИНОЙ ПМ сар б/о мгс 0.4кг_45с ОСТАНКИНО</v>
          </cell>
          <cell r="D165">
            <v>13</v>
          </cell>
        </row>
        <row r="166">
          <cell r="A166" t="str">
            <v>6616 МОЛОЧНЫЕ КЛАССИЧЕСКИЕ сос п/о в/у 0.3кг  ОСТАНКИНО</v>
          </cell>
          <cell r="D166">
            <v>75</v>
          </cell>
        </row>
        <row r="167">
          <cell r="A167" t="str">
            <v>6666 БОЯНСКАЯ Папа может п/к в/у 0,28кг 8 шт. ОСТАНКИНО</v>
          </cell>
          <cell r="D167">
            <v>287</v>
          </cell>
        </row>
        <row r="168">
          <cell r="A168" t="str">
            <v>6683 СЕРВЕЛАТ ЗЕРНИСТЫЙ ПМ в/к в/у 0,35кг  ОСТАНКИНО</v>
          </cell>
          <cell r="D168">
            <v>739</v>
          </cell>
        </row>
        <row r="169">
          <cell r="A169" t="str">
            <v>6684 СЕРВЕЛАТ КАРЕЛЬСКИЙ ПМ в/к в/у 0.28кг  ОСТАНКИНО</v>
          </cell>
          <cell r="D169">
            <v>610</v>
          </cell>
        </row>
        <row r="170">
          <cell r="A170" t="str">
            <v>6689 СЕРВЕЛАТ ОХОТНИЧИЙ ПМ в/к в/у 0,35кг 8шт  ОСТАНКИНО</v>
          </cell>
          <cell r="D170">
            <v>744</v>
          </cell>
        </row>
        <row r="171">
          <cell r="A171" t="str">
            <v>6697 СЕРВЕЛАТ ФИНСКИЙ ПМ в/к в/у 0,35кг 8шт.  ОСТАНКИНО</v>
          </cell>
          <cell r="D171">
            <v>1315</v>
          </cell>
        </row>
        <row r="172">
          <cell r="A172" t="str">
            <v>6713 СОЧНЫЙ ГРИЛЬ ПМ сос п/о мгс 0.41кг 8шт.  ОСТАНКИНО</v>
          </cell>
          <cell r="D172">
            <v>399</v>
          </cell>
        </row>
        <row r="173">
          <cell r="A173" t="str">
            <v>6724 МОЛОЧНЫЕ ПМ сос п/о мгс 0.41кг 10шт.  ОСТАНКИНО</v>
          </cell>
          <cell r="D173">
            <v>64</v>
          </cell>
        </row>
        <row r="174">
          <cell r="A174" t="str">
            <v>6762 СЛИВОЧНЫЕ сос ц/о мгс 0.41кг 8шт.  ОСТАНКИНО</v>
          </cell>
          <cell r="D174">
            <v>23</v>
          </cell>
        </row>
        <row r="175">
          <cell r="A175" t="str">
            <v>6765 РУБЛЕНЫЕ сос ц/о мгс 0.36кг 6шт.  ОСТАНКИНО</v>
          </cell>
          <cell r="D175">
            <v>153</v>
          </cell>
        </row>
        <row r="176">
          <cell r="A176" t="str">
            <v>6773 САЛЯМИ Папа может п/к в/у 0,28кг 8шт.  ОСТАНКИНО</v>
          </cell>
          <cell r="D176">
            <v>129</v>
          </cell>
        </row>
        <row r="177">
          <cell r="A177" t="str">
            <v>6785 ВЕНСКАЯ САЛЯМИ п/к в/у 0.33кг 8шт.  ОСТАНКИНО</v>
          </cell>
          <cell r="D177">
            <v>57</v>
          </cell>
        </row>
        <row r="178">
          <cell r="A178" t="str">
            <v>6787 СЕРВЕЛАТ КРЕМЛЕВСКИЙ в/к в/у 0,33кг 8шт.  ОСТАНКИНО</v>
          </cell>
          <cell r="D178">
            <v>45</v>
          </cell>
        </row>
        <row r="179">
          <cell r="A179" t="str">
            <v>6793 БАЛЫКОВАЯ в/к в/у 0,33кг 8шт.  ОСТАНКИНО</v>
          </cell>
          <cell r="D179">
            <v>111</v>
          </cell>
        </row>
        <row r="180">
          <cell r="A180" t="str">
            <v>6794 БАЛЫКОВАЯ в/к в/у  ОСТАНКИНО</v>
          </cell>
          <cell r="D180">
            <v>2.5259999999999998</v>
          </cell>
        </row>
        <row r="181">
          <cell r="A181" t="str">
            <v>6801 ОСТАНКИНСКАЯ вар п/о 0.4кг 8шт.  ОСТАНКИНО</v>
          </cell>
          <cell r="D181">
            <v>13</v>
          </cell>
        </row>
        <row r="182">
          <cell r="A182" t="str">
            <v>6829 МОЛОЧНЫЕ КЛАССИЧЕСКИЕ сос п/о мгс 2*4_С  ОСТАНКИНО</v>
          </cell>
          <cell r="D182">
            <v>109.346</v>
          </cell>
        </row>
        <row r="183">
          <cell r="A183" t="str">
            <v>6837 ФИЛЕЙНЫЕ Папа Может сос ц/о мгс 0.4кг  ОСТАНКИНО</v>
          </cell>
          <cell r="D183">
            <v>345</v>
          </cell>
        </row>
        <row r="184">
          <cell r="A184" t="str">
            <v>6861 ДОМАШНИЙ РЕЦЕПТ Коровино вар п/о  ОСТАНКИНО</v>
          </cell>
          <cell r="D184">
            <v>17.622</v>
          </cell>
        </row>
        <row r="185">
          <cell r="A185" t="str">
            <v>6862 ДОМАШНИЙ РЕЦЕПТ СО ШПИК. Коровино вар п/о  ОСТАНКИНО</v>
          </cell>
          <cell r="D185">
            <v>5.9089999999999998</v>
          </cell>
        </row>
        <row r="186">
          <cell r="A186" t="str">
            <v>6866 ВЕТЧ.НЕЖНАЯ Коровино п/о_Маяк  ОСТАНКИНО</v>
          </cell>
          <cell r="D186">
            <v>44.911999999999999</v>
          </cell>
        </row>
        <row r="187">
          <cell r="A187" t="str">
            <v>6909 ДЛЯ ДЕТЕЙ сос п/о мгс 0.33кг 8шт.  ОСТАНКИНО</v>
          </cell>
          <cell r="D187">
            <v>56</v>
          </cell>
        </row>
        <row r="188">
          <cell r="A188" t="str">
            <v>6987 СУПЕР СЫТНЫЕ ПМ сос п/о мгс 0.6кг 8 шт.  ОСТАНКИНО</v>
          </cell>
          <cell r="D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38.148000000000003</v>
          </cell>
        </row>
        <row r="190">
          <cell r="A190" t="str">
            <v>7035 ВЕТЧ.КЛАССИЧЕСКАЯ ПМ п/о 0.35кг 8шт.  ОСТАНКИНО</v>
          </cell>
          <cell r="D190">
            <v>41</v>
          </cell>
        </row>
        <row r="191">
          <cell r="A191" t="str">
            <v>7038 С ГОВЯДИНОЙ ПМ сос п/о мгс 1.5*4  ОСТАНКИНО</v>
          </cell>
          <cell r="D191">
            <v>14.173</v>
          </cell>
        </row>
        <row r="192">
          <cell r="A192" t="str">
            <v>7040 С ИНДЕЙКОЙ ПМ сос ц/о в/у 1/270 8шт.  ОСТАНКИНО</v>
          </cell>
          <cell r="D192">
            <v>50</v>
          </cell>
        </row>
        <row r="193">
          <cell r="A193" t="str">
            <v>7059 ШПИКАЧКИ СОЧНЫЕ С БЕК. п/о мгс 0.3кг_60с  ОСТАНКИНО</v>
          </cell>
          <cell r="D193">
            <v>21</v>
          </cell>
        </row>
        <row r="194">
          <cell r="A194" t="str">
            <v>7066 СОЧНЫЕ ПМ сос п/о мгс 0.41кг 10шт_50с  ОСТАНКИНО</v>
          </cell>
          <cell r="D194">
            <v>1933</v>
          </cell>
        </row>
        <row r="195">
          <cell r="A195" t="str">
            <v>7070 СОЧНЫЕ ПМ сос п/о мгс 1.5*4_А_50с  ОСТАНКИНО</v>
          </cell>
          <cell r="D195">
            <v>868.28200000000004</v>
          </cell>
        </row>
        <row r="196">
          <cell r="A196" t="str">
            <v>7073 МОЛОЧ.ПРЕМИУМ ПМ сос п/о в/у 1/350_50с  ОСТАНКИНО</v>
          </cell>
          <cell r="D196">
            <v>568</v>
          </cell>
        </row>
        <row r="197">
          <cell r="A197" t="str">
            <v>7074 МОЛОЧ.ПРЕМИУМ ПМ сос п/о мгс 0.6кг_50с  ОСТАНКИНО</v>
          </cell>
          <cell r="D197">
            <v>25</v>
          </cell>
        </row>
        <row r="198">
          <cell r="A198" t="str">
            <v>7075 МОЛОЧ.ПРЕМИУМ ПМ сос п/о мгс 1.5*4_О_50с  ОСТАНКИНО</v>
          </cell>
          <cell r="D198">
            <v>23.414000000000001</v>
          </cell>
        </row>
        <row r="199">
          <cell r="A199" t="str">
            <v>7077 МЯСНЫЕ С ГОВЯД.ПМ сос п/о мгс 0.4кг_50с  ОСТАНКИНО</v>
          </cell>
          <cell r="D199">
            <v>489</v>
          </cell>
        </row>
        <row r="200">
          <cell r="A200" t="str">
            <v>7080 СЛИВОЧНЫЕ ПМ сос п/о мгс 0.41кг 10шт. 50с  ОСТАНКИНО</v>
          </cell>
          <cell r="D200">
            <v>622</v>
          </cell>
        </row>
        <row r="201">
          <cell r="A201" t="str">
            <v>7082 СЛИВОЧНЫЕ ПМ сос п/о мгс 1.5*4_50с  ОСТАНКИНО</v>
          </cell>
          <cell r="D201">
            <v>21.696999999999999</v>
          </cell>
        </row>
        <row r="202">
          <cell r="A202" t="str">
            <v>7090 СВИНИНА ПО-ДОМ. к/в мл/к в/у 0.3кг_50с  ОСТАНКИНО</v>
          </cell>
          <cell r="D202">
            <v>7</v>
          </cell>
        </row>
        <row r="203">
          <cell r="A203" t="str">
            <v>7092 БЕКОН Папа может с/к с/н в/у 1/140_50с  ОСТАНКИНО</v>
          </cell>
          <cell r="D203">
            <v>151</v>
          </cell>
        </row>
        <row r="204">
          <cell r="A204" t="str">
            <v>7103 БЕКОН с/к с/н в/у 1/180 10шт.  ОСТАНКИНО</v>
          </cell>
          <cell r="D204">
            <v>65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48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64</v>
          </cell>
        </row>
        <row r="207">
          <cell r="A207" t="str">
            <v>Балыковая с/к 200 гр. срез "Эликатессе" термоформ.пак.  СПК</v>
          </cell>
          <cell r="D207">
            <v>28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</v>
          </cell>
        </row>
        <row r="209">
          <cell r="A209" t="str">
            <v>БОНУС СОЧНЫЕ Папа может сос п/о мгс 1.5*4 (6954)  ОСТАНКИНО</v>
          </cell>
          <cell r="D209">
            <v>72.816000000000003</v>
          </cell>
        </row>
        <row r="210">
          <cell r="A210" t="str">
            <v>БОНУС СОЧНЫЕ сос п/о мгс 0.41кг_UZ (6087)  ОСТАНКИНО</v>
          </cell>
          <cell r="D210">
            <v>16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132.48599999999999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191.25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12.5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5</v>
          </cell>
        </row>
        <row r="215">
          <cell r="A215" t="str">
            <v>БОНУС_412  Сосиски Баварские ТМ Стародворье 0,35 кг ПОКОМ</v>
          </cell>
          <cell r="D215">
            <v>299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107</v>
          </cell>
        </row>
        <row r="217">
          <cell r="A217" t="str">
            <v>БОНУС_Колбаса вареная Филейская ТМ Вязанка. ВЕС  ПОКОМ</v>
          </cell>
          <cell r="D217">
            <v>5.42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105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38</v>
          </cell>
        </row>
        <row r="220">
          <cell r="A220" t="str">
            <v>Бутербродная вареная 0,47 кг шт.  СПК</v>
          </cell>
          <cell r="D220">
            <v>12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53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59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269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71</v>
          </cell>
        </row>
        <row r="227">
          <cell r="A227" t="str">
            <v>Грудинка "По-московски" в/к термоус.пак.  СПК</v>
          </cell>
          <cell r="D227">
            <v>5.4020000000000001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42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76</v>
          </cell>
        </row>
        <row r="231">
          <cell r="A231" t="str">
            <v>Докторская вареная в/с 0,47 кг шт.  СПК</v>
          </cell>
          <cell r="D231">
            <v>9</v>
          </cell>
        </row>
        <row r="232">
          <cell r="A232" t="str">
            <v>Докторская вареная термоус.пак. "Высокий вкус"  СПК</v>
          </cell>
          <cell r="D232">
            <v>16.123999999999999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23</v>
          </cell>
        </row>
        <row r="234">
          <cell r="A234" t="str">
            <v>ЖАР-ладушки с мясом 0,2кг ТМ Стародворье  ПОКОМ</v>
          </cell>
          <cell r="D234">
            <v>103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13.507999999999999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88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214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Ливерная Печеночная "Просто выгодно" 0,3 кг.шт.  СПК</v>
          </cell>
          <cell r="D245">
            <v>10</v>
          </cell>
        </row>
        <row r="246">
          <cell r="A246" t="str">
            <v>Любительская вареная термоус.пак. "Высокий вкус"  СПК</v>
          </cell>
          <cell r="D246">
            <v>25.292000000000002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48.1</v>
          </cell>
        </row>
        <row r="248">
          <cell r="A248" t="str">
            <v>Мини-чебуречки с мясом ВЕС 5,5кг ТМ Зареченские  ПОКОМ</v>
          </cell>
          <cell r="D248">
            <v>16.5</v>
          </cell>
        </row>
        <row r="249">
          <cell r="A249" t="str">
            <v>Мини-шарики с курочкой и сыром ТМ Зареченские ВЕС  ПОКОМ</v>
          </cell>
          <cell r="D249">
            <v>24</v>
          </cell>
        </row>
        <row r="250">
          <cell r="A250" t="str">
            <v>Наггетсы Foodgital 0,25кг ТМ Горячая штучка  ПОКОМ</v>
          </cell>
          <cell r="D250">
            <v>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626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810</v>
          </cell>
        </row>
        <row r="254">
          <cell r="A254" t="str">
            <v>Наггетсы с куриным филе и сыром ТМ Вязанка 0,25 кг ПОКОМ</v>
          </cell>
          <cell r="D254">
            <v>301</v>
          </cell>
        </row>
        <row r="255">
          <cell r="A255" t="str">
            <v>Наггетсы Хрустящие 0,3кг ТМ Зареченские  ПОКОМ</v>
          </cell>
          <cell r="D255">
            <v>26</v>
          </cell>
        </row>
        <row r="256">
          <cell r="A256" t="str">
            <v>Наггетсы Хрустящие ТМ Зареченские. ВЕС ПОКОМ</v>
          </cell>
          <cell r="D256">
            <v>192</v>
          </cell>
        </row>
        <row r="257">
          <cell r="A257" t="str">
            <v>Оригинальная с перцем с/к  СПК</v>
          </cell>
          <cell r="D257">
            <v>39.159999999999997</v>
          </cell>
        </row>
        <row r="258">
          <cell r="A258" t="str">
            <v>Оригинальная с перцем с/к 0,235 кг.шт.  СПК</v>
          </cell>
          <cell r="D258">
            <v>6</v>
          </cell>
        </row>
        <row r="259">
          <cell r="A259" t="str">
            <v>Особая вареная  СПК</v>
          </cell>
          <cell r="D259">
            <v>2.4180000000000001</v>
          </cell>
        </row>
        <row r="260">
          <cell r="A260" t="str">
            <v>Паштет печеночный 140 гр.шт.  СПК</v>
          </cell>
          <cell r="D260">
            <v>24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47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67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17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116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28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197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22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255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155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21.6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220.12200000000001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197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479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241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686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2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2</v>
          </cell>
        </row>
        <row r="279">
          <cell r="A279" t="str">
            <v>Пельмени Медвежьи ушки с фермерскими сливками 0,7кг  ПОКОМ</v>
          </cell>
          <cell r="D279">
            <v>61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70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260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26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120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120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48.1</v>
          </cell>
        </row>
        <row r="289">
          <cell r="A289" t="str">
            <v>Покровская вареная 0,47 кг шт.  СПК</v>
          </cell>
          <cell r="D289">
            <v>8</v>
          </cell>
        </row>
        <row r="290">
          <cell r="A290" t="str">
            <v>ПолуКоп п/к 250 гр.шт. термоформ.пак.  СПК</v>
          </cell>
          <cell r="D290">
            <v>8</v>
          </cell>
        </row>
        <row r="291">
          <cell r="A291" t="str">
            <v>Ричеза с/к 230 гр.шт.  СПК</v>
          </cell>
          <cell r="D291">
            <v>27</v>
          </cell>
        </row>
        <row r="292">
          <cell r="A292" t="str">
            <v>Сальчетти с/к 230 гр.шт.  СПК</v>
          </cell>
          <cell r="D292">
            <v>41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36</v>
          </cell>
        </row>
        <row r="295">
          <cell r="A295" t="str">
            <v>Салями с/к 100 гр.шт.нар. (лоток с ср.защ.атм.)  СПК</v>
          </cell>
          <cell r="D295">
            <v>19</v>
          </cell>
        </row>
        <row r="296">
          <cell r="A296" t="str">
            <v>Салями Трюфель с/в "Эликатессе" 0,16 кг.шт.  СПК</v>
          </cell>
          <cell r="D296">
            <v>28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27.24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9.3049999999999997</v>
          </cell>
        </row>
        <row r="299">
          <cell r="A299" t="str">
            <v>Семейная с чесночком Экстра вареная  СПК</v>
          </cell>
          <cell r="D299">
            <v>2.42</v>
          </cell>
        </row>
        <row r="300">
          <cell r="A300" t="str">
            <v>Сервелат Европейский в/к, в/с 0,38 кг.шт.термофор.пак  СПК</v>
          </cell>
          <cell r="D300">
            <v>1</v>
          </cell>
        </row>
        <row r="301">
          <cell r="A301" t="str">
            <v>Сервелат Коньячный в/к 0,38 кг.шт термофор.пак  СПК</v>
          </cell>
          <cell r="D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7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20</v>
          </cell>
        </row>
        <row r="306">
          <cell r="A306" t="str">
            <v>Сибирская особая с/к 0,235 кг шт.  СПК</v>
          </cell>
          <cell r="D306">
            <v>25</v>
          </cell>
        </row>
        <row r="307">
          <cell r="A307" t="str">
            <v>Сосиски "Баварские" 0,36 кг.шт. вак.упак.  СПК</v>
          </cell>
          <cell r="D307">
            <v>4</v>
          </cell>
        </row>
        <row r="308">
          <cell r="A308" t="str">
            <v>Сосиски "Молочные" 0,36 кг.шт. вак.упак.  СПК</v>
          </cell>
          <cell r="D308">
            <v>5</v>
          </cell>
        </row>
        <row r="309">
          <cell r="A309" t="str">
            <v>Сосиски Мусульманские "Просто выгодно" (в ср.защ.атм.)  СПК</v>
          </cell>
          <cell r="D309">
            <v>7.4080000000000004</v>
          </cell>
        </row>
        <row r="310">
          <cell r="A310" t="str">
            <v>Сосиски Хот-дог подкопченные (лоток с ср.защ.атм.)  СПК</v>
          </cell>
          <cell r="D310">
            <v>1.0649999999999999</v>
          </cell>
        </row>
        <row r="311">
          <cell r="A311" t="str">
            <v>Сочный мегачебурек ТМ Зареченские ВЕС ПОКОМ</v>
          </cell>
          <cell r="D311">
            <v>24.64</v>
          </cell>
        </row>
        <row r="312">
          <cell r="A312" t="str">
            <v>Торо Неро с/в "Эликатессе" 140 гр.шт.  СПК</v>
          </cell>
          <cell r="D312">
            <v>14</v>
          </cell>
        </row>
        <row r="313">
          <cell r="A313" t="str">
            <v>Уши свиные копченые к пиву 0,15кг нар. д/ф шт.  СПК</v>
          </cell>
          <cell r="D313">
            <v>11</v>
          </cell>
        </row>
        <row r="314">
          <cell r="A314" t="str">
            <v>Фестивальная пора с/к 100 гр.шт.нар. (лоток с ср.защ.атм.)  СПК</v>
          </cell>
          <cell r="D314">
            <v>50</v>
          </cell>
        </row>
        <row r="315">
          <cell r="A315" t="str">
            <v>Фестивальная пора с/к 235 гр.шт.  СПК</v>
          </cell>
          <cell r="D315">
            <v>100</v>
          </cell>
        </row>
        <row r="316">
          <cell r="A316" t="str">
            <v>Фестивальная пора с/к термоус.пак  СПК</v>
          </cell>
          <cell r="D316">
            <v>14.837999999999999</v>
          </cell>
        </row>
        <row r="317">
          <cell r="A317" t="str">
            <v>Фирменная с/к 200 гр. срез "Эликатессе" термоформ.пак.  СПК</v>
          </cell>
          <cell r="D317">
            <v>34</v>
          </cell>
        </row>
        <row r="318">
          <cell r="A318" t="str">
            <v>Фуэт с/в "Эликатессе" 160 гр.шт.  СПК</v>
          </cell>
          <cell r="D318">
            <v>41</v>
          </cell>
        </row>
        <row r="319">
          <cell r="A319" t="str">
            <v>Хинкали Классические ТМ Зареченские ВЕС ПОКОМ</v>
          </cell>
          <cell r="D319">
            <v>5</v>
          </cell>
        </row>
        <row r="320">
          <cell r="A320" t="str">
            <v>Хот-догстер ТМ Горячая штучка ТС Хот-Догстер флоу-пак 0,09 кг. ПОКОМ</v>
          </cell>
          <cell r="D320">
            <v>67</v>
          </cell>
        </row>
        <row r="321">
          <cell r="A321" t="str">
            <v>Хотстеры с сыром 0,25кг ТМ Горячая штучка  ПОКОМ</v>
          </cell>
          <cell r="D321">
            <v>87</v>
          </cell>
        </row>
        <row r="322">
          <cell r="A322" t="str">
            <v>Хотстеры ТМ Горячая штучка ТС Хотстеры 0,25 кг зам  ПОКОМ</v>
          </cell>
          <cell r="D322">
            <v>309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72</v>
          </cell>
        </row>
        <row r="324">
          <cell r="A324" t="str">
            <v>Хрустящие крылышки ТМ Горячая штучка 0,3 кг зам  ПОКОМ</v>
          </cell>
          <cell r="D324">
            <v>125</v>
          </cell>
        </row>
        <row r="325">
          <cell r="A325" t="str">
            <v>Чебупели Курочка гриль ТМ Горячая штучка, 0,3 кг зам  ПОКОМ</v>
          </cell>
          <cell r="D325">
            <v>58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660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65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19.571999999999999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8</v>
          </cell>
        </row>
        <row r="332">
          <cell r="A332" t="str">
            <v>Юбилейная с/к 0,235 кг.шт.  СПК</v>
          </cell>
          <cell r="D332">
            <v>88</v>
          </cell>
        </row>
        <row r="333">
          <cell r="A333" t="str">
            <v>Юбилейная с/к термоус.пак.  СПК</v>
          </cell>
          <cell r="D333">
            <v>3.05</v>
          </cell>
        </row>
        <row r="334">
          <cell r="A334" t="str">
            <v>Итого</v>
          </cell>
          <cell r="D334">
            <v>56916.012999999999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4"/>
  <sheetViews>
    <sheetView tabSelected="1" zoomScale="115" zoomScaleNormal="11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8" sqref="AH8"/>
    </sheetView>
  </sheetViews>
  <sheetFormatPr defaultColWidth="10.5" defaultRowHeight="11.45" customHeight="1" outlineLevelRow="1" x14ac:dyDescent="0.2"/>
  <cols>
    <col min="1" max="1" width="62.6640625" style="1" customWidth="1"/>
    <col min="2" max="2" width="4.664062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76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80</v>
      </c>
      <c r="M4" s="9" t="s">
        <v>80</v>
      </c>
      <c r="N4" s="1" t="s">
        <v>81</v>
      </c>
      <c r="O4" s="1" t="s">
        <v>82</v>
      </c>
      <c r="P4" s="10" t="s">
        <v>80</v>
      </c>
      <c r="Q4" s="1" t="s">
        <v>83</v>
      </c>
      <c r="R4" s="1" t="s">
        <v>84</v>
      </c>
      <c r="S4" s="1" t="s">
        <v>82</v>
      </c>
      <c r="T4" s="1" t="s">
        <v>82</v>
      </c>
      <c r="U4" s="1" t="s">
        <v>85</v>
      </c>
      <c r="V4" s="1" t="s">
        <v>86</v>
      </c>
      <c r="W4" s="11" t="s">
        <v>87</v>
      </c>
      <c r="X4" s="12" t="s">
        <v>88</v>
      </c>
      <c r="Y4" s="13" t="s">
        <v>89</v>
      </c>
      <c r="Z4" s="14" t="s">
        <v>90</v>
      </c>
      <c r="AA4" s="10" t="s">
        <v>91</v>
      </c>
      <c r="AB4" s="1" t="s">
        <v>92</v>
      </c>
      <c r="AC4" s="10" t="s">
        <v>93</v>
      </c>
      <c r="AD4" s="1" t="s">
        <v>94</v>
      </c>
      <c r="AE4" s="1" t="s">
        <v>95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98</v>
      </c>
      <c r="N5" s="18" t="s">
        <v>99</v>
      </c>
      <c r="P5" s="18" t="s">
        <v>99</v>
      </c>
      <c r="S5" s="20" t="s">
        <v>100</v>
      </c>
      <c r="T5" s="20" t="s">
        <v>101</v>
      </c>
      <c r="U5" s="18" t="s">
        <v>102</v>
      </c>
    </row>
    <row r="6" spans="1:33" ht="11.1" customHeight="1" x14ac:dyDescent="0.2">
      <c r="A6" s="6"/>
      <c r="B6" s="6"/>
      <c r="C6" s="3"/>
      <c r="D6" s="3"/>
      <c r="E6" s="16">
        <f>SUM(E7:E105)</f>
        <v>44886.100000000006</v>
      </c>
      <c r="F6" s="16">
        <f>SUM(F7:F105)</f>
        <v>30396.997999999996</v>
      </c>
      <c r="I6" s="16">
        <f>SUM(I7:I105)</f>
        <v>45374.662000000011</v>
      </c>
      <c r="J6" s="16">
        <f t="shared" ref="J6:P6" si="0">SUM(J7:J105)</f>
        <v>-488.5619999999999</v>
      </c>
      <c r="K6" s="16">
        <f t="shared" si="0"/>
        <v>21560</v>
      </c>
      <c r="L6" s="16">
        <f t="shared" si="0"/>
        <v>0</v>
      </c>
      <c r="M6" s="16">
        <f t="shared" si="0"/>
        <v>0</v>
      </c>
      <c r="N6" s="16">
        <f t="shared" si="0"/>
        <v>8220</v>
      </c>
      <c r="O6" s="16">
        <f t="shared" si="0"/>
        <v>7654.420000000001</v>
      </c>
      <c r="P6" s="16">
        <f t="shared" si="0"/>
        <v>19750</v>
      </c>
      <c r="S6" s="16">
        <f t="shared" ref="S6" si="1">SUM(S7:S105)</f>
        <v>8954.7522000000008</v>
      </c>
      <c r="T6" s="16">
        <f t="shared" ref="T6" si="2">SUM(T7:T105)</f>
        <v>8854.2039999999997</v>
      </c>
      <c r="U6" s="16">
        <f t="shared" ref="U6" si="3">SUM(U7:U105)</f>
        <v>9326.7620000000024</v>
      </c>
      <c r="V6" s="16">
        <f t="shared" ref="V6" si="4">SUM(V7:V105)</f>
        <v>6614</v>
      </c>
      <c r="Z6" s="16">
        <f t="shared" ref="Z6:AA6" si="5">SUM(Z7:Z105)</f>
        <v>2720</v>
      </c>
      <c r="AA6" s="16">
        <f t="shared" si="5"/>
        <v>27970</v>
      </c>
      <c r="AE6" s="16">
        <f t="shared" ref="AE6" si="6">SUM(AE7:AE105)</f>
        <v>12095.800000000001</v>
      </c>
    </row>
    <row r="7" spans="1:33" s="1" customFormat="1" ht="11.1" customHeight="1" outlineLevel="1" x14ac:dyDescent="0.2">
      <c r="A7" s="7" t="s">
        <v>46</v>
      </c>
      <c r="B7" s="7" t="s">
        <v>9</v>
      </c>
      <c r="C7" s="8">
        <v>-347</v>
      </c>
      <c r="D7" s="8">
        <v>23</v>
      </c>
      <c r="E7" s="25">
        <v>622</v>
      </c>
      <c r="F7" s="26">
        <v>-962</v>
      </c>
      <c r="G7" s="1">
        <f>VLOOKUP(A:A,[1]TDSheet!$A:$G,7,0)</f>
        <v>0</v>
      </c>
      <c r="I7" s="17">
        <f>VLOOKUP(A:A,[2]TDSheet!$A:$F,6,0)</f>
        <v>658</v>
      </c>
      <c r="J7" s="17">
        <f>E7-I7</f>
        <v>-36</v>
      </c>
      <c r="K7" s="17">
        <f>VLOOKUP(A:A,[1]TDSheet!$A:$P,16,0)</f>
        <v>0</v>
      </c>
      <c r="L7" s="17"/>
      <c r="M7" s="17"/>
      <c r="N7" s="17"/>
      <c r="O7" s="17">
        <f>(E7-V7)/5</f>
        <v>124.4</v>
      </c>
      <c r="P7" s="19"/>
      <c r="Q7" s="23">
        <f>(F7+K7+P7)/O7</f>
        <v>-7.733118971061093</v>
      </c>
      <c r="R7" s="17">
        <f>F7/O7</f>
        <v>-7.733118971061093</v>
      </c>
      <c r="S7" s="17">
        <f>VLOOKUP(A:A,[1]TDSheet!$A:$T,20,0)</f>
        <v>164</v>
      </c>
      <c r="T7" s="17">
        <f>VLOOKUP(A:A,[1]TDSheet!$A:$O,15,0)</f>
        <v>159.80000000000001</v>
      </c>
      <c r="U7" s="17">
        <f>VLOOKUP(A:A,[3]TDSheet!$A:$D,4,0)</f>
        <v>107</v>
      </c>
      <c r="V7" s="17">
        <f>VLOOKUP(A:A,[1]TDSheet!$A:$N,14,0)</f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4">
        <f>VLOOKUP(A:A,[1]TDSheet!$A:$AD,30,0)</f>
        <v>0</v>
      </c>
      <c r="AE7" s="17">
        <v>0</v>
      </c>
      <c r="AF7" s="17"/>
      <c r="AG7" s="17"/>
    </row>
    <row r="8" spans="1:33" s="1" customFormat="1" ht="21.95" customHeight="1" outlineLevel="1" x14ac:dyDescent="0.2">
      <c r="A8" s="7" t="s">
        <v>47</v>
      </c>
      <c r="B8" s="7" t="s">
        <v>9</v>
      </c>
      <c r="C8" s="8"/>
      <c r="D8" s="8"/>
      <c r="E8" s="25">
        <v>112</v>
      </c>
      <c r="F8" s="26">
        <v>-113</v>
      </c>
      <c r="G8" s="15">
        <v>0</v>
      </c>
      <c r="I8" s="17">
        <f>VLOOKUP(A:A,[2]TDSheet!$A:$F,6,0)</f>
        <v>114</v>
      </c>
      <c r="J8" s="17">
        <f t="shared" ref="J8:J71" si="7">E8-I8</f>
        <v>-2</v>
      </c>
      <c r="K8" s="17">
        <v>0</v>
      </c>
      <c r="L8" s="17"/>
      <c r="M8" s="17"/>
      <c r="N8" s="17"/>
      <c r="O8" s="17">
        <f t="shared" ref="O8:O71" si="8">(E8-V8)/5</f>
        <v>22.4</v>
      </c>
      <c r="P8" s="19"/>
      <c r="Q8" s="23">
        <f t="shared" ref="Q8:Q71" si="9">(F8+K8+P8)/O8</f>
        <v>-5.0446428571428577</v>
      </c>
      <c r="R8" s="17">
        <f t="shared" ref="R8:R71" si="10">F8/O8</f>
        <v>-5.0446428571428577</v>
      </c>
      <c r="S8" s="17">
        <v>0</v>
      </c>
      <c r="T8" s="17">
        <v>0</v>
      </c>
      <c r="U8" s="17">
        <f>VLOOKUP(A:A,[3]TDSheet!$A:$D,4,0)</f>
        <v>38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f>P8+N8</f>
        <v>0</v>
      </c>
      <c r="AB8" s="17" t="e">
        <f>VLOOKUP(A:A,[1]TDSheet!$A:$AB,28,0)</f>
        <v>#N/A</v>
      </c>
      <c r="AC8" s="17">
        <v>0</v>
      </c>
      <c r="AD8" s="24">
        <v>0</v>
      </c>
      <c r="AE8" s="17">
        <v>0</v>
      </c>
      <c r="AF8" s="17"/>
      <c r="AG8" s="17"/>
    </row>
    <row r="9" spans="1:33" s="1" customFormat="1" ht="21.95" customHeight="1" outlineLevel="1" x14ac:dyDescent="0.2">
      <c r="A9" s="7" t="s">
        <v>48</v>
      </c>
      <c r="B9" s="7" t="s">
        <v>9</v>
      </c>
      <c r="C9" s="8">
        <v>-214</v>
      </c>
      <c r="D9" s="8">
        <v>15</v>
      </c>
      <c r="E9" s="8">
        <v>151</v>
      </c>
      <c r="F9" s="26">
        <v>-355</v>
      </c>
      <c r="G9" s="1" t="str">
        <f>VLOOKUP(A:A,[1]TDSheet!$A:$G,7,0)</f>
        <v>оконч</v>
      </c>
      <c r="I9" s="17">
        <f>VLOOKUP(A:A,[2]TDSheet!$A:$F,6,0)</f>
        <v>159</v>
      </c>
      <c r="J9" s="17">
        <f t="shared" si="7"/>
        <v>-8</v>
      </c>
      <c r="K9" s="17">
        <f>VLOOKUP(A:A,[1]TDSheet!$A:$P,16,0)</f>
        <v>0</v>
      </c>
      <c r="L9" s="17"/>
      <c r="M9" s="17"/>
      <c r="N9" s="17"/>
      <c r="O9" s="17">
        <f t="shared" si="8"/>
        <v>30.2</v>
      </c>
      <c r="P9" s="19"/>
      <c r="Q9" s="23">
        <f t="shared" si="9"/>
        <v>-11.754966887417218</v>
      </c>
      <c r="R9" s="17">
        <f t="shared" si="10"/>
        <v>-11.754966887417218</v>
      </c>
      <c r="S9" s="17">
        <f>VLOOKUP(A:A,[1]TDSheet!$A:$T,20,0)</f>
        <v>99.2</v>
      </c>
      <c r="T9" s="17">
        <f>VLOOKUP(A:A,[1]TDSheet!$A:$O,15,0)</f>
        <v>88.2</v>
      </c>
      <c r="U9" s="17">
        <v>0</v>
      </c>
      <c r="V9" s="17">
        <f>VLOOKUP(A:A,[1]TDSheet!$A:$N,14,0)</f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17">
        <v>0</v>
      </c>
      <c r="AA9" s="17">
        <f t="shared" ref="AA9:AA71" si="11">P9+N9</f>
        <v>0</v>
      </c>
      <c r="AB9" s="17" t="e">
        <f>VLOOKUP(A:A,[1]TDSheet!$A:$AB,28,0)</f>
        <v>#N/A</v>
      </c>
      <c r="AC9" s="17">
        <v>0</v>
      </c>
      <c r="AD9" s="24">
        <f>VLOOKUP(A:A,[1]TDSheet!$A:$AD,30,0)</f>
        <v>0</v>
      </c>
      <c r="AE9" s="17">
        <f t="shared" ref="AE9:AE19" si="12">Z9*Y9*AD9</f>
        <v>0</v>
      </c>
      <c r="AF9" s="17"/>
      <c r="AG9" s="17"/>
    </row>
    <row r="10" spans="1:33" s="1" customFormat="1" ht="11.1" customHeight="1" outlineLevel="1" x14ac:dyDescent="0.2">
      <c r="A10" s="7" t="s">
        <v>10</v>
      </c>
      <c r="B10" s="7" t="s">
        <v>9</v>
      </c>
      <c r="C10" s="8">
        <v>380</v>
      </c>
      <c r="D10" s="8">
        <v>852</v>
      </c>
      <c r="E10" s="8">
        <v>212</v>
      </c>
      <c r="F10" s="8">
        <v>1011</v>
      </c>
      <c r="G10" s="1" t="str">
        <f>VLOOKUP(A:A,[1]TDSheet!$A:$G,7,0)</f>
        <v>нов</v>
      </c>
      <c r="H10" s="1">
        <f>VLOOKUP(A:A,[1]TDSheet!$A:$L,12,0)</f>
        <v>1</v>
      </c>
      <c r="I10" s="17">
        <f>VLOOKUP(A:A,[2]TDSheet!$A:$F,6,0)</f>
        <v>223</v>
      </c>
      <c r="J10" s="17">
        <f t="shared" si="7"/>
        <v>-11</v>
      </c>
      <c r="K10" s="17">
        <f>VLOOKUP(A:A,[1]TDSheet!$A:$P,16,0)</f>
        <v>0</v>
      </c>
      <c r="L10" s="17"/>
      <c r="M10" s="17"/>
      <c r="N10" s="17"/>
      <c r="O10" s="17">
        <f>(E10-V10)/5</f>
        <v>42.4</v>
      </c>
      <c r="P10" s="19"/>
      <c r="Q10" s="23">
        <f t="shared" si="9"/>
        <v>23.84433962264151</v>
      </c>
      <c r="R10" s="17">
        <f t="shared" si="10"/>
        <v>23.84433962264151</v>
      </c>
      <c r="S10" s="17">
        <f>VLOOKUP(A:A,[1]TDSheet!$A:$T,20,0)</f>
        <v>53.2</v>
      </c>
      <c r="T10" s="17">
        <f>VLOOKUP(A:A,[1]TDSheet!$A:$O,15,0)</f>
        <v>38.6</v>
      </c>
      <c r="U10" s="17">
        <f>VLOOKUP(A:A,[3]TDSheet!$A:$D,4,0)</f>
        <v>53</v>
      </c>
      <c r="V10" s="22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ref="Z10:Z68" si="13">MROUND(AC10,X10)</f>
        <v>0</v>
      </c>
      <c r="AA10" s="17">
        <f t="shared" si="11"/>
        <v>0</v>
      </c>
      <c r="AB10" s="17">
        <f>VLOOKUP(A:A,[1]TDSheet!$A:$AB,28,0)</f>
        <v>0</v>
      </c>
      <c r="AC10" s="17">
        <f>AA10/12</f>
        <v>0</v>
      </c>
      <c r="AD10" s="24">
        <f>VLOOKUP(A:A,[1]TDSheet!$A:$AD,30,0)</f>
        <v>0.3</v>
      </c>
      <c r="AE10" s="17">
        <f t="shared" si="12"/>
        <v>0</v>
      </c>
      <c r="AF10" s="17"/>
      <c r="AG10" s="17"/>
    </row>
    <row r="11" spans="1:33" s="1" customFormat="1" ht="11.1" customHeight="1" outlineLevel="1" x14ac:dyDescent="0.2">
      <c r="A11" s="7" t="s">
        <v>11</v>
      </c>
      <c r="B11" s="7" t="s">
        <v>9</v>
      </c>
      <c r="C11" s="8">
        <v>407</v>
      </c>
      <c r="D11" s="8">
        <v>347</v>
      </c>
      <c r="E11" s="8">
        <v>478</v>
      </c>
      <c r="F11" s="8">
        <v>261</v>
      </c>
      <c r="G11" s="1">
        <f>VLOOKUP(A:A,[1]TDSheet!$A:$G,7,0)</f>
        <v>1</v>
      </c>
      <c r="H11" s="1">
        <f>VLOOKUP(A:A,[1]TDSheet!$A:$L,12,0)</f>
        <v>2</v>
      </c>
      <c r="I11" s="17">
        <f>VLOOKUP(A:A,[2]TDSheet!$A:$F,6,0)</f>
        <v>493</v>
      </c>
      <c r="J11" s="17">
        <f t="shared" si="7"/>
        <v>-15</v>
      </c>
      <c r="K11" s="17">
        <f>VLOOKUP(A:A,[1]TDSheet!$A:$P,16,0)</f>
        <v>120</v>
      </c>
      <c r="L11" s="17"/>
      <c r="M11" s="17"/>
      <c r="N11" s="17"/>
      <c r="O11" s="17">
        <f t="shared" si="8"/>
        <v>95.6</v>
      </c>
      <c r="P11" s="19">
        <v>360</v>
      </c>
      <c r="Q11" s="23">
        <f t="shared" si="9"/>
        <v>7.7510460251046034</v>
      </c>
      <c r="R11" s="17">
        <f t="shared" si="10"/>
        <v>2.7301255230125525</v>
      </c>
      <c r="S11" s="17">
        <f>VLOOKUP(A:A,[1]TDSheet!$A:$T,20,0)</f>
        <v>85.4</v>
      </c>
      <c r="T11" s="17">
        <f>VLOOKUP(A:A,[1]TDSheet!$A:$O,15,0)</f>
        <v>90.4</v>
      </c>
      <c r="U11" s="17">
        <f>VLOOKUP(A:A,[3]TDSheet!$A:$D,4,0)</f>
        <v>59</v>
      </c>
      <c r="V11" s="17">
        <f>VLOOKUP(A:A,[1]TDSheet!$A:$N,14,0)</f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3"/>
        <v>28</v>
      </c>
      <c r="AA11" s="17">
        <f t="shared" si="11"/>
        <v>360</v>
      </c>
      <c r="AB11" s="17">
        <f>VLOOKUP(A:A,[1]TDSheet!$A:$AB,28,0)</f>
        <v>0</v>
      </c>
      <c r="AC11" s="17">
        <f>AA11/12</f>
        <v>30</v>
      </c>
      <c r="AD11" s="24">
        <f>VLOOKUP(A:A,[1]TDSheet!$A:$AD,30,0)</f>
        <v>0.3</v>
      </c>
      <c r="AE11" s="17">
        <f>Z11*Y11*AD11</f>
        <v>100.8</v>
      </c>
      <c r="AF11" s="17"/>
      <c r="AG11" s="17"/>
    </row>
    <row r="12" spans="1:33" s="1" customFormat="1" ht="11.1" customHeight="1" outlineLevel="1" x14ac:dyDescent="0.2">
      <c r="A12" s="7" t="s">
        <v>12</v>
      </c>
      <c r="B12" s="7" t="s">
        <v>9</v>
      </c>
      <c r="C12" s="8">
        <v>1234</v>
      </c>
      <c r="D12" s="8">
        <v>2731</v>
      </c>
      <c r="E12" s="25">
        <v>2709</v>
      </c>
      <c r="F12" s="26">
        <v>874</v>
      </c>
      <c r="G12" s="1" t="str">
        <f>VLOOKUP(A:A,[1]TDSheet!$A:$G,7,0)</f>
        <v>пуд,яб</v>
      </c>
      <c r="H12" s="1">
        <f>VLOOKUP(A:A,[1]TDSheet!$A:$L,12,0)</f>
        <v>3</v>
      </c>
      <c r="I12" s="17">
        <f>VLOOKUP(A:A,[2]TDSheet!$A:$F,6,0)</f>
        <v>2134</v>
      </c>
      <c r="J12" s="17">
        <f t="shared" si="7"/>
        <v>575</v>
      </c>
      <c r="K12" s="17">
        <f>VLOOKUP(A:A,[1]TDSheet!$A:$P,16,0)</f>
        <v>1200</v>
      </c>
      <c r="L12" s="17"/>
      <c r="M12" s="17"/>
      <c r="N12" s="17">
        <v>888</v>
      </c>
      <c r="O12" s="17">
        <f t="shared" si="8"/>
        <v>385.8</v>
      </c>
      <c r="P12" s="19">
        <v>960</v>
      </c>
      <c r="Q12" s="23">
        <f t="shared" si="9"/>
        <v>7.8641783307413169</v>
      </c>
      <c r="R12" s="17">
        <f t="shared" si="10"/>
        <v>2.2654224987039915</v>
      </c>
      <c r="S12" s="17">
        <f>VLOOKUP(A:A,[1]TDSheet!$A:$T,20,0)</f>
        <v>425.2</v>
      </c>
      <c r="T12" s="17">
        <f>VLOOKUP(A:A,[1]TDSheet!$A:$O,15,0)</f>
        <v>401</v>
      </c>
      <c r="U12" s="17">
        <f>VLOOKUP(A:A,[3]TDSheet!$A:$D,4,0)</f>
        <v>387</v>
      </c>
      <c r="V12" s="17">
        <f>VLOOKUP(A:A,[1]TDSheet!$A:$N,14,0)</f>
        <v>780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3"/>
        <v>154</v>
      </c>
      <c r="AA12" s="17">
        <f t="shared" si="11"/>
        <v>1848</v>
      </c>
      <c r="AB12" s="17">
        <f>VLOOKUP(A:A,[1]TDSheet!$A:$AB,28,0)</f>
        <v>0</v>
      </c>
      <c r="AC12" s="17">
        <f>AA12/12</f>
        <v>154</v>
      </c>
      <c r="AD12" s="24">
        <f>VLOOKUP(A:A,[1]TDSheet!$A:$AD,30,0)</f>
        <v>0.3</v>
      </c>
      <c r="AE12" s="17">
        <f t="shared" si="12"/>
        <v>554.4</v>
      </c>
      <c r="AF12" s="17"/>
      <c r="AG12" s="17"/>
    </row>
    <row r="13" spans="1:33" s="1" customFormat="1" ht="11.1" customHeight="1" outlineLevel="1" x14ac:dyDescent="0.2">
      <c r="A13" s="7" t="s">
        <v>13</v>
      </c>
      <c r="B13" s="7" t="s">
        <v>9</v>
      </c>
      <c r="C13" s="8">
        <v>725</v>
      </c>
      <c r="D13" s="8">
        <v>1392</v>
      </c>
      <c r="E13" s="8">
        <v>1781</v>
      </c>
      <c r="F13" s="8">
        <v>216</v>
      </c>
      <c r="G13" s="1" t="str">
        <f>VLOOKUP(A:A,[1]TDSheet!$A:$G,7,0)</f>
        <v>пуд</v>
      </c>
      <c r="H13" s="1">
        <f>VLOOKUP(A:A,[1]TDSheet!$A:$L,12,0)</f>
        <v>4</v>
      </c>
      <c r="I13" s="17">
        <f>VLOOKUP(A:A,[2]TDSheet!$A:$F,6,0)</f>
        <v>1895</v>
      </c>
      <c r="J13" s="17">
        <f t="shared" si="7"/>
        <v>-114</v>
      </c>
      <c r="K13" s="17">
        <f>VLOOKUP(A:A,[1]TDSheet!$A:$P,16,0)</f>
        <v>480</v>
      </c>
      <c r="L13" s="17"/>
      <c r="M13" s="17"/>
      <c r="N13" s="17">
        <v>924</v>
      </c>
      <c r="O13" s="17">
        <f t="shared" si="8"/>
        <v>253</v>
      </c>
      <c r="P13" s="19">
        <v>1200</v>
      </c>
      <c r="Q13" s="23">
        <f t="shared" si="9"/>
        <v>7.4940711462450595</v>
      </c>
      <c r="R13" s="17">
        <f t="shared" si="10"/>
        <v>0.85375494071146241</v>
      </c>
      <c r="S13" s="17">
        <f>VLOOKUP(A:A,[1]TDSheet!$A:$T,20,0)</f>
        <v>266.60000000000002</v>
      </c>
      <c r="T13" s="17">
        <f>VLOOKUP(A:A,[1]TDSheet!$A:$O,15,0)</f>
        <v>263</v>
      </c>
      <c r="U13" s="17">
        <f>VLOOKUP(A:A,[3]TDSheet!$A:$D,4,0)</f>
        <v>269</v>
      </c>
      <c r="V13" s="21">
        <v>516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17">
        <f t="shared" si="13"/>
        <v>182</v>
      </c>
      <c r="AA13" s="17">
        <f t="shared" si="11"/>
        <v>2124</v>
      </c>
      <c r="AB13" s="17">
        <f>VLOOKUP(A:A,[1]TDSheet!$A:$AB,28,0)</f>
        <v>0</v>
      </c>
      <c r="AC13" s="17">
        <f>AA13/12</f>
        <v>177</v>
      </c>
      <c r="AD13" s="24">
        <f>VLOOKUP(A:A,[1]TDSheet!$A:$AD,30,0)</f>
        <v>0.3</v>
      </c>
      <c r="AE13" s="17">
        <f t="shared" si="12"/>
        <v>655.19999999999993</v>
      </c>
      <c r="AF13" s="17"/>
      <c r="AG13" s="17"/>
    </row>
    <row r="14" spans="1:33" s="1" customFormat="1" ht="11.1" customHeight="1" outlineLevel="1" x14ac:dyDescent="0.2">
      <c r="A14" s="7" t="s">
        <v>14</v>
      </c>
      <c r="B14" s="7" t="s">
        <v>9</v>
      </c>
      <c r="C14" s="8">
        <v>203</v>
      </c>
      <c r="D14" s="8">
        <v>710</v>
      </c>
      <c r="E14" s="8">
        <v>369</v>
      </c>
      <c r="F14" s="8">
        <v>532</v>
      </c>
      <c r="G14" s="1">
        <f>VLOOKUP(A:A,[1]TDSheet!$A:$G,7,0)</f>
        <v>1</v>
      </c>
      <c r="H14" s="1">
        <f>VLOOKUP(A:A,[1]TDSheet!$A:$L,12,0)</f>
        <v>5</v>
      </c>
      <c r="I14" s="17">
        <f>VLOOKUP(A:A,[2]TDSheet!$A:$F,6,0)</f>
        <v>367</v>
      </c>
      <c r="J14" s="17">
        <f t="shared" si="7"/>
        <v>2</v>
      </c>
      <c r="K14" s="17">
        <f>VLOOKUP(A:A,[1]TDSheet!$A:$P,16,0)</f>
        <v>240</v>
      </c>
      <c r="L14" s="17"/>
      <c r="M14" s="17"/>
      <c r="N14" s="17"/>
      <c r="O14" s="17">
        <f t="shared" si="8"/>
        <v>73.8</v>
      </c>
      <c r="P14" s="19"/>
      <c r="Q14" s="23">
        <f t="shared" si="9"/>
        <v>10.46070460704607</v>
      </c>
      <c r="R14" s="17">
        <f t="shared" si="10"/>
        <v>7.2086720867208678</v>
      </c>
      <c r="S14" s="17">
        <f>VLOOKUP(A:A,[1]TDSheet!$A:$T,20,0)</f>
        <v>59</v>
      </c>
      <c r="T14" s="17">
        <f>VLOOKUP(A:A,[1]TDSheet!$A:$O,15,0)</f>
        <v>97.2</v>
      </c>
      <c r="U14" s="17">
        <f>VLOOKUP(A:A,[3]TDSheet!$A:$D,4,0)</f>
        <v>71</v>
      </c>
      <c r="V14" s="17">
        <f>VLOOKUP(A:A,[1]TDSheet!$A:$N,14,0)</f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17">
        <f t="shared" si="13"/>
        <v>0</v>
      </c>
      <c r="AA14" s="17">
        <f t="shared" si="11"/>
        <v>0</v>
      </c>
      <c r="AB14" s="17">
        <f>VLOOKUP(A:A,[1]TDSheet!$A:$AB,28,0)</f>
        <v>0</v>
      </c>
      <c r="AC14" s="17">
        <f>AA14/24</f>
        <v>0</v>
      </c>
      <c r="AD14" s="24">
        <f>VLOOKUP(A:A,[1]TDSheet!$A:$AD,30,0)</f>
        <v>0.09</v>
      </c>
      <c r="AE14" s="17">
        <f t="shared" si="12"/>
        <v>0</v>
      </c>
      <c r="AF14" s="17"/>
      <c r="AG14" s="17"/>
    </row>
    <row r="15" spans="1:33" s="1" customFormat="1" ht="11.1" customHeight="1" outlineLevel="1" x14ac:dyDescent="0.2">
      <c r="A15" s="28" t="s">
        <v>49</v>
      </c>
      <c r="B15" s="7" t="s">
        <v>9</v>
      </c>
      <c r="C15" s="8">
        <v>377</v>
      </c>
      <c r="D15" s="8">
        <v>5</v>
      </c>
      <c r="E15" s="8">
        <v>56</v>
      </c>
      <c r="F15" s="8">
        <v>326</v>
      </c>
      <c r="G15" s="1" t="str">
        <f>VLOOKUP(A:A,[1]TDSheet!$A:$G,7,0)</f>
        <v>нов</v>
      </c>
      <c r="H15" s="1">
        <f>VLOOKUP(A:A,[1]TDSheet!$A:$L,12,0)</f>
        <v>6</v>
      </c>
      <c r="I15" s="17">
        <f>VLOOKUP(A:A,[2]TDSheet!$A:$F,6,0)</f>
        <v>56</v>
      </c>
      <c r="J15" s="17">
        <f t="shared" si="7"/>
        <v>0</v>
      </c>
      <c r="K15" s="17">
        <f>VLOOKUP(A:A,[1]TDSheet!$A:$P,16,0)</f>
        <v>0</v>
      </c>
      <c r="L15" s="17"/>
      <c r="M15" s="17"/>
      <c r="N15" s="17"/>
      <c r="O15" s="17">
        <f t="shared" si="8"/>
        <v>11.2</v>
      </c>
      <c r="P15" s="19"/>
      <c r="Q15" s="23">
        <f t="shared" si="9"/>
        <v>29.107142857142858</v>
      </c>
      <c r="R15" s="17">
        <f t="shared" si="10"/>
        <v>29.107142857142858</v>
      </c>
      <c r="S15" s="17">
        <f>VLOOKUP(A:A,[1]TDSheet!$A:$T,20,0)</f>
        <v>25</v>
      </c>
      <c r="T15" s="17">
        <f>VLOOKUP(A:A,[1]TDSheet!$A:$O,15,0)</f>
        <v>16.399999999999999</v>
      </c>
      <c r="U15" s="17">
        <f>VLOOKUP(A:A,[3]TDSheet!$A:$D,4,0)</f>
        <v>23</v>
      </c>
      <c r="V15" s="17">
        <f>VLOOKUP(A:A,[1]TDSheet!$A:$N,14,0)</f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3"/>
        <v>0</v>
      </c>
      <c r="AA15" s="17">
        <f t="shared" si="11"/>
        <v>0</v>
      </c>
      <c r="AB15" s="17" t="str">
        <f>VLOOKUP(A:A,[1]TDSheet!$A:$AB,28,0)</f>
        <v>яблоко</v>
      </c>
      <c r="AC15" s="17">
        <f>AA15/12</f>
        <v>0</v>
      </c>
      <c r="AD15" s="24">
        <f>VLOOKUP(A:A,[1]TDSheet!$A:$AD,30,0)</f>
        <v>0.2</v>
      </c>
      <c r="AE15" s="17">
        <f t="shared" si="12"/>
        <v>0</v>
      </c>
      <c r="AF15" s="17"/>
      <c r="AG15" s="17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513</v>
      </c>
      <c r="D16" s="8">
        <v>182</v>
      </c>
      <c r="E16" s="8">
        <v>361</v>
      </c>
      <c r="F16" s="8">
        <v>277</v>
      </c>
      <c r="G16" s="1" t="str">
        <f>VLOOKUP(A:A,[1]TDSheet!$A:$G,7,0)</f>
        <v>нов</v>
      </c>
      <c r="H16" s="1">
        <f>VLOOKUP(A:A,[1]TDSheet!$A:$L,12,0)</f>
        <v>7</v>
      </c>
      <c r="I16" s="17">
        <f>VLOOKUP(A:A,[2]TDSheet!$A:$F,6,0)</f>
        <v>417</v>
      </c>
      <c r="J16" s="17">
        <f t="shared" si="7"/>
        <v>-56</v>
      </c>
      <c r="K16" s="17">
        <f>VLOOKUP(A:A,[1]TDSheet!$A:$P,16,0)</f>
        <v>0</v>
      </c>
      <c r="L16" s="17"/>
      <c r="M16" s="17"/>
      <c r="N16" s="17"/>
      <c r="O16" s="17">
        <f t="shared" si="8"/>
        <v>72.2</v>
      </c>
      <c r="P16" s="19">
        <v>360</v>
      </c>
      <c r="Q16" s="23">
        <f t="shared" si="9"/>
        <v>8.8227146814404431</v>
      </c>
      <c r="R16" s="17">
        <f t="shared" si="10"/>
        <v>3.8365650969529086</v>
      </c>
      <c r="S16" s="17">
        <f>VLOOKUP(A:A,[1]TDSheet!$A:$T,20,0)</f>
        <v>84.8</v>
      </c>
      <c r="T16" s="17">
        <f>VLOOKUP(A:A,[1]TDSheet!$A:$O,15,0)</f>
        <v>66.400000000000006</v>
      </c>
      <c r="U16" s="17">
        <f>VLOOKUP(A:A,[3]TDSheet!$A:$D,4,0)</f>
        <v>103</v>
      </c>
      <c r="V16" s="17">
        <f>VLOOKUP(A:A,[1]TDSheet!$A:$N,14,0)</f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3"/>
        <v>28</v>
      </c>
      <c r="AA16" s="17">
        <f t="shared" si="11"/>
        <v>360</v>
      </c>
      <c r="AB16" s="17" t="str">
        <f>VLOOKUP(A:A,[1]TDSheet!$A:$AB,28,0)</f>
        <v>яблоко</v>
      </c>
      <c r="AC16" s="17">
        <f>AA16/12</f>
        <v>30</v>
      </c>
      <c r="AD16" s="24">
        <f>VLOOKUP(A:A,[1]TDSheet!$A:$AD,30,0)</f>
        <v>0.2</v>
      </c>
      <c r="AE16" s="17">
        <f t="shared" si="12"/>
        <v>67.2</v>
      </c>
      <c r="AF16" s="17"/>
      <c r="AG16" s="17"/>
    </row>
    <row r="17" spans="1:33" s="1" customFormat="1" ht="11.1" customHeight="1" outlineLevel="1" x14ac:dyDescent="0.2">
      <c r="A17" s="28" t="s">
        <v>51</v>
      </c>
      <c r="B17" s="7" t="s">
        <v>9</v>
      </c>
      <c r="C17" s="8">
        <v>488</v>
      </c>
      <c r="D17" s="8">
        <v>3</v>
      </c>
      <c r="E17" s="8">
        <v>30</v>
      </c>
      <c r="F17" s="8">
        <v>461</v>
      </c>
      <c r="G17" s="1" t="str">
        <f>VLOOKUP(A:A,[1]TDSheet!$A:$G,7,0)</f>
        <v>ноа</v>
      </c>
      <c r="H17" s="1">
        <f>VLOOKUP(A:A,[1]TDSheet!$A:$L,12,0)</f>
        <v>8</v>
      </c>
      <c r="I17" s="17">
        <f>VLOOKUP(A:A,[2]TDSheet!$A:$F,6,0)</f>
        <v>24</v>
      </c>
      <c r="J17" s="17">
        <f t="shared" si="7"/>
        <v>6</v>
      </c>
      <c r="K17" s="17">
        <f>VLOOKUP(A:A,[1]TDSheet!$A:$P,16,0)</f>
        <v>0</v>
      </c>
      <c r="L17" s="17"/>
      <c r="M17" s="17"/>
      <c r="N17" s="17"/>
      <c r="O17" s="17">
        <f t="shared" si="8"/>
        <v>6</v>
      </c>
      <c r="P17" s="19"/>
      <c r="Q17" s="23">
        <f t="shared" si="9"/>
        <v>76.833333333333329</v>
      </c>
      <c r="R17" s="17">
        <f t="shared" si="10"/>
        <v>76.833333333333329</v>
      </c>
      <c r="S17" s="17">
        <f>VLOOKUP(A:A,[1]TDSheet!$A:$T,20,0)</f>
        <v>19.399999999999999</v>
      </c>
      <c r="T17" s="17">
        <f>VLOOKUP(A:A,[1]TDSheet!$A:$O,15,0)</f>
        <v>4.4000000000000004</v>
      </c>
      <c r="U17" s="17">
        <f>VLOOKUP(A:A,[3]TDSheet!$A:$D,4,0)</f>
        <v>10</v>
      </c>
      <c r="V17" s="17">
        <f>VLOOKUP(A:A,[1]TDSheet!$A:$N,14,0)</f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3"/>
        <v>0</v>
      </c>
      <c r="AA17" s="17">
        <f t="shared" si="11"/>
        <v>0</v>
      </c>
      <c r="AB17" s="17" t="str">
        <f>VLOOKUP(A:A,[1]TDSheet!$A:$AB,28,0)</f>
        <v>яблоко</v>
      </c>
      <c r="AC17" s="17">
        <f>AA17/12</f>
        <v>0</v>
      </c>
      <c r="AD17" s="24">
        <f>VLOOKUP(A:A,[1]TDSheet!$A:$AD,30,0)</f>
        <v>0.2</v>
      </c>
      <c r="AE17" s="17">
        <f t="shared" si="12"/>
        <v>0</v>
      </c>
      <c r="AF17" s="17"/>
      <c r="AG17" s="17"/>
    </row>
    <row r="18" spans="1:33" s="1" customFormat="1" ht="11.1" customHeight="1" outlineLevel="1" x14ac:dyDescent="0.2">
      <c r="A18" s="7" t="s">
        <v>15</v>
      </c>
      <c r="B18" s="7" t="s">
        <v>9</v>
      </c>
      <c r="C18" s="8">
        <v>455</v>
      </c>
      <c r="D18" s="8">
        <v>524</v>
      </c>
      <c r="E18" s="8">
        <v>586</v>
      </c>
      <c r="F18" s="8">
        <v>364</v>
      </c>
      <c r="G18" s="1">
        <f>VLOOKUP(A:A,[1]TDSheet!$A:$G,7,0)</f>
        <v>1</v>
      </c>
      <c r="H18" s="1">
        <f>VLOOKUP(A:A,[1]TDSheet!$A:$L,12,0)</f>
        <v>9</v>
      </c>
      <c r="I18" s="17">
        <f>VLOOKUP(A:A,[2]TDSheet!$A:$F,6,0)</f>
        <v>621</v>
      </c>
      <c r="J18" s="17">
        <f t="shared" si="7"/>
        <v>-35</v>
      </c>
      <c r="K18" s="17">
        <f>VLOOKUP(A:A,[1]TDSheet!$A:$P,16,0)</f>
        <v>300</v>
      </c>
      <c r="L18" s="17"/>
      <c r="M18" s="17"/>
      <c r="N18" s="17"/>
      <c r="O18" s="17">
        <f t="shared" si="8"/>
        <v>117.2</v>
      </c>
      <c r="P18" s="19">
        <v>360</v>
      </c>
      <c r="Q18" s="23">
        <f t="shared" si="9"/>
        <v>8.7372013651877136</v>
      </c>
      <c r="R18" s="17">
        <f t="shared" si="10"/>
        <v>3.10580204778157</v>
      </c>
      <c r="S18" s="17">
        <f>VLOOKUP(A:A,[1]TDSheet!$A:$T,20,0)</f>
        <v>129.6</v>
      </c>
      <c r="T18" s="17">
        <f>VLOOKUP(A:A,[1]TDSheet!$A:$O,15,0)</f>
        <v>121.8</v>
      </c>
      <c r="U18" s="17">
        <f>VLOOKUP(A:A,[3]TDSheet!$A:$D,4,0)</f>
        <v>135</v>
      </c>
      <c r="V18" s="17">
        <f>VLOOKUP(A:A,[1]TDSheet!$A:$N,14,0)</f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3"/>
        <v>28</v>
      </c>
      <c r="AA18" s="17">
        <f t="shared" si="11"/>
        <v>360</v>
      </c>
      <c r="AB18" s="17">
        <f>VLOOKUP(A:A,[1]TDSheet!$A:$AB,28,0)</f>
        <v>0</v>
      </c>
      <c r="AC18" s="17">
        <f>AA18/12</f>
        <v>30</v>
      </c>
      <c r="AD18" s="24">
        <f>VLOOKUP(A:A,[1]TDSheet!$A:$AD,30,0)</f>
        <v>0.25</v>
      </c>
      <c r="AE18" s="17">
        <f t="shared" si="12"/>
        <v>84</v>
      </c>
      <c r="AF18" s="17"/>
      <c r="AG18" s="17"/>
    </row>
    <row r="19" spans="1:33" s="1" customFormat="1" ht="11.1" customHeight="1" outlineLevel="1" x14ac:dyDescent="0.2">
      <c r="A19" s="7" t="s">
        <v>16</v>
      </c>
      <c r="B19" s="7" t="s">
        <v>9</v>
      </c>
      <c r="C19" s="8">
        <v>490</v>
      </c>
      <c r="D19" s="8">
        <v>1523</v>
      </c>
      <c r="E19" s="8">
        <v>1142</v>
      </c>
      <c r="F19" s="8">
        <v>856</v>
      </c>
      <c r="G19" s="1" t="str">
        <f>VLOOKUP(A:A,[1]TDSheet!$A:$G,7,0)</f>
        <v>пуд</v>
      </c>
      <c r="H19" s="1">
        <f>VLOOKUP(A:A,[1]TDSheet!$A:$L,12,0)</f>
        <v>10</v>
      </c>
      <c r="I19" s="17">
        <f>VLOOKUP(A:A,[2]TDSheet!$A:$F,6,0)</f>
        <v>1140</v>
      </c>
      <c r="J19" s="17">
        <f t="shared" si="7"/>
        <v>2</v>
      </c>
      <c r="K19" s="17">
        <f>VLOOKUP(A:A,[1]TDSheet!$A:$P,16,0)</f>
        <v>480</v>
      </c>
      <c r="L19" s="17"/>
      <c r="M19" s="17"/>
      <c r="N19" s="17">
        <v>720</v>
      </c>
      <c r="O19" s="17">
        <f t="shared" si="8"/>
        <v>173.2</v>
      </c>
      <c r="P19" s="19">
        <v>240</v>
      </c>
      <c r="Q19" s="23">
        <f t="shared" si="9"/>
        <v>9.0993071593533497</v>
      </c>
      <c r="R19" s="17">
        <f t="shared" si="10"/>
        <v>4.9422632794457275</v>
      </c>
      <c r="S19" s="17">
        <f>VLOOKUP(A:A,[1]TDSheet!$A:$T,20,0)</f>
        <v>209.8</v>
      </c>
      <c r="T19" s="17">
        <f>VLOOKUP(A:A,[1]TDSheet!$A:$O,15,0)</f>
        <v>206.8</v>
      </c>
      <c r="U19" s="17">
        <f>VLOOKUP(A:A,[3]TDSheet!$A:$D,4,0)</f>
        <v>214</v>
      </c>
      <c r="V19" s="17">
        <f>VLOOKUP(A:A,[1]TDSheet!$A:$N,14,0)</f>
        <v>276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17">
        <f>MROUND(AC19,X19)</f>
        <v>84</v>
      </c>
      <c r="AA19" s="17">
        <f t="shared" si="11"/>
        <v>960</v>
      </c>
      <c r="AB19" s="17" t="str">
        <f>VLOOKUP(A:A,[1]TDSheet!$A:$AB,28,0)</f>
        <v>апр яб</v>
      </c>
      <c r="AC19" s="17">
        <f>AA19/12</f>
        <v>80</v>
      </c>
      <c r="AD19" s="24">
        <f>VLOOKUP(A:A,[1]TDSheet!$A:$AD,30,0)</f>
        <v>0.25</v>
      </c>
      <c r="AE19" s="17">
        <f t="shared" si="12"/>
        <v>252</v>
      </c>
      <c r="AF19" s="17"/>
      <c r="AG19" s="17"/>
    </row>
    <row r="20" spans="1:33" s="1" customFormat="1" ht="21.95" customHeight="1" outlineLevel="1" x14ac:dyDescent="0.2">
      <c r="A20" s="7" t="s">
        <v>52</v>
      </c>
      <c r="B20" s="7" t="s">
        <v>9</v>
      </c>
      <c r="C20" s="8">
        <v>4</v>
      </c>
      <c r="D20" s="8"/>
      <c r="E20" s="8">
        <v>4</v>
      </c>
      <c r="F20" s="8"/>
      <c r="G20" s="1" t="str">
        <f>VLOOKUP(A:A,[1]TDSheet!$A:$G,7,0)</f>
        <v>хз</v>
      </c>
      <c r="H20" s="1">
        <f>VLOOKUP(A:A,[1]TDSheet!$A:$L,12,0)</f>
        <v>11</v>
      </c>
      <c r="I20" s="17">
        <f>VLOOKUP(A:A,[2]TDSheet!$A:$F,6,0)</f>
        <v>4</v>
      </c>
      <c r="J20" s="17">
        <f t="shared" si="7"/>
        <v>0</v>
      </c>
      <c r="K20" s="17">
        <f>VLOOKUP(A:A,[1]TDSheet!$A:$P,16,0)</f>
        <v>0</v>
      </c>
      <c r="L20" s="17"/>
      <c r="M20" s="17"/>
      <c r="N20" s="17"/>
      <c r="O20" s="17">
        <f t="shared" si="8"/>
        <v>0.8</v>
      </c>
      <c r="P20" s="19"/>
      <c r="Q20" s="23">
        <f t="shared" si="9"/>
        <v>0</v>
      </c>
      <c r="R20" s="17">
        <f t="shared" si="10"/>
        <v>0</v>
      </c>
      <c r="S20" s="17">
        <f>VLOOKUP(A:A,[1]TDSheet!$A:$T,20,0)</f>
        <v>2.6</v>
      </c>
      <c r="T20" s="17">
        <f>VLOOKUP(A:A,[1]TDSheet!$A:$O,15,0)</f>
        <v>4.4000000000000004</v>
      </c>
      <c r="U20" s="17">
        <v>0</v>
      </c>
      <c r="V20" s="17">
        <f>VLOOKUP(A:A,[1]TDSheet!$A:$N,14,0)</f>
        <v>0</v>
      </c>
      <c r="W20" s="17">
        <f>VLOOKUP(A:A,[1]TDSheet!$A:$W,23,0)</f>
        <v>0</v>
      </c>
      <c r="X20" s="17">
        <f>VLOOKUP(A:A,[1]TDSheet!$A:$X,24,0)</f>
        <v>0</v>
      </c>
      <c r="Y20" s="17">
        <f>VLOOKUP(A:A,[1]TDSheet!$A:$Y,25,0)</f>
        <v>0</v>
      </c>
      <c r="Z20" s="17">
        <f t="shared" si="13"/>
        <v>0</v>
      </c>
      <c r="AA20" s="17">
        <f t="shared" si="11"/>
        <v>0</v>
      </c>
      <c r="AB20" s="17">
        <f>VLOOKUP(A:A,[1]TDSheet!$A:$AB,28,0)</f>
        <v>0</v>
      </c>
      <c r="AC20" s="17">
        <v>0</v>
      </c>
      <c r="AD20" s="24">
        <f>VLOOKUP(A:A,[1]TDSheet!$A:$AD,30,0)</f>
        <v>0</v>
      </c>
      <c r="AE20" s="17">
        <f t="shared" ref="AE20:AE68" si="14">Z20*Y20*AD20</f>
        <v>0</v>
      </c>
      <c r="AF20" s="17"/>
      <c r="AG20" s="17"/>
    </row>
    <row r="21" spans="1:33" s="1" customFormat="1" ht="11.1" customHeight="1" outlineLevel="1" x14ac:dyDescent="0.2">
      <c r="A21" s="7" t="s">
        <v>53</v>
      </c>
      <c r="B21" s="7" t="s">
        <v>8</v>
      </c>
      <c r="C21" s="8">
        <v>192.4</v>
      </c>
      <c r="D21" s="8">
        <v>170.2</v>
      </c>
      <c r="E21" s="8">
        <v>162.80000000000001</v>
      </c>
      <c r="F21" s="8">
        <v>192.4</v>
      </c>
      <c r="G21" s="1" t="str">
        <f>VLOOKUP(A:A,[1]TDSheet!$A:$G,7,0)</f>
        <v>рот2</v>
      </c>
      <c r="H21" s="1">
        <f>VLOOKUP(A:A,[1]TDSheet!$A:$L,12,0)</f>
        <v>12</v>
      </c>
      <c r="I21" s="17">
        <f>VLOOKUP(A:A,[2]TDSheet!$A:$F,6,0)</f>
        <v>173.90299999999999</v>
      </c>
      <c r="J21" s="17">
        <f t="shared" si="7"/>
        <v>-11.10299999999998</v>
      </c>
      <c r="K21" s="17">
        <f>VLOOKUP(A:A,[1]TDSheet!$A:$P,16,0)</f>
        <v>60</v>
      </c>
      <c r="L21" s="17"/>
      <c r="M21" s="17"/>
      <c r="N21" s="17"/>
      <c r="O21" s="17">
        <f t="shared" si="8"/>
        <v>32.56</v>
      </c>
      <c r="P21" s="19">
        <v>100</v>
      </c>
      <c r="Q21" s="23">
        <f t="shared" si="9"/>
        <v>10.823095823095821</v>
      </c>
      <c r="R21" s="17">
        <f t="shared" si="10"/>
        <v>5.9090909090909092</v>
      </c>
      <c r="S21" s="17">
        <f>VLOOKUP(A:A,[1]TDSheet!$A:$T,20,0)</f>
        <v>51.060199999999995</v>
      </c>
      <c r="T21" s="17">
        <f>VLOOKUP(A:A,[1]TDSheet!$A:$O,15,0)</f>
        <v>39.96</v>
      </c>
      <c r="U21" s="17">
        <f>VLOOKUP(A:A,[3]TDSheet!$A:$D,4,0)</f>
        <v>48.1</v>
      </c>
      <c r="V21" s="17">
        <f>VLOOKUP(A:A,[1]TDSheet!$A:$N,14,0)</f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17">
        <f t="shared" si="13"/>
        <v>28</v>
      </c>
      <c r="AA21" s="17">
        <f t="shared" si="11"/>
        <v>100</v>
      </c>
      <c r="AB21" s="17" t="e">
        <f>VLOOKUP(A:A,[1]TDSheet!$A:$AB,28,0)</f>
        <v>#N/A</v>
      </c>
      <c r="AC21" s="17">
        <f>AA21/3.7</f>
        <v>27.027027027027025</v>
      </c>
      <c r="AD21" s="24">
        <f>VLOOKUP(A:A,[1]TDSheet!$A:$AD,30,0)</f>
        <v>1</v>
      </c>
      <c r="AE21" s="17">
        <f t="shared" si="14"/>
        <v>103.60000000000001</v>
      </c>
      <c r="AF21" s="17"/>
      <c r="AG21" s="17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88</v>
      </c>
      <c r="D22" s="8">
        <v>66</v>
      </c>
      <c r="E22" s="8">
        <v>116</v>
      </c>
      <c r="F22" s="8">
        <v>32.5</v>
      </c>
      <c r="G22" s="1" t="str">
        <f>VLOOKUP(A:A,[1]TDSheet!$A:$G,7,0)</f>
        <v>рот1</v>
      </c>
      <c r="H22" s="1">
        <f>VLOOKUP(A:A,[1]TDSheet!$A:$L,12,0)</f>
        <v>13</v>
      </c>
      <c r="I22" s="17">
        <f>VLOOKUP(A:A,[2]TDSheet!$A:$F,6,0)</f>
        <v>121</v>
      </c>
      <c r="J22" s="17">
        <f t="shared" si="7"/>
        <v>-5</v>
      </c>
      <c r="K22" s="17">
        <f>VLOOKUP(A:A,[1]TDSheet!$A:$P,16,0)</f>
        <v>50</v>
      </c>
      <c r="L22" s="17"/>
      <c r="M22" s="17"/>
      <c r="N22" s="17"/>
      <c r="O22" s="17">
        <f t="shared" si="8"/>
        <v>23.2</v>
      </c>
      <c r="P22" s="19">
        <v>150</v>
      </c>
      <c r="Q22" s="23">
        <f t="shared" si="9"/>
        <v>10.021551724137931</v>
      </c>
      <c r="R22" s="17">
        <f t="shared" si="10"/>
        <v>1.4008620689655173</v>
      </c>
      <c r="S22" s="17">
        <f>VLOOKUP(A:A,[1]TDSheet!$A:$T,20,0)</f>
        <v>22</v>
      </c>
      <c r="T22" s="17">
        <f>VLOOKUP(A:A,[1]TDSheet!$A:$O,15,0)</f>
        <v>19.8</v>
      </c>
      <c r="U22" s="17">
        <f>VLOOKUP(A:A,[3]TDSheet!$A:$D,4,0)</f>
        <v>16.5</v>
      </c>
      <c r="V22" s="17">
        <f>VLOOKUP(A:A,[1]TDSheet!$A:$N,14,0)</f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17">
        <f t="shared" si="13"/>
        <v>24</v>
      </c>
      <c r="AA22" s="17">
        <f t="shared" si="11"/>
        <v>150</v>
      </c>
      <c r="AB22" s="17">
        <f>VLOOKUP(A:A,[1]TDSheet!$A:$AB,28,0)</f>
        <v>0</v>
      </c>
      <c r="AC22" s="17">
        <f>AA22/5.5</f>
        <v>27.272727272727273</v>
      </c>
      <c r="AD22" s="24">
        <f>VLOOKUP(A:A,[1]TDSheet!$A:$AD,30,0)</f>
        <v>1</v>
      </c>
      <c r="AE22" s="17">
        <f t="shared" si="14"/>
        <v>132</v>
      </c>
      <c r="AF22" s="17"/>
      <c r="AG22" s="17"/>
    </row>
    <row r="23" spans="1:33" s="1" customFormat="1" ht="11.1" customHeight="1" outlineLevel="1" x14ac:dyDescent="0.2">
      <c r="A23" s="7" t="s">
        <v>55</v>
      </c>
      <c r="B23" s="7" t="s">
        <v>8</v>
      </c>
      <c r="C23" s="8">
        <v>111</v>
      </c>
      <c r="D23" s="8">
        <v>213</v>
      </c>
      <c r="E23" s="8">
        <v>102</v>
      </c>
      <c r="F23" s="8">
        <v>219</v>
      </c>
      <c r="G23" s="1">
        <f>VLOOKUP(A:A,[1]TDSheet!$A:$G,7,0)</f>
        <v>0</v>
      </c>
      <c r="H23" s="1">
        <f>VLOOKUP(A:A,[1]TDSheet!$A:$L,12,0)</f>
        <v>14</v>
      </c>
      <c r="I23" s="17">
        <f>VLOOKUP(A:A,[2]TDSheet!$A:$F,6,0)</f>
        <v>105</v>
      </c>
      <c r="J23" s="17">
        <f t="shared" si="7"/>
        <v>-3</v>
      </c>
      <c r="K23" s="17">
        <f>VLOOKUP(A:A,[1]TDSheet!$A:$P,16,0)</f>
        <v>0</v>
      </c>
      <c r="L23" s="17"/>
      <c r="M23" s="17"/>
      <c r="N23" s="17"/>
      <c r="O23" s="17">
        <f t="shared" si="8"/>
        <v>20.399999999999999</v>
      </c>
      <c r="P23" s="19"/>
      <c r="Q23" s="23">
        <f t="shared" si="9"/>
        <v>10.73529411764706</v>
      </c>
      <c r="R23" s="17">
        <f t="shared" si="10"/>
        <v>10.73529411764706</v>
      </c>
      <c r="S23" s="17">
        <f>VLOOKUP(A:A,[1]TDSheet!$A:$T,20,0)</f>
        <v>34.799999999999997</v>
      </c>
      <c r="T23" s="17">
        <f>VLOOKUP(A:A,[1]TDSheet!$A:$O,15,0)</f>
        <v>33.6</v>
      </c>
      <c r="U23" s="17">
        <f>VLOOKUP(A:A,[3]TDSheet!$A:$D,4,0)</f>
        <v>24</v>
      </c>
      <c r="V23" s="17">
        <f>VLOOKUP(A:A,[1]TDSheet!$A:$N,14,0)</f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17">
        <f t="shared" si="13"/>
        <v>0</v>
      </c>
      <c r="AA23" s="17">
        <f t="shared" si="11"/>
        <v>0</v>
      </c>
      <c r="AB23" s="17" t="e">
        <f>VLOOKUP(A:A,[1]TDSheet!$A:$AB,28,0)</f>
        <v>#N/A</v>
      </c>
      <c r="AC23" s="17">
        <f>AA23/3</f>
        <v>0</v>
      </c>
      <c r="AD23" s="24">
        <f>VLOOKUP(A:A,[1]TDSheet!$A:$AD,30,0)</f>
        <v>1</v>
      </c>
      <c r="AE23" s="17">
        <f t="shared" si="14"/>
        <v>0</v>
      </c>
      <c r="AF23" s="17"/>
      <c r="AG23" s="17"/>
    </row>
    <row r="24" spans="1:33" s="1" customFormat="1" ht="11.1" customHeight="1" outlineLevel="1" x14ac:dyDescent="0.2">
      <c r="A24" s="27" t="s">
        <v>56</v>
      </c>
      <c r="B24" s="7" t="s">
        <v>9</v>
      </c>
      <c r="C24" s="8">
        <v>36</v>
      </c>
      <c r="D24" s="8">
        <v>85</v>
      </c>
      <c r="E24" s="8">
        <v>11</v>
      </c>
      <c r="F24" s="8">
        <v>109</v>
      </c>
      <c r="G24" s="1" t="str">
        <f>VLOOKUP(A:A,[1]TDSheet!$A:$G,7,0)</f>
        <v>нов</v>
      </c>
      <c r="H24" s="1">
        <f>VLOOKUP(A:A,[1]TDSheet!$A:$L,12,0)</f>
        <v>15</v>
      </c>
      <c r="I24" s="17">
        <f>VLOOKUP(A:A,[2]TDSheet!$A:$F,6,0)</f>
        <v>12</v>
      </c>
      <c r="J24" s="17">
        <f t="shared" si="7"/>
        <v>-1</v>
      </c>
      <c r="K24" s="17">
        <f>VLOOKUP(A:A,[1]TDSheet!$A:$P,16,0)</f>
        <v>0</v>
      </c>
      <c r="L24" s="17"/>
      <c r="M24" s="17"/>
      <c r="N24" s="17"/>
      <c r="O24" s="17">
        <f t="shared" si="8"/>
        <v>2.2000000000000002</v>
      </c>
      <c r="P24" s="19"/>
      <c r="Q24" s="23">
        <f t="shared" si="9"/>
        <v>49.54545454545454</v>
      </c>
      <c r="R24" s="17">
        <f t="shared" si="10"/>
        <v>49.54545454545454</v>
      </c>
      <c r="S24" s="17">
        <f>VLOOKUP(A:A,[1]TDSheet!$A:$T,20,0)</f>
        <v>9.6</v>
      </c>
      <c r="T24" s="17">
        <f>VLOOKUP(A:A,[1]TDSheet!$A:$O,15,0)</f>
        <v>7.2</v>
      </c>
      <c r="U24" s="17">
        <f>VLOOKUP(A:A,[3]TDSheet!$A:$D,4,0)</f>
        <v>1</v>
      </c>
      <c r="V24" s="17">
        <f>VLOOKUP(A:A,[1]TDSheet!$A:$N,14,0)</f>
        <v>0</v>
      </c>
      <c r="W24" s="17">
        <f>VLOOKUP(A:A,[1]TDSheet!$A:$W,23,0)</f>
        <v>140</v>
      </c>
      <c r="X24" s="17">
        <f>VLOOKUP(A:A,[1]TDSheet!$A:$X,24,0)</f>
        <v>14</v>
      </c>
      <c r="Y24" s="17">
        <f>VLOOKUP(A:A,[1]TDSheet!$A:$Y,25,0)</f>
        <v>6</v>
      </c>
      <c r="Z24" s="17">
        <f t="shared" si="13"/>
        <v>0</v>
      </c>
      <c r="AA24" s="17">
        <f t="shared" si="11"/>
        <v>0</v>
      </c>
      <c r="AB24" s="17">
        <f>VLOOKUP(A:A,[1]TDSheet!$A:$AB,28,0)</f>
        <v>0</v>
      </c>
      <c r="AC24" s="17">
        <f>AA24/6</f>
        <v>0</v>
      </c>
      <c r="AD24" s="24">
        <f>VLOOKUP(A:A,[1]TDSheet!$A:$AD,30,0)</f>
        <v>0.25</v>
      </c>
      <c r="AE24" s="17">
        <f t="shared" si="14"/>
        <v>0</v>
      </c>
      <c r="AF24" s="17"/>
      <c r="AG24" s="17"/>
    </row>
    <row r="25" spans="1:33" s="1" customFormat="1" ht="11.1" customHeight="1" outlineLevel="1" x14ac:dyDescent="0.2">
      <c r="A25" s="7" t="s">
        <v>17</v>
      </c>
      <c r="B25" s="7" t="s">
        <v>9</v>
      </c>
      <c r="C25" s="8">
        <v>748</v>
      </c>
      <c r="D25" s="8">
        <v>4336</v>
      </c>
      <c r="E25" s="8">
        <v>2653</v>
      </c>
      <c r="F25" s="8">
        <v>2317</v>
      </c>
      <c r="G25" s="1" t="str">
        <f>VLOOKUP(A:A,[1]TDSheet!$A:$G,7,0)</f>
        <v>пуд</v>
      </c>
      <c r="H25" s="1">
        <f>VLOOKUP(A:A,[1]TDSheet!$A:$L,12,0)</f>
        <v>16</v>
      </c>
      <c r="I25" s="17">
        <f>VLOOKUP(A:A,[2]TDSheet!$A:$F,6,0)</f>
        <v>2659</v>
      </c>
      <c r="J25" s="17">
        <f t="shared" si="7"/>
        <v>-6</v>
      </c>
      <c r="K25" s="17">
        <f>VLOOKUP(A:A,[1]TDSheet!$A:$P,16,0)</f>
        <v>2100</v>
      </c>
      <c r="L25" s="17"/>
      <c r="M25" s="17"/>
      <c r="N25" s="17"/>
      <c r="O25" s="17">
        <f t="shared" si="8"/>
        <v>530.6</v>
      </c>
      <c r="P25" s="19">
        <v>480</v>
      </c>
      <c r="Q25" s="23">
        <f t="shared" si="9"/>
        <v>9.2291745194119859</v>
      </c>
      <c r="R25" s="17">
        <f t="shared" si="10"/>
        <v>4.366754617414248</v>
      </c>
      <c r="S25" s="17">
        <f>VLOOKUP(A:A,[1]TDSheet!$A:$T,20,0)</f>
        <v>711.4</v>
      </c>
      <c r="T25" s="17">
        <f>VLOOKUP(A:A,[1]TDSheet!$A:$O,15,0)</f>
        <v>712.4</v>
      </c>
      <c r="U25" s="17">
        <f>VLOOKUP(A:A,[3]TDSheet!$A:$D,4,0)</f>
        <v>626</v>
      </c>
      <c r="V25" s="17">
        <f>VLOOKUP(A:A,[1]TDSheet!$A:$N,14,0)</f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3"/>
        <v>42</v>
      </c>
      <c r="AA25" s="17">
        <f t="shared" si="11"/>
        <v>480</v>
      </c>
      <c r="AB25" s="17">
        <f>VLOOKUP(A:A,[1]TDSheet!$A:$AB,28,0)</f>
        <v>0</v>
      </c>
      <c r="AC25" s="17">
        <f>AA25/12</f>
        <v>40</v>
      </c>
      <c r="AD25" s="24">
        <f>VLOOKUP(A:A,[1]TDSheet!$A:$AD,30,0)</f>
        <v>0.25</v>
      </c>
      <c r="AE25" s="17">
        <f t="shared" si="14"/>
        <v>126</v>
      </c>
      <c r="AF25" s="17"/>
      <c r="AG25" s="17"/>
    </row>
    <row r="26" spans="1:33" s="1" customFormat="1" ht="11.1" customHeight="1" outlineLevel="1" x14ac:dyDescent="0.2">
      <c r="A26" s="7" t="s">
        <v>18</v>
      </c>
      <c r="B26" s="7" t="s">
        <v>9</v>
      </c>
      <c r="C26" s="8">
        <v>199</v>
      </c>
      <c r="D26" s="8">
        <v>5842</v>
      </c>
      <c r="E26" s="8">
        <v>2041</v>
      </c>
      <c r="F26" s="8">
        <v>3939</v>
      </c>
      <c r="G26" s="1" t="str">
        <f>VLOOKUP(A:A,[1]TDSheet!$A:$G,7,0)</f>
        <v>яб</v>
      </c>
      <c r="H26" s="1">
        <f>VLOOKUP(A:A,[1]TDSheet!$A:$L,12,0)</f>
        <v>17</v>
      </c>
      <c r="I26" s="17">
        <f>VLOOKUP(A:A,[2]TDSheet!$A:$F,6,0)</f>
        <v>2121</v>
      </c>
      <c r="J26" s="17">
        <f t="shared" si="7"/>
        <v>-80</v>
      </c>
      <c r="K26" s="17">
        <f>VLOOKUP(A:A,[1]TDSheet!$A:$P,16,0)</f>
        <v>2100</v>
      </c>
      <c r="L26" s="17"/>
      <c r="M26" s="17"/>
      <c r="N26" s="17"/>
      <c r="O26" s="17">
        <f t="shared" si="8"/>
        <v>408.2</v>
      </c>
      <c r="P26" s="19"/>
      <c r="Q26" s="23">
        <f t="shared" si="9"/>
        <v>14.794218520333171</v>
      </c>
      <c r="R26" s="17">
        <f t="shared" si="10"/>
        <v>9.6496815286624198</v>
      </c>
      <c r="S26" s="17">
        <f>VLOOKUP(A:A,[1]TDSheet!$A:$T,20,0)</f>
        <v>580.20000000000005</v>
      </c>
      <c r="T26" s="17">
        <f>VLOOKUP(A:A,[1]TDSheet!$A:$O,15,0)</f>
        <v>895.6</v>
      </c>
      <c r="U26" s="17">
        <f>VLOOKUP(A:A,[3]TDSheet!$A:$D,4,0)</f>
        <v>495</v>
      </c>
      <c r="V26" s="17">
        <f>VLOOKUP(A:A,[1]TDSheet!$A:$N,14,0)</f>
        <v>0</v>
      </c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17">
        <f t="shared" si="13"/>
        <v>0</v>
      </c>
      <c r="AA26" s="17">
        <f t="shared" si="11"/>
        <v>0</v>
      </c>
      <c r="AB26" s="17" t="str">
        <f>VLOOKUP(A:A,[1]TDSheet!$A:$AB,28,0)</f>
        <v>лист</v>
      </c>
      <c r="AC26" s="17">
        <f>AA26/6</f>
        <v>0</v>
      </c>
      <c r="AD26" s="24">
        <f>VLOOKUP(A:A,[1]TDSheet!$A:$AD,30,0)</f>
        <v>0.25</v>
      </c>
      <c r="AE26" s="17">
        <f t="shared" si="14"/>
        <v>0</v>
      </c>
      <c r="AF26" s="17"/>
      <c r="AG26" s="17"/>
    </row>
    <row r="27" spans="1:33" s="1" customFormat="1" ht="11.1" customHeight="1" outlineLevel="1" x14ac:dyDescent="0.2">
      <c r="A27" s="7" t="s">
        <v>19</v>
      </c>
      <c r="B27" s="7" t="s">
        <v>9</v>
      </c>
      <c r="C27" s="8">
        <v>466</v>
      </c>
      <c r="D27" s="8">
        <v>2908</v>
      </c>
      <c r="E27" s="8">
        <v>2829</v>
      </c>
      <c r="F27" s="8">
        <v>501</v>
      </c>
      <c r="G27" s="1">
        <f>VLOOKUP(A:A,[1]TDSheet!$A:$G,7,0)</f>
        <v>1</v>
      </c>
      <c r="H27" s="1">
        <f>VLOOKUP(A:A,[1]TDSheet!$A:$L,12,0)</f>
        <v>18</v>
      </c>
      <c r="I27" s="17">
        <f>VLOOKUP(A:A,[2]TDSheet!$A:$F,6,0)</f>
        <v>2822</v>
      </c>
      <c r="J27" s="17">
        <f t="shared" si="7"/>
        <v>7</v>
      </c>
      <c r="K27" s="17">
        <f>VLOOKUP(A:A,[1]TDSheet!$A:$P,16,0)</f>
        <v>1800</v>
      </c>
      <c r="L27" s="17"/>
      <c r="M27" s="17"/>
      <c r="N27" s="17"/>
      <c r="O27" s="17">
        <f t="shared" si="8"/>
        <v>565.79999999999995</v>
      </c>
      <c r="P27" s="19">
        <v>1800</v>
      </c>
      <c r="Q27" s="23">
        <f t="shared" si="9"/>
        <v>7.248144220572641</v>
      </c>
      <c r="R27" s="17">
        <f t="shared" si="10"/>
        <v>0.88547189819724292</v>
      </c>
      <c r="S27" s="17">
        <f>VLOOKUP(A:A,[1]TDSheet!$A:$T,20,0)</f>
        <v>437.6</v>
      </c>
      <c r="T27" s="17">
        <f>VLOOKUP(A:A,[1]TDSheet!$A:$O,15,0)</f>
        <v>515.20000000000005</v>
      </c>
      <c r="U27" s="17">
        <f>VLOOKUP(A:A,[3]TDSheet!$A:$D,4,0)</f>
        <v>810</v>
      </c>
      <c r="V27" s="17">
        <f>VLOOKUP(A:A,[1]TDSheet!$A:$N,14,0)</f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3"/>
        <v>154</v>
      </c>
      <c r="AA27" s="17">
        <f t="shared" si="11"/>
        <v>1800</v>
      </c>
      <c r="AB27" s="17">
        <f>VLOOKUP(A:A,[1]TDSheet!$A:$AB,28,0)</f>
        <v>0</v>
      </c>
      <c r="AC27" s="17">
        <f>AA27/12</f>
        <v>150</v>
      </c>
      <c r="AD27" s="24">
        <f>VLOOKUP(A:A,[1]TDSheet!$A:$AD,30,0)</f>
        <v>0.25</v>
      </c>
      <c r="AE27" s="17">
        <f t="shared" si="14"/>
        <v>462</v>
      </c>
      <c r="AF27" s="17"/>
      <c r="AG27" s="17"/>
    </row>
    <row r="28" spans="1:33" s="1" customFormat="1" ht="11.1" customHeight="1" outlineLevel="1" x14ac:dyDescent="0.2">
      <c r="A28" s="7" t="s">
        <v>57</v>
      </c>
      <c r="B28" s="7" t="s">
        <v>9</v>
      </c>
      <c r="C28" s="8">
        <v>701</v>
      </c>
      <c r="D28" s="8">
        <v>1221</v>
      </c>
      <c r="E28" s="8">
        <v>1022</v>
      </c>
      <c r="F28" s="8">
        <v>863</v>
      </c>
      <c r="G28" s="1">
        <f>VLOOKUP(A:A,[1]TDSheet!$A:$G,7,0)</f>
        <v>1</v>
      </c>
      <c r="H28" s="1">
        <f>VLOOKUP(A:A,[1]TDSheet!$A:$L,12,0)</f>
        <v>19</v>
      </c>
      <c r="I28" s="17">
        <f>VLOOKUP(A:A,[2]TDSheet!$A:$F,6,0)</f>
        <v>1064</v>
      </c>
      <c r="J28" s="17">
        <f t="shared" si="7"/>
        <v>-42</v>
      </c>
      <c r="K28" s="17">
        <f>VLOOKUP(A:A,[1]TDSheet!$A:$P,16,0)</f>
        <v>480</v>
      </c>
      <c r="L28" s="17"/>
      <c r="M28" s="17"/>
      <c r="N28" s="17"/>
      <c r="O28" s="17">
        <f t="shared" si="8"/>
        <v>204.4</v>
      </c>
      <c r="P28" s="19">
        <v>480</v>
      </c>
      <c r="Q28" s="23">
        <f t="shared" si="9"/>
        <v>8.918786692759296</v>
      </c>
      <c r="R28" s="17">
        <f t="shared" si="10"/>
        <v>4.2221135029354206</v>
      </c>
      <c r="S28" s="17">
        <f>VLOOKUP(A:A,[1]TDSheet!$A:$T,20,0)</f>
        <v>263.8</v>
      </c>
      <c r="T28" s="17">
        <f>VLOOKUP(A:A,[1]TDSheet!$A:$O,15,0)</f>
        <v>235.8</v>
      </c>
      <c r="U28" s="17">
        <f>VLOOKUP(A:A,[3]TDSheet!$A:$D,4,0)</f>
        <v>301</v>
      </c>
      <c r="V28" s="17">
        <f>VLOOKUP(A:A,[1]TDSheet!$A:$N,14,0)</f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17">
        <f t="shared" si="13"/>
        <v>42</v>
      </c>
      <c r="AA28" s="17">
        <f t="shared" si="11"/>
        <v>480</v>
      </c>
      <c r="AB28" s="17" t="str">
        <f>VLOOKUP(A:A,[1]TDSheet!$A:$AB,28,0)</f>
        <v>яблоко</v>
      </c>
      <c r="AC28" s="17">
        <f>AA28/12</f>
        <v>40</v>
      </c>
      <c r="AD28" s="24">
        <f>VLOOKUP(A:A,[1]TDSheet!$A:$AD,30,0)</f>
        <v>0.25</v>
      </c>
      <c r="AE28" s="17">
        <f t="shared" si="14"/>
        <v>126</v>
      </c>
      <c r="AF28" s="17"/>
      <c r="AG28" s="17"/>
    </row>
    <row r="29" spans="1:33" s="1" customFormat="1" ht="11.1" customHeight="1" outlineLevel="1" x14ac:dyDescent="0.2">
      <c r="A29" s="7" t="s">
        <v>58</v>
      </c>
      <c r="B29" s="7" t="s">
        <v>9</v>
      </c>
      <c r="C29" s="8">
        <v>144</v>
      </c>
      <c r="D29" s="8">
        <v>180</v>
      </c>
      <c r="E29" s="8">
        <v>173</v>
      </c>
      <c r="F29" s="8">
        <v>143</v>
      </c>
      <c r="G29" s="1" t="str">
        <f>VLOOKUP(A:A,[1]TDSheet!$A:$G,7,0)</f>
        <v>нов</v>
      </c>
      <c r="H29" s="1">
        <f>VLOOKUP(A:A,[1]TDSheet!$A:$L,12,0)</f>
        <v>20</v>
      </c>
      <c r="I29" s="17">
        <f>VLOOKUP(A:A,[2]TDSheet!$A:$F,6,0)</f>
        <v>181</v>
      </c>
      <c r="J29" s="17">
        <f t="shared" si="7"/>
        <v>-8</v>
      </c>
      <c r="K29" s="17">
        <f>VLOOKUP(A:A,[1]TDSheet!$A:$P,16,0)</f>
        <v>120</v>
      </c>
      <c r="L29" s="17"/>
      <c r="M29" s="17"/>
      <c r="N29" s="17"/>
      <c r="O29" s="17">
        <f t="shared" si="8"/>
        <v>34.6</v>
      </c>
      <c r="P29" s="19">
        <v>120</v>
      </c>
      <c r="Q29" s="23">
        <f t="shared" si="9"/>
        <v>11.069364161849711</v>
      </c>
      <c r="R29" s="17">
        <f t="shared" si="10"/>
        <v>4.1329479768786124</v>
      </c>
      <c r="S29" s="17">
        <f>VLOOKUP(A:A,[1]TDSheet!$A:$T,20,0)</f>
        <v>23.8</v>
      </c>
      <c r="T29" s="17">
        <f>VLOOKUP(A:A,[1]TDSheet!$A:$O,15,0)</f>
        <v>33.200000000000003</v>
      </c>
      <c r="U29" s="17">
        <f>VLOOKUP(A:A,[3]TDSheet!$A:$D,4,0)</f>
        <v>26</v>
      </c>
      <c r="V29" s="17">
        <f>VLOOKUP(A:A,[1]TDSheet!$A:$N,14,0)</f>
        <v>0</v>
      </c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17">
        <f t="shared" si="13"/>
        <v>18</v>
      </c>
      <c r="AA29" s="17">
        <f t="shared" si="11"/>
        <v>120</v>
      </c>
      <c r="AB29" s="17">
        <f>VLOOKUP(A:A,[1]TDSheet!$A:$AB,28,0)</f>
        <v>0</v>
      </c>
      <c r="AC29" s="17">
        <f>AA29/9</f>
        <v>13.333333333333334</v>
      </c>
      <c r="AD29" s="24">
        <f>VLOOKUP(A:A,[1]TDSheet!$A:$AD,30,0)</f>
        <v>0.3</v>
      </c>
      <c r="AE29" s="17">
        <f t="shared" si="14"/>
        <v>48.6</v>
      </c>
      <c r="AF29" s="17"/>
      <c r="AG29" s="17"/>
    </row>
    <row r="30" spans="1:33" s="1" customFormat="1" ht="11.1" customHeight="1" outlineLevel="1" x14ac:dyDescent="0.2">
      <c r="A30" s="7" t="s">
        <v>59</v>
      </c>
      <c r="B30" s="7" t="s">
        <v>8</v>
      </c>
      <c r="C30" s="8">
        <v>333</v>
      </c>
      <c r="D30" s="8">
        <v>720</v>
      </c>
      <c r="E30" s="8">
        <v>683</v>
      </c>
      <c r="F30" s="8">
        <v>340</v>
      </c>
      <c r="G30" s="1">
        <f>VLOOKUP(A:A,[1]TDSheet!$A:$G,7,0)</f>
        <v>1</v>
      </c>
      <c r="H30" s="1">
        <f>VLOOKUP(A:A,[1]TDSheet!$A:$L,12,0)</f>
        <v>21</v>
      </c>
      <c r="I30" s="17">
        <f>VLOOKUP(A:A,[2]TDSheet!$A:$F,6,0)</f>
        <v>699</v>
      </c>
      <c r="J30" s="17">
        <f t="shared" si="7"/>
        <v>-16</v>
      </c>
      <c r="K30" s="17">
        <f>VLOOKUP(A:A,[1]TDSheet!$A:$P,16,0)</f>
        <v>260</v>
      </c>
      <c r="L30" s="17"/>
      <c r="M30" s="17"/>
      <c r="N30" s="17"/>
      <c r="O30" s="17">
        <f t="shared" si="8"/>
        <v>136.6</v>
      </c>
      <c r="P30" s="19">
        <v>600</v>
      </c>
      <c r="Q30" s="23">
        <f t="shared" si="9"/>
        <v>8.7847730600292824</v>
      </c>
      <c r="R30" s="17">
        <f t="shared" si="10"/>
        <v>2.4890190336749636</v>
      </c>
      <c r="S30" s="17">
        <f>VLOOKUP(A:A,[1]TDSheet!$A:$T,20,0)</f>
        <v>127</v>
      </c>
      <c r="T30" s="17">
        <f>VLOOKUP(A:A,[1]TDSheet!$A:$O,15,0)</f>
        <v>127.2</v>
      </c>
      <c r="U30" s="17">
        <f>VLOOKUP(A:A,[3]TDSheet!$A:$D,4,0)</f>
        <v>192</v>
      </c>
      <c r="V30" s="17">
        <f>VLOOKUP(A:A,[1]TDSheet!$A:$N,14,0)</f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17">
        <f t="shared" si="13"/>
        <v>96</v>
      </c>
      <c r="AA30" s="17">
        <f t="shared" si="11"/>
        <v>600</v>
      </c>
      <c r="AB30" s="17" t="e">
        <f>VLOOKUP(A:A,[1]TDSheet!$A:$AB,28,0)</f>
        <v>#N/A</v>
      </c>
      <c r="AC30" s="17">
        <f>AA30/6</f>
        <v>100</v>
      </c>
      <c r="AD30" s="24">
        <f>VLOOKUP(A:A,[1]TDSheet!$A:$AD,30,0)</f>
        <v>1</v>
      </c>
      <c r="AE30" s="17">
        <f t="shared" si="14"/>
        <v>576</v>
      </c>
      <c r="AF30" s="17"/>
      <c r="AG30" s="17"/>
    </row>
    <row r="31" spans="1:33" s="1" customFormat="1" ht="11.1" customHeight="1" outlineLevel="1" x14ac:dyDescent="0.2">
      <c r="A31" s="7" t="s">
        <v>60</v>
      </c>
      <c r="B31" s="7" t="s">
        <v>9</v>
      </c>
      <c r="C31" s="8">
        <v>327</v>
      </c>
      <c r="D31" s="8">
        <v>175</v>
      </c>
      <c r="E31" s="8">
        <v>179</v>
      </c>
      <c r="F31" s="8">
        <v>317</v>
      </c>
      <c r="G31" s="1" t="str">
        <f>VLOOKUP(A:A,[1]TDSheet!$A:$G,7,0)</f>
        <v>нов</v>
      </c>
      <c r="H31" s="1">
        <f>VLOOKUP(A:A,[1]TDSheet!$A:$L,12,0)</f>
        <v>22</v>
      </c>
      <c r="I31" s="17">
        <f>VLOOKUP(A:A,[2]TDSheet!$A:$F,6,0)</f>
        <v>186</v>
      </c>
      <c r="J31" s="17">
        <f t="shared" si="7"/>
        <v>-7</v>
      </c>
      <c r="K31" s="17">
        <f>VLOOKUP(A:A,[1]TDSheet!$A:$P,16,0)</f>
        <v>0</v>
      </c>
      <c r="L31" s="17"/>
      <c r="M31" s="17"/>
      <c r="N31" s="17"/>
      <c r="O31" s="17">
        <f t="shared" si="8"/>
        <v>35.799999999999997</v>
      </c>
      <c r="P31" s="19"/>
      <c r="Q31" s="23">
        <f t="shared" si="9"/>
        <v>8.8547486033519558</v>
      </c>
      <c r="R31" s="17">
        <f t="shared" si="10"/>
        <v>8.8547486033519558</v>
      </c>
      <c r="S31" s="17">
        <f>VLOOKUP(A:A,[1]TDSheet!$A:$T,20,0)</f>
        <v>60</v>
      </c>
      <c r="T31" s="17">
        <f>VLOOKUP(A:A,[1]TDSheet!$A:$O,15,0)</f>
        <v>41</v>
      </c>
      <c r="U31" s="17">
        <f>VLOOKUP(A:A,[3]TDSheet!$A:$D,4,0)</f>
        <v>47</v>
      </c>
      <c r="V31" s="17">
        <f>VLOOKUP(A:A,[1]TDSheet!$A:$N,14,0)</f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17">
        <f t="shared" si="13"/>
        <v>0</v>
      </c>
      <c r="AA31" s="17">
        <f t="shared" si="11"/>
        <v>0</v>
      </c>
      <c r="AB31" s="17">
        <f>VLOOKUP(A:A,[1]TDSheet!$A:$AB,28,0)</f>
        <v>0</v>
      </c>
      <c r="AC31" s="17">
        <f>AA31/12</f>
        <v>0</v>
      </c>
      <c r="AD31" s="24">
        <f>VLOOKUP(A:A,[1]TDSheet!$A:$AD,30,0)</f>
        <v>0.25</v>
      </c>
      <c r="AE31" s="17">
        <f t="shared" si="14"/>
        <v>0</v>
      </c>
      <c r="AF31" s="17"/>
      <c r="AG31" s="17"/>
    </row>
    <row r="32" spans="1:33" s="1" customFormat="1" ht="11.1" customHeight="1" outlineLevel="1" x14ac:dyDescent="0.2">
      <c r="A32" s="7" t="s">
        <v>61</v>
      </c>
      <c r="B32" s="7" t="s">
        <v>9</v>
      </c>
      <c r="C32" s="8">
        <v>594</v>
      </c>
      <c r="D32" s="8">
        <v>8</v>
      </c>
      <c r="E32" s="8">
        <v>161</v>
      </c>
      <c r="F32" s="8">
        <v>433</v>
      </c>
      <c r="G32" s="1" t="str">
        <f>VLOOKUP(A:A,[1]TDSheet!$A:$G,7,0)</f>
        <v>рот0502</v>
      </c>
      <c r="H32" s="1">
        <f>VLOOKUP(A:A,[1]TDSheet!$A:$L,12,0)</f>
        <v>23</v>
      </c>
      <c r="I32" s="17">
        <f>VLOOKUP(A:A,[2]TDSheet!$A:$F,6,0)</f>
        <v>169</v>
      </c>
      <c r="J32" s="17">
        <f t="shared" si="7"/>
        <v>-8</v>
      </c>
      <c r="K32" s="17">
        <f>VLOOKUP(A:A,[1]TDSheet!$A:$P,16,0)</f>
        <v>0</v>
      </c>
      <c r="L32" s="17"/>
      <c r="M32" s="17"/>
      <c r="N32" s="17"/>
      <c r="O32" s="17">
        <f t="shared" si="8"/>
        <v>32.200000000000003</v>
      </c>
      <c r="P32" s="19">
        <v>120</v>
      </c>
      <c r="Q32" s="23">
        <f t="shared" si="9"/>
        <v>17.173913043478258</v>
      </c>
      <c r="R32" s="17">
        <f t="shared" si="10"/>
        <v>13.447204968944098</v>
      </c>
      <c r="S32" s="17">
        <f>VLOOKUP(A:A,[1]TDSheet!$A:$T,20,0)</f>
        <v>25.6</v>
      </c>
      <c r="T32" s="17">
        <f>VLOOKUP(A:A,[1]TDSheet!$A:$O,15,0)</f>
        <v>27</v>
      </c>
      <c r="U32" s="17">
        <f>VLOOKUP(A:A,[3]TDSheet!$A:$D,4,0)</f>
        <v>67</v>
      </c>
      <c r="V32" s="17">
        <f>VLOOKUP(A:A,[1]TDSheet!$A:$N,14,0)</f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17">
        <f t="shared" si="13"/>
        <v>12</v>
      </c>
      <c r="AA32" s="17">
        <f t="shared" si="11"/>
        <v>120</v>
      </c>
      <c r="AB32" s="17" t="str">
        <f>VLOOKUP(A:A,[1]TDSheet!$A:$AB,28,0)</f>
        <v>увел</v>
      </c>
      <c r="AC32" s="17">
        <f>AA32/8</f>
        <v>15</v>
      </c>
      <c r="AD32" s="24">
        <f>VLOOKUP(A:A,[1]TDSheet!$A:$AD,30,0)</f>
        <v>0.7</v>
      </c>
      <c r="AE32" s="17">
        <f t="shared" si="14"/>
        <v>67.199999999999989</v>
      </c>
      <c r="AF32" s="17"/>
      <c r="AG32" s="17"/>
    </row>
    <row r="33" spans="1:33" s="1" customFormat="1" ht="21.95" customHeight="1" outlineLevel="1" x14ac:dyDescent="0.2">
      <c r="A33" s="7" t="s">
        <v>20</v>
      </c>
      <c r="B33" s="7" t="s">
        <v>9</v>
      </c>
      <c r="C33" s="8">
        <v>267</v>
      </c>
      <c r="D33" s="8">
        <v>6</v>
      </c>
      <c r="E33" s="8">
        <v>61</v>
      </c>
      <c r="F33" s="8">
        <v>208</v>
      </c>
      <c r="G33" s="1" t="str">
        <f>VLOOKUP(A:A,[1]TDSheet!$A:$G,7,0)</f>
        <v>4рот</v>
      </c>
      <c r="H33" s="1">
        <f>VLOOKUP(A:A,[1]TDSheet!$A:$L,12,0)</f>
        <v>24</v>
      </c>
      <c r="I33" s="17">
        <f>VLOOKUP(A:A,[2]TDSheet!$A:$F,6,0)</f>
        <v>65</v>
      </c>
      <c r="J33" s="17">
        <f t="shared" si="7"/>
        <v>-4</v>
      </c>
      <c r="K33" s="17">
        <f>VLOOKUP(A:A,[1]TDSheet!$A:$P,16,0)</f>
        <v>0</v>
      </c>
      <c r="L33" s="17"/>
      <c r="M33" s="17"/>
      <c r="N33" s="17"/>
      <c r="O33" s="17">
        <f t="shared" si="8"/>
        <v>12.2</v>
      </c>
      <c r="P33" s="19"/>
      <c r="Q33" s="23">
        <f t="shared" si="9"/>
        <v>17.049180327868854</v>
      </c>
      <c r="R33" s="17">
        <f t="shared" si="10"/>
        <v>17.049180327868854</v>
      </c>
      <c r="S33" s="17">
        <f>VLOOKUP(A:A,[1]TDSheet!$A:$T,20,0)</f>
        <v>14</v>
      </c>
      <c r="T33" s="17">
        <f>VLOOKUP(A:A,[1]TDSheet!$A:$O,15,0)</f>
        <v>12.2</v>
      </c>
      <c r="U33" s="17">
        <f>VLOOKUP(A:A,[3]TDSheet!$A:$D,4,0)</f>
        <v>17</v>
      </c>
      <c r="V33" s="17">
        <f>VLOOKUP(A:A,[1]TDSheet!$A:$N,14,0)</f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17">
        <f t="shared" si="13"/>
        <v>0</v>
      </c>
      <c r="AA33" s="17">
        <f t="shared" si="11"/>
        <v>0</v>
      </c>
      <c r="AB33" s="17" t="str">
        <f>VLOOKUP(A:A,[1]TDSheet!$A:$AB,28,0)</f>
        <v>увел</v>
      </c>
      <c r="AC33" s="17">
        <f>AA33/16</f>
        <v>0</v>
      </c>
      <c r="AD33" s="24">
        <f>VLOOKUP(A:A,[1]TDSheet!$A:$AD,30,0)</f>
        <v>0.4</v>
      </c>
      <c r="AE33" s="17">
        <f t="shared" si="14"/>
        <v>0</v>
      </c>
      <c r="AF33" s="17"/>
      <c r="AG33" s="17"/>
    </row>
    <row r="34" spans="1:33" s="1" customFormat="1" ht="21.95" customHeight="1" outlineLevel="1" x14ac:dyDescent="0.2">
      <c r="A34" s="7" t="s">
        <v>21</v>
      </c>
      <c r="B34" s="7" t="s">
        <v>9</v>
      </c>
      <c r="C34" s="8">
        <v>416</v>
      </c>
      <c r="D34" s="8">
        <v>257</v>
      </c>
      <c r="E34" s="8">
        <v>463</v>
      </c>
      <c r="F34" s="8">
        <v>204</v>
      </c>
      <c r="G34" s="1" t="str">
        <f>VLOOKUP(A:A,[1]TDSheet!$A:$G,7,0)</f>
        <v>4рот</v>
      </c>
      <c r="H34" s="1">
        <f>VLOOKUP(A:A,[1]TDSheet!$A:$L,12,0)</f>
        <v>25</v>
      </c>
      <c r="I34" s="17">
        <f>VLOOKUP(A:A,[2]TDSheet!$A:$F,6,0)</f>
        <v>461</v>
      </c>
      <c r="J34" s="17">
        <f t="shared" si="7"/>
        <v>2</v>
      </c>
      <c r="K34" s="17">
        <f>VLOOKUP(A:A,[1]TDSheet!$A:$P,16,0)</f>
        <v>1200</v>
      </c>
      <c r="L34" s="17"/>
      <c r="M34" s="17"/>
      <c r="N34" s="17"/>
      <c r="O34" s="17">
        <f t="shared" si="8"/>
        <v>92.6</v>
      </c>
      <c r="P34" s="19">
        <v>200</v>
      </c>
      <c r="Q34" s="23">
        <f t="shared" si="9"/>
        <v>17.321814254859611</v>
      </c>
      <c r="R34" s="17">
        <f t="shared" si="10"/>
        <v>2.2030237580993521</v>
      </c>
      <c r="S34" s="17">
        <f>VLOOKUP(A:A,[1]TDSheet!$A:$T,20,0)</f>
        <v>95.8</v>
      </c>
      <c r="T34" s="17">
        <f>VLOOKUP(A:A,[1]TDSheet!$A:$O,15,0)</f>
        <v>82</v>
      </c>
      <c r="U34" s="17">
        <f>VLOOKUP(A:A,[3]TDSheet!$A:$D,4,0)</f>
        <v>116</v>
      </c>
      <c r="V34" s="17">
        <f>VLOOKUP(A:A,[1]TDSheet!$A:$N,14,0)</f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17">
        <f t="shared" si="13"/>
        <v>24</v>
      </c>
      <c r="AA34" s="17">
        <f t="shared" si="11"/>
        <v>200</v>
      </c>
      <c r="AB34" s="17" t="str">
        <f>VLOOKUP(A:A,[1]TDSheet!$A:$AB,28,0)</f>
        <v>яблоко</v>
      </c>
      <c r="AC34" s="17">
        <f>AA34/10</f>
        <v>20</v>
      </c>
      <c r="AD34" s="24">
        <f>VLOOKUP(A:A,[1]TDSheet!$A:$AD,30,0)</f>
        <v>0.7</v>
      </c>
      <c r="AE34" s="17">
        <f t="shared" si="14"/>
        <v>168</v>
      </c>
      <c r="AF34" s="17"/>
      <c r="AG34" s="17"/>
    </row>
    <row r="35" spans="1:33" s="1" customFormat="1" ht="11.1" customHeight="1" outlineLevel="1" x14ac:dyDescent="0.2">
      <c r="A35" s="7" t="s">
        <v>22</v>
      </c>
      <c r="B35" s="7" t="s">
        <v>9</v>
      </c>
      <c r="C35" s="8">
        <v>146</v>
      </c>
      <c r="D35" s="8">
        <v>231</v>
      </c>
      <c r="E35" s="8">
        <v>112</v>
      </c>
      <c r="F35" s="8">
        <v>256</v>
      </c>
      <c r="G35" s="1" t="str">
        <f>VLOOKUP(A:A,[1]TDSheet!$A:$G,7,0)</f>
        <v>4рот</v>
      </c>
      <c r="H35" s="1">
        <f>VLOOKUP(A:A,[1]TDSheet!$A:$L,12,0)</f>
        <v>26</v>
      </c>
      <c r="I35" s="17">
        <f>VLOOKUP(A:A,[2]TDSheet!$A:$F,6,0)</f>
        <v>121</v>
      </c>
      <c r="J35" s="17">
        <f t="shared" si="7"/>
        <v>-9</v>
      </c>
      <c r="K35" s="17">
        <f>VLOOKUP(A:A,[1]TDSheet!$A:$P,16,0)</f>
        <v>0</v>
      </c>
      <c r="L35" s="17"/>
      <c r="M35" s="17"/>
      <c r="N35" s="17"/>
      <c r="O35" s="17">
        <f t="shared" si="8"/>
        <v>22.4</v>
      </c>
      <c r="P35" s="19">
        <v>120</v>
      </c>
      <c r="Q35" s="23">
        <f t="shared" si="9"/>
        <v>16.785714285714288</v>
      </c>
      <c r="R35" s="17">
        <f t="shared" si="10"/>
        <v>11.428571428571429</v>
      </c>
      <c r="S35" s="17">
        <f>VLOOKUP(A:A,[1]TDSheet!$A:$T,20,0)</f>
        <v>21.4</v>
      </c>
      <c r="T35" s="17">
        <f>VLOOKUP(A:A,[1]TDSheet!$A:$O,15,0)</f>
        <v>22.2</v>
      </c>
      <c r="U35" s="17">
        <f>VLOOKUP(A:A,[3]TDSheet!$A:$D,4,0)</f>
        <v>28</v>
      </c>
      <c r="V35" s="17">
        <f>VLOOKUP(A:A,[1]TDSheet!$A:$N,14,0)</f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17">
        <f t="shared" si="13"/>
        <v>12</v>
      </c>
      <c r="AA35" s="17">
        <f t="shared" si="11"/>
        <v>120</v>
      </c>
      <c r="AB35" s="17" t="e">
        <f>VLOOKUP(A:A,[1]TDSheet!$A:$AB,28,0)</f>
        <v>#N/A</v>
      </c>
      <c r="AC35" s="17">
        <f>AA35/16</f>
        <v>7.5</v>
      </c>
      <c r="AD35" s="24">
        <f>VLOOKUP(A:A,[1]TDSheet!$A:$AD,30,0)</f>
        <v>0.4</v>
      </c>
      <c r="AE35" s="17">
        <f t="shared" si="14"/>
        <v>76.800000000000011</v>
      </c>
      <c r="AF35" s="17"/>
      <c r="AG35" s="17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502</v>
      </c>
      <c r="D36" s="8">
        <v>854</v>
      </c>
      <c r="E36" s="8">
        <v>801</v>
      </c>
      <c r="F36" s="8">
        <v>540</v>
      </c>
      <c r="G36" s="1" t="str">
        <f>VLOOKUP(A:A,[1]TDSheet!$A:$G,7,0)</f>
        <v>4рот</v>
      </c>
      <c r="H36" s="1">
        <f>VLOOKUP(A:A,[1]TDSheet!$A:$L,12,0)</f>
        <v>27</v>
      </c>
      <c r="I36" s="17">
        <f>VLOOKUP(A:A,[2]TDSheet!$A:$F,6,0)</f>
        <v>807</v>
      </c>
      <c r="J36" s="17">
        <f t="shared" si="7"/>
        <v>-6</v>
      </c>
      <c r="K36" s="17">
        <f>VLOOKUP(A:A,[1]TDSheet!$A:$P,16,0)</f>
        <v>960</v>
      </c>
      <c r="L36" s="17"/>
      <c r="M36" s="17"/>
      <c r="N36" s="17">
        <v>650</v>
      </c>
      <c r="O36" s="17">
        <f t="shared" si="8"/>
        <v>122.2</v>
      </c>
      <c r="P36" s="19">
        <v>400</v>
      </c>
      <c r="Q36" s="23">
        <f t="shared" si="9"/>
        <v>15.548281505728314</v>
      </c>
      <c r="R36" s="17">
        <f t="shared" si="10"/>
        <v>4.4189852700490997</v>
      </c>
      <c r="S36" s="17">
        <f>VLOOKUP(A:A,[1]TDSheet!$A:$T,20,0)</f>
        <v>164.6</v>
      </c>
      <c r="T36" s="17">
        <f>VLOOKUP(A:A,[1]TDSheet!$A:$O,15,0)</f>
        <v>137</v>
      </c>
      <c r="U36" s="17">
        <f>VLOOKUP(A:A,[3]TDSheet!$A:$D,4,0)</f>
        <v>197</v>
      </c>
      <c r="V36" s="17">
        <f>VLOOKUP(A:A,[1]TDSheet!$A:$N,14,0)</f>
        <v>190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17">
        <f t="shared" si="13"/>
        <v>108</v>
      </c>
      <c r="AA36" s="17">
        <f t="shared" si="11"/>
        <v>1050</v>
      </c>
      <c r="AB36" s="17">
        <f>VLOOKUP(A:A,[1]TDSheet!$A:$AB,28,0)</f>
        <v>0</v>
      </c>
      <c r="AC36" s="17">
        <f>AA36/10</f>
        <v>105</v>
      </c>
      <c r="AD36" s="24">
        <f>VLOOKUP(A:A,[1]TDSheet!$A:$AD,30,0)</f>
        <v>0.7</v>
      </c>
      <c r="AE36" s="17">
        <f t="shared" si="14"/>
        <v>756</v>
      </c>
      <c r="AF36" s="17"/>
      <c r="AG36" s="17"/>
    </row>
    <row r="37" spans="1:33" s="1" customFormat="1" ht="21.95" customHeight="1" outlineLevel="1" x14ac:dyDescent="0.2">
      <c r="A37" s="7" t="s">
        <v>24</v>
      </c>
      <c r="B37" s="7" t="s">
        <v>9</v>
      </c>
      <c r="C37" s="8">
        <v>64</v>
      </c>
      <c r="D37" s="8">
        <v>5</v>
      </c>
      <c r="E37" s="8">
        <v>23</v>
      </c>
      <c r="F37" s="8">
        <v>43</v>
      </c>
      <c r="G37" s="1">
        <f>VLOOKUP(A:A,[1]TDSheet!$A:$G,7,0)</f>
        <v>0</v>
      </c>
      <c r="H37" s="1">
        <f>VLOOKUP(A:A,[1]TDSheet!$A:$L,12,0)</f>
        <v>28</v>
      </c>
      <c r="I37" s="17">
        <f>VLOOKUP(A:A,[2]TDSheet!$A:$F,6,0)</f>
        <v>27</v>
      </c>
      <c r="J37" s="17">
        <f t="shared" si="7"/>
        <v>-4</v>
      </c>
      <c r="K37" s="17">
        <f>VLOOKUP(A:A,[1]TDSheet!$A:$P,16,0)</f>
        <v>0</v>
      </c>
      <c r="L37" s="17"/>
      <c r="M37" s="17"/>
      <c r="N37" s="17"/>
      <c r="O37" s="17">
        <f t="shared" si="8"/>
        <v>4.5999999999999996</v>
      </c>
      <c r="P37" s="19"/>
      <c r="Q37" s="23">
        <f t="shared" si="9"/>
        <v>9.3478260869565233</v>
      </c>
      <c r="R37" s="17">
        <f t="shared" si="10"/>
        <v>9.3478260869565233</v>
      </c>
      <c r="S37" s="17">
        <f>VLOOKUP(A:A,[1]TDSheet!$A:$T,20,0)</f>
        <v>4.5999999999999996</v>
      </c>
      <c r="T37" s="17">
        <f>VLOOKUP(A:A,[1]TDSheet!$A:$O,15,0)</f>
        <v>2.4</v>
      </c>
      <c r="U37" s="17">
        <f>VLOOKUP(A:A,[3]TDSheet!$A:$D,4,0)</f>
        <v>3</v>
      </c>
      <c r="V37" s="17">
        <f>VLOOKUP(A:A,[1]TDSheet!$A:$N,14,0)</f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3"/>
        <v>0</v>
      </c>
      <c r="AA37" s="17">
        <f t="shared" si="11"/>
        <v>0</v>
      </c>
      <c r="AB37" s="17">
        <f>VLOOKUP(A:A,[1]TDSheet!$A:$AB,28,0)</f>
        <v>0</v>
      </c>
      <c r="AC37" s="17">
        <f>AA37/16</f>
        <v>0</v>
      </c>
      <c r="AD37" s="24">
        <f>VLOOKUP(A:A,[1]TDSheet!$A:$AD,30,0)</f>
        <v>0</v>
      </c>
      <c r="AE37" s="17">
        <f t="shared" si="14"/>
        <v>0</v>
      </c>
      <c r="AF37" s="17"/>
      <c r="AG37" s="17"/>
    </row>
    <row r="38" spans="1:33" s="1" customFormat="1" ht="21.95" customHeight="1" outlineLevel="1" x14ac:dyDescent="0.2">
      <c r="A38" s="7" t="s">
        <v>62</v>
      </c>
      <c r="B38" s="7" t="s">
        <v>9</v>
      </c>
      <c r="C38" s="8">
        <v>227</v>
      </c>
      <c r="D38" s="8">
        <v>6</v>
      </c>
      <c r="E38" s="8">
        <v>103</v>
      </c>
      <c r="F38" s="8">
        <v>123</v>
      </c>
      <c r="G38" s="1" t="str">
        <f>VLOOKUP(A:A,[1]TDSheet!$A:$G,7,0)</f>
        <v>4рот</v>
      </c>
      <c r="H38" s="1">
        <f>VLOOKUP(A:A,[1]TDSheet!$A:$L,12,0)</f>
        <v>29</v>
      </c>
      <c r="I38" s="17">
        <f>VLOOKUP(A:A,[2]TDSheet!$A:$F,6,0)</f>
        <v>110</v>
      </c>
      <c r="J38" s="17">
        <f t="shared" si="7"/>
        <v>-7</v>
      </c>
      <c r="K38" s="17">
        <f>VLOOKUP(A:A,[1]TDSheet!$A:$P,16,0)</f>
        <v>0</v>
      </c>
      <c r="L38" s="17"/>
      <c r="M38" s="17"/>
      <c r="N38" s="17"/>
      <c r="O38" s="17">
        <f t="shared" si="8"/>
        <v>20.6</v>
      </c>
      <c r="P38" s="19">
        <v>120</v>
      </c>
      <c r="Q38" s="23">
        <f t="shared" si="9"/>
        <v>11.796116504854368</v>
      </c>
      <c r="R38" s="17">
        <f t="shared" si="10"/>
        <v>5.9708737864077666</v>
      </c>
      <c r="S38" s="17">
        <f>VLOOKUP(A:A,[1]TDSheet!$A:$T,20,0)</f>
        <v>17.8</v>
      </c>
      <c r="T38" s="17">
        <f>VLOOKUP(A:A,[1]TDSheet!$A:$O,15,0)</f>
        <v>16.399999999999999</v>
      </c>
      <c r="U38" s="17">
        <f>VLOOKUP(A:A,[3]TDSheet!$A:$D,4,0)</f>
        <v>22</v>
      </c>
      <c r="V38" s="17">
        <f>VLOOKUP(A:A,[1]TDSheet!$A:$N,14,0)</f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3"/>
        <v>12</v>
      </c>
      <c r="AA38" s="17">
        <f t="shared" si="11"/>
        <v>120</v>
      </c>
      <c r="AB38" s="17" t="e">
        <f>VLOOKUP(A:A,[1]TDSheet!$A:$AB,28,0)</f>
        <v>#N/A</v>
      </c>
      <c r="AC38" s="17">
        <f>AA38/16</f>
        <v>7.5</v>
      </c>
      <c r="AD38" s="24">
        <f>VLOOKUP(A:A,[1]TDSheet!$A:$AD,30,0)</f>
        <v>0.4</v>
      </c>
      <c r="AE38" s="17">
        <f t="shared" si="14"/>
        <v>76.800000000000011</v>
      </c>
      <c r="AF38" s="17"/>
      <c r="AG38" s="17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725</v>
      </c>
      <c r="D39" s="8">
        <v>905</v>
      </c>
      <c r="E39" s="8">
        <v>1020</v>
      </c>
      <c r="F39" s="8">
        <v>602</v>
      </c>
      <c r="G39" s="1" t="str">
        <f>VLOOKUP(A:A,[1]TDSheet!$A:$G,7,0)</f>
        <v>4рот</v>
      </c>
      <c r="H39" s="1">
        <f>VLOOKUP(A:A,[1]TDSheet!$A:$L,12,0)</f>
        <v>30</v>
      </c>
      <c r="I39" s="17">
        <f>VLOOKUP(A:A,[2]TDSheet!$A:$F,6,0)</f>
        <v>1016</v>
      </c>
      <c r="J39" s="17">
        <f t="shared" si="7"/>
        <v>4</v>
      </c>
      <c r="K39" s="17">
        <f>VLOOKUP(A:A,[1]TDSheet!$A:$P,16,0)</f>
        <v>380</v>
      </c>
      <c r="L39" s="17"/>
      <c r="M39" s="17"/>
      <c r="N39" s="17"/>
      <c r="O39" s="17">
        <f t="shared" si="8"/>
        <v>204</v>
      </c>
      <c r="P39" s="19">
        <v>800</v>
      </c>
      <c r="Q39" s="23">
        <f t="shared" si="9"/>
        <v>8.735294117647058</v>
      </c>
      <c r="R39" s="17">
        <f t="shared" si="10"/>
        <v>2.9509803921568629</v>
      </c>
      <c r="S39" s="17">
        <f>VLOOKUP(A:A,[1]TDSheet!$A:$T,20,0)</f>
        <v>206.2</v>
      </c>
      <c r="T39" s="17">
        <f>VLOOKUP(A:A,[1]TDSheet!$A:$O,15,0)</f>
        <v>194.4</v>
      </c>
      <c r="U39" s="17">
        <f>VLOOKUP(A:A,[3]TDSheet!$A:$D,4,0)</f>
        <v>255</v>
      </c>
      <c r="V39" s="17">
        <f>VLOOKUP(A:A,[1]TDSheet!$A:$N,14,0)</f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17">
        <f t="shared" si="13"/>
        <v>84</v>
      </c>
      <c r="AA39" s="17">
        <f t="shared" si="11"/>
        <v>800</v>
      </c>
      <c r="AB39" s="17" t="e">
        <f>VLOOKUP(A:A,[1]TDSheet!$A:$AB,28,0)</f>
        <v>#N/A</v>
      </c>
      <c r="AC39" s="17">
        <f>AA39/10</f>
        <v>80</v>
      </c>
      <c r="AD39" s="24">
        <f>VLOOKUP(A:A,[1]TDSheet!$A:$AD,30,0)</f>
        <v>0.7</v>
      </c>
      <c r="AE39" s="17">
        <f t="shared" si="14"/>
        <v>588</v>
      </c>
      <c r="AF39" s="17"/>
      <c r="AG39" s="17"/>
    </row>
    <row r="40" spans="1:33" s="1" customFormat="1" ht="21.95" customHeight="1" outlineLevel="1" x14ac:dyDescent="0.2">
      <c r="A40" s="7" t="s">
        <v>26</v>
      </c>
      <c r="B40" s="7" t="s">
        <v>9</v>
      </c>
      <c r="C40" s="8">
        <v>629</v>
      </c>
      <c r="D40" s="8">
        <v>985</v>
      </c>
      <c r="E40" s="8">
        <v>651</v>
      </c>
      <c r="F40" s="8">
        <v>953</v>
      </c>
      <c r="G40" s="1">
        <f>VLOOKUP(A:A,[1]TDSheet!$A:$G,7,0)</f>
        <v>1</v>
      </c>
      <c r="H40" s="1">
        <f>VLOOKUP(A:A,[1]TDSheet!$A:$L,12,0)</f>
        <v>31</v>
      </c>
      <c r="I40" s="17">
        <f>VLOOKUP(A:A,[2]TDSheet!$A:$F,6,0)</f>
        <v>664</v>
      </c>
      <c r="J40" s="17">
        <f t="shared" si="7"/>
        <v>-13</v>
      </c>
      <c r="K40" s="17">
        <f>VLOOKUP(A:A,[1]TDSheet!$A:$P,16,0)</f>
        <v>380</v>
      </c>
      <c r="L40" s="17"/>
      <c r="M40" s="17"/>
      <c r="N40" s="17"/>
      <c r="O40" s="17">
        <f t="shared" si="8"/>
        <v>130.19999999999999</v>
      </c>
      <c r="P40" s="19"/>
      <c r="Q40" s="23">
        <f t="shared" si="9"/>
        <v>10.238095238095239</v>
      </c>
      <c r="R40" s="17">
        <f t="shared" si="10"/>
        <v>7.3195084485407076</v>
      </c>
      <c r="S40" s="17">
        <f>VLOOKUP(A:A,[1]TDSheet!$A:$T,20,0)</f>
        <v>207.2</v>
      </c>
      <c r="T40" s="17">
        <f>VLOOKUP(A:A,[1]TDSheet!$A:$O,15,0)</f>
        <v>199</v>
      </c>
      <c r="U40" s="17">
        <f>VLOOKUP(A:A,[3]TDSheet!$A:$D,4,0)</f>
        <v>155</v>
      </c>
      <c r="V40" s="17">
        <f>VLOOKUP(A:A,[1]TDSheet!$A:$N,14,0)</f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8</v>
      </c>
      <c r="Z40" s="17">
        <f t="shared" si="13"/>
        <v>0</v>
      </c>
      <c r="AA40" s="17">
        <f t="shared" si="11"/>
        <v>0</v>
      </c>
      <c r="AB40" s="17">
        <f>VLOOKUP(A:A,[1]TDSheet!$A:$AB,28,0)</f>
        <v>0</v>
      </c>
      <c r="AC40" s="17">
        <f>AA40/8</f>
        <v>0</v>
      </c>
      <c r="AD40" s="24">
        <f>VLOOKUP(A:A,[1]TDSheet!$A:$AD,30,0)</f>
        <v>0.8</v>
      </c>
      <c r="AE40" s="17">
        <f t="shared" si="14"/>
        <v>0</v>
      </c>
      <c r="AF40" s="17"/>
      <c r="AG40" s="17"/>
    </row>
    <row r="41" spans="1:33" s="1" customFormat="1" ht="21.95" customHeight="1" outlineLevel="1" x14ac:dyDescent="0.2">
      <c r="A41" s="7" t="s">
        <v>63</v>
      </c>
      <c r="B41" s="7" t="s">
        <v>8</v>
      </c>
      <c r="C41" s="8">
        <v>124.2</v>
      </c>
      <c r="D41" s="8">
        <v>51.7</v>
      </c>
      <c r="E41" s="8">
        <v>94.5</v>
      </c>
      <c r="F41" s="8">
        <v>81.400000000000006</v>
      </c>
      <c r="G41" s="1">
        <f>VLOOKUP(A:A,[1]TDSheet!$A:$G,7,0)</f>
        <v>0</v>
      </c>
      <c r="H41" s="1">
        <f>VLOOKUP(A:A,[1]TDSheet!$A:$L,12,0)</f>
        <v>32</v>
      </c>
      <c r="I41" s="17">
        <f>VLOOKUP(A:A,[2]TDSheet!$A:$F,6,0)</f>
        <v>93.701999999999998</v>
      </c>
      <c r="J41" s="17">
        <f t="shared" si="7"/>
        <v>0.79800000000000182</v>
      </c>
      <c r="K41" s="17">
        <f>VLOOKUP(A:A,[1]TDSheet!$A:$P,16,0)</f>
        <v>50</v>
      </c>
      <c r="L41" s="17"/>
      <c r="M41" s="17"/>
      <c r="N41" s="17"/>
      <c r="O41" s="17">
        <f t="shared" si="8"/>
        <v>18.899999999999999</v>
      </c>
      <c r="P41" s="19">
        <v>40</v>
      </c>
      <c r="Q41" s="23">
        <f t="shared" si="9"/>
        <v>9.0687830687830697</v>
      </c>
      <c r="R41" s="17">
        <f t="shared" si="10"/>
        <v>4.3068783068783079</v>
      </c>
      <c r="S41" s="17">
        <f>VLOOKUP(A:A,[1]TDSheet!$A:$T,20,0)</f>
        <v>18.2</v>
      </c>
      <c r="T41" s="17">
        <f>VLOOKUP(A:A,[1]TDSheet!$A:$O,15,0)</f>
        <v>18.899999999999999</v>
      </c>
      <c r="U41" s="17">
        <f>VLOOKUP(A:A,[3]TDSheet!$A:$D,4,0)</f>
        <v>21.6</v>
      </c>
      <c r="V41" s="17">
        <f>VLOOKUP(A:A,[1]TDSheet!$A:$N,14,0)</f>
        <v>0</v>
      </c>
      <c r="W41" s="17">
        <f>VLOOKUP(A:A,[1]TDSheet!$A:$W,23,0)</f>
        <v>234</v>
      </c>
      <c r="X41" s="17">
        <f>VLOOKUP(A:A,[1]TDSheet!$A:$X,24,0)</f>
        <v>18</v>
      </c>
      <c r="Y41" s="17">
        <f>VLOOKUP(A:A,[1]TDSheet!$A:$Y,25,0)</f>
        <v>2.7</v>
      </c>
      <c r="Z41" s="17">
        <f t="shared" si="13"/>
        <v>18</v>
      </c>
      <c r="AA41" s="17">
        <f t="shared" si="11"/>
        <v>40</v>
      </c>
      <c r="AB41" s="17">
        <f>VLOOKUP(A:A,[1]TDSheet!$A:$AB,28,0)</f>
        <v>0</v>
      </c>
      <c r="AC41" s="17">
        <f>AA41/2.7</f>
        <v>14.814814814814813</v>
      </c>
      <c r="AD41" s="24">
        <f>VLOOKUP(A:A,[1]TDSheet!$A:$AD,30,0)</f>
        <v>1</v>
      </c>
      <c r="AE41" s="17">
        <f t="shared" si="14"/>
        <v>48.6</v>
      </c>
      <c r="AF41" s="17"/>
      <c r="AG41" s="17"/>
    </row>
    <row r="42" spans="1:33" s="1" customFormat="1" ht="21.95" customHeight="1" outlineLevel="1" x14ac:dyDescent="0.2">
      <c r="A42" s="7" t="s">
        <v>27</v>
      </c>
      <c r="B42" s="7" t="s">
        <v>8</v>
      </c>
      <c r="C42" s="8">
        <v>650</v>
      </c>
      <c r="D42" s="8">
        <v>1045</v>
      </c>
      <c r="E42" s="8">
        <v>950</v>
      </c>
      <c r="F42" s="8">
        <v>714.87800000000004</v>
      </c>
      <c r="G42" s="1">
        <f>VLOOKUP(A:A,[1]TDSheet!$A:$G,7,0)</f>
        <v>0</v>
      </c>
      <c r="H42" s="1">
        <f>VLOOKUP(A:A,[1]TDSheet!$A:$L,12,0)</f>
        <v>33</v>
      </c>
      <c r="I42" s="17">
        <f>VLOOKUP(A:A,[2]TDSheet!$A:$F,6,0)</f>
        <v>977.70299999999997</v>
      </c>
      <c r="J42" s="17">
        <f t="shared" si="7"/>
        <v>-27.702999999999975</v>
      </c>
      <c r="K42" s="17">
        <f>VLOOKUP(A:A,[1]TDSheet!$A:$P,16,0)</f>
        <v>300</v>
      </c>
      <c r="L42" s="17"/>
      <c r="M42" s="17"/>
      <c r="N42" s="17"/>
      <c r="O42" s="17">
        <f t="shared" si="8"/>
        <v>190</v>
      </c>
      <c r="P42" s="19">
        <v>600</v>
      </c>
      <c r="Q42" s="23">
        <f t="shared" si="9"/>
        <v>8.4993578947368427</v>
      </c>
      <c r="R42" s="17">
        <f t="shared" si="10"/>
        <v>3.7625157894736843</v>
      </c>
      <c r="S42" s="17">
        <f>VLOOKUP(A:A,[1]TDSheet!$A:$T,20,0)</f>
        <v>227.2</v>
      </c>
      <c r="T42" s="17">
        <f>VLOOKUP(A:A,[1]TDSheet!$A:$O,15,0)</f>
        <v>209</v>
      </c>
      <c r="U42" s="17">
        <f>VLOOKUP(A:A,[3]TDSheet!$A:$D,4,0)</f>
        <v>220.12200000000001</v>
      </c>
      <c r="V42" s="17">
        <f>VLOOKUP(A:A,[1]TDSheet!$A:$N,14,0)</f>
        <v>0</v>
      </c>
      <c r="W42" s="17">
        <f>VLOOKUP(A:A,[1]TDSheet!$A:$W,23,0)</f>
        <v>144</v>
      </c>
      <c r="X42" s="17">
        <f>VLOOKUP(A:A,[1]TDSheet!$A:$X,24,0)</f>
        <v>12</v>
      </c>
      <c r="Y42" s="17">
        <f>VLOOKUP(A:A,[1]TDSheet!$A:$Y,25,0)</f>
        <v>5</v>
      </c>
      <c r="Z42" s="17">
        <f t="shared" si="13"/>
        <v>120</v>
      </c>
      <c r="AA42" s="17">
        <f t="shared" si="11"/>
        <v>600</v>
      </c>
      <c r="AB42" s="17">
        <f>VLOOKUP(A:A,[1]TDSheet!$A:$AB,28,0)</f>
        <v>0</v>
      </c>
      <c r="AC42" s="17">
        <f>AA42/5</f>
        <v>120</v>
      </c>
      <c r="AD42" s="24">
        <f>VLOOKUP(A:A,[1]TDSheet!$A:$AD,30,0)</f>
        <v>1</v>
      </c>
      <c r="AE42" s="17">
        <f t="shared" si="14"/>
        <v>600</v>
      </c>
      <c r="AF42" s="17"/>
      <c r="AG42" s="17"/>
    </row>
    <row r="43" spans="1:33" s="1" customFormat="1" ht="21.95" customHeight="1" outlineLevel="1" x14ac:dyDescent="0.2">
      <c r="A43" s="7" t="s">
        <v>28</v>
      </c>
      <c r="B43" s="7" t="s">
        <v>9</v>
      </c>
      <c r="C43" s="8">
        <v>564</v>
      </c>
      <c r="D43" s="8">
        <v>1394</v>
      </c>
      <c r="E43" s="25">
        <v>964</v>
      </c>
      <c r="F43" s="26">
        <v>938</v>
      </c>
      <c r="G43" s="1" t="str">
        <f>VLOOKUP(A:A,[1]TDSheet!$A:$G,7,0)</f>
        <v>бнмарт</v>
      </c>
      <c r="H43" s="1">
        <f>VLOOKUP(A:A,[1]TDSheet!$A:$L,12,0)</f>
        <v>34</v>
      </c>
      <c r="I43" s="17">
        <f>VLOOKUP(A:A,[2]TDSheet!$A:$F,6,0)</f>
        <v>893</v>
      </c>
      <c r="J43" s="17">
        <f t="shared" si="7"/>
        <v>71</v>
      </c>
      <c r="K43" s="17">
        <f>VLOOKUP(A:A,[1]TDSheet!$A:$P,16,0)</f>
        <v>840</v>
      </c>
      <c r="L43" s="17"/>
      <c r="M43" s="17"/>
      <c r="N43" s="17"/>
      <c r="O43" s="17">
        <f t="shared" si="8"/>
        <v>192.8</v>
      </c>
      <c r="P43" s="19">
        <v>480</v>
      </c>
      <c r="Q43" s="23">
        <f t="shared" si="9"/>
        <v>11.71161825726141</v>
      </c>
      <c r="R43" s="17">
        <f t="shared" si="10"/>
        <v>4.8651452282157672</v>
      </c>
      <c r="S43" s="17">
        <f>VLOOKUP(A:A,[1]TDSheet!$A:$T,20,0)</f>
        <v>174</v>
      </c>
      <c r="T43" s="17">
        <f>VLOOKUP(A:A,[1]TDSheet!$A:$O,15,0)</f>
        <v>172.6</v>
      </c>
      <c r="U43" s="17">
        <f>VLOOKUP(A:A,[3]TDSheet!$A:$D,4,0)</f>
        <v>197</v>
      </c>
      <c r="V43" s="17">
        <f>VLOOKUP(A:A,[1]TDSheet!$A:$N,14,0)</f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16</v>
      </c>
      <c r="Z43" s="17">
        <f t="shared" si="13"/>
        <v>36</v>
      </c>
      <c r="AA43" s="17">
        <f t="shared" si="11"/>
        <v>480</v>
      </c>
      <c r="AB43" s="17" t="e">
        <f>VLOOKUP(A:A,[1]TDSheet!$A:$AB,28,0)</f>
        <v>#N/A</v>
      </c>
      <c r="AC43" s="17">
        <f>AA43/16</f>
        <v>30</v>
      </c>
      <c r="AD43" s="24">
        <f>VLOOKUP(A:A,[1]TDSheet!$A:$AD,30,0)</f>
        <v>0.4</v>
      </c>
      <c r="AE43" s="17">
        <f t="shared" si="14"/>
        <v>230.4</v>
      </c>
      <c r="AF43" s="17"/>
      <c r="AG43" s="17"/>
    </row>
    <row r="44" spans="1:33" s="1" customFormat="1" ht="21.95" customHeight="1" outlineLevel="1" x14ac:dyDescent="0.2">
      <c r="A44" s="7" t="s">
        <v>29</v>
      </c>
      <c r="B44" s="7" t="s">
        <v>9</v>
      </c>
      <c r="C44" s="8">
        <v>1117</v>
      </c>
      <c r="D44" s="8">
        <v>2750</v>
      </c>
      <c r="E44" s="8">
        <v>2430</v>
      </c>
      <c r="F44" s="8">
        <v>1363</v>
      </c>
      <c r="G44" s="1" t="str">
        <f>VLOOKUP(A:A,[1]TDSheet!$A:$G,7,0)</f>
        <v>4рот</v>
      </c>
      <c r="H44" s="1">
        <f>VLOOKUP(A:A,[1]TDSheet!$A:$L,12,0)</f>
        <v>35</v>
      </c>
      <c r="I44" s="17">
        <f>VLOOKUP(A:A,[2]TDSheet!$A:$F,6,0)</f>
        <v>2485</v>
      </c>
      <c r="J44" s="17">
        <f t="shared" si="7"/>
        <v>-55</v>
      </c>
      <c r="K44" s="17">
        <f>VLOOKUP(A:A,[1]TDSheet!$A:$P,16,0)</f>
        <v>860</v>
      </c>
      <c r="L44" s="17"/>
      <c r="M44" s="17"/>
      <c r="N44" s="17">
        <v>790</v>
      </c>
      <c r="O44" s="17">
        <f t="shared" si="8"/>
        <v>356</v>
      </c>
      <c r="P44" s="19">
        <v>800</v>
      </c>
      <c r="Q44" s="23">
        <f t="shared" si="9"/>
        <v>8.4915730337078656</v>
      </c>
      <c r="R44" s="17">
        <f t="shared" si="10"/>
        <v>3.8286516853932584</v>
      </c>
      <c r="S44" s="17">
        <f>VLOOKUP(A:A,[1]TDSheet!$A:$T,20,0)</f>
        <v>421.2</v>
      </c>
      <c r="T44" s="17">
        <f>VLOOKUP(A:A,[1]TDSheet!$A:$O,15,0)</f>
        <v>394.2</v>
      </c>
      <c r="U44" s="17">
        <f>VLOOKUP(A:A,[3]TDSheet!$A:$D,4,0)</f>
        <v>479</v>
      </c>
      <c r="V44" s="17">
        <f>VLOOKUP(A:A,[1]TDSheet!$A:$N,14,0)</f>
        <v>650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10</v>
      </c>
      <c r="Z44" s="17">
        <f t="shared" si="13"/>
        <v>156</v>
      </c>
      <c r="AA44" s="17">
        <f t="shared" si="11"/>
        <v>1590</v>
      </c>
      <c r="AB44" s="17">
        <f>VLOOKUP(A:A,[1]TDSheet!$A:$AB,28,0)</f>
        <v>0</v>
      </c>
      <c r="AC44" s="17">
        <f>AA44/10</f>
        <v>159</v>
      </c>
      <c r="AD44" s="24">
        <f>VLOOKUP(A:A,[1]TDSheet!$A:$AD,30,0)</f>
        <v>0.7</v>
      </c>
      <c r="AE44" s="17">
        <f t="shared" si="14"/>
        <v>1092</v>
      </c>
      <c r="AF44" s="17"/>
      <c r="AG44" s="17"/>
    </row>
    <row r="45" spans="1:33" s="1" customFormat="1" ht="21.95" customHeight="1" outlineLevel="1" x14ac:dyDescent="0.2">
      <c r="A45" s="7" t="s">
        <v>64</v>
      </c>
      <c r="B45" s="7" t="s">
        <v>9</v>
      </c>
      <c r="C45" s="8">
        <v>804</v>
      </c>
      <c r="D45" s="8">
        <v>999</v>
      </c>
      <c r="E45" s="8">
        <v>1036</v>
      </c>
      <c r="F45" s="8">
        <v>732</v>
      </c>
      <c r="G45" s="1" t="str">
        <f>VLOOKUP(A:A,[1]TDSheet!$A:$G,7,0)</f>
        <v>4рот</v>
      </c>
      <c r="H45" s="1">
        <f>VLOOKUP(A:A,[1]TDSheet!$A:$L,12,0)</f>
        <v>36</v>
      </c>
      <c r="I45" s="17">
        <f>VLOOKUP(A:A,[2]TDSheet!$A:$F,6,0)</f>
        <v>1086</v>
      </c>
      <c r="J45" s="17">
        <f t="shared" si="7"/>
        <v>-50</v>
      </c>
      <c r="K45" s="17">
        <f>VLOOKUP(A:A,[1]TDSheet!$A:$P,16,0)</f>
        <v>480</v>
      </c>
      <c r="L45" s="17"/>
      <c r="M45" s="17"/>
      <c r="N45" s="17"/>
      <c r="O45" s="17">
        <f t="shared" si="8"/>
        <v>207.2</v>
      </c>
      <c r="P45" s="19">
        <v>800</v>
      </c>
      <c r="Q45" s="23">
        <f t="shared" si="9"/>
        <v>9.7104247104247108</v>
      </c>
      <c r="R45" s="17">
        <f t="shared" si="10"/>
        <v>3.5328185328185331</v>
      </c>
      <c r="S45" s="17">
        <f>VLOOKUP(A:A,[1]TDSheet!$A:$T,20,0)</f>
        <v>228.2</v>
      </c>
      <c r="T45" s="17">
        <f>VLOOKUP(A:A,[1]TDSheet!$A:$O,15,0)</f>
        <v>223.8</v>
      </c>
      <c r="U45" s="17">
        <f>VLOOKUP(A:A,[3]TDSheet!$A:$D,4,0)</f>
        <v>241</v>
      </c>
      <c r="V45" s="17">
        <f>VLOOKUP(A:A,[1]TDSheet!$A:$N,14,0)</f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16</v>
      </c>
      <c r="Z45" s="17">
        <f t="shared" si="13"/>
        <v>48</v>
      </c>
      <c r="AA45" s="17">
        <f t="shared" si="11"/>
        <v>800</v>
      </c>
      <c r="AB45" s="17" t="e">
        <f>VLOOKUP(A:A,[1]TDSheet!$A:$AB,28,0)</f>
        <v>#N/A</v>
      </c>
      <c r="AC45" s="17">
        <f>AA45/16</f>
        <v>50</v>
      </c>
      <c r="AD45" s="24">
        <f>VLOOKUP(A:A,[1]TDSheet!$A:$AD,30,0)</f>
        <v>0.4</v>
      </c>
      <c r="AE45" s="17">
        <f t="shared" si="14"/>
        <v>307.20000000000005</v>
      </c>
      <c r="AF45" s="17"/>
      <c r="AG45" s="17"/>
    </row>
    <row r="46" spans="1:33" s="1" customFormat="1" ht="21.95" customHeight="1" outlineLevel="1" x14ac:dyDescent="0.2">
      <c r="A46" s="7" t="s">
        <v>30</v>
      </c>
      <c r="B46" s="7" t="s">
        <v>9</v>
      </c>
      <c r="C46" s="8">
        <v>1355</v>
      </c>
      <c r="D46" s="8">
        <v>3341</v>
      </c>
      <c r="E46" s="8">
        <v>3368</v>
      </c>
      <c r="F46" s="8">
        <v>1249</v>
      </c>
      <c r="G46" s="1" t="str">
        <f>VLOOKUP(A:A,[1]TDSheet!$A:$G,7,0)</f>
        <v>4рот</v>
      </c>
      <c r="H46" s="1">
        <f>VLOOKUP(A:A,[1]TDSheet!$A:$L,12,0)</f>
        <v>37</v>
      </c>
      <c r="I46" s="17">
        <f>VLOOKUP(A:A,[2]TDSheet!$A:$F,6,0)</f>
        <v>3418</v>
      </c>
      <c r="J46" s="17">
        <f t="shared" si="7"/>
        <v>-50</v>
      </c>
      <c r="K46" s="17">
        <f>VLOOKUP(A:A,[1]TDSheet!$A:$P,16,0)</f>
        <v>1200</v>
      </c>
      <c r="L46" s="17"/>
      <c r="M46" s="17"/>
      <c r="N46" s="17">
        <v>900</v>
      </c>
      <c r="O46" s="17">
        <f t="shared" si="8"/>
        <v>459.6</v>
      </c>
      <c r="P46" s="19">
        <v>1200</v>
      </c>
      <c r="Q46" s="23">
        <f t="shared" si="9"/>
        <v>7.9395126196692773</v>
      </c>
      <c r="R46" s="17">
        <f t="shared" si="10"/>
        <v>2.7175805047867709</v>
      </c>
      <c r="S46" s="17">
        <f>VLOOKUP(A:A,[1]TDSheet!$A:$T,20,0)</f>
        <v>492.6</v>
      </c>
      <c r="T46" s="17">
        <f>VLOOKUP(A:A,[1]TDSheet!$A:$O,15,0)</f>
        <v>466.6</v>
      </c>
      <c r="U46" s="17">
        <f>VLOOKUP(A:A,[3]TDSheet!$A:$D,4,0)</f>
        <v>686</v>
      </c>
      <c r="V46" s="17">
        <f>VLOOKUP(A:A,[1]TDSheet!$A:$N,14,0)</f>
        <v>1070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f t="shared" si="13"/>
        <v>216</v>
      </c>
      <c r="AA46" s="17">
        <f t="shared" si="11"/>
        <v>2100</v>
      </c>
      <c r="AB46" s="17">
        <f>VLOOKUP(A:A,[1]TDSheet!$A:$AB,28,0)</f>
        <v>0</v>
      </c>
      <c r="AC46" s="17">
        <f>AA46/10</f>
        <v>210</v>
      </c>
      <c r="AD46" s="24">
        <f>VLOOKUP(A:A,[1]TDSheet!$A:$AD,30,0)</f>
        <v>0.7</v>
      </c>
      <c r="AE46" s="17">
        <f t="shared" si="14"/>
        <v>1512</v>
      </c>
      <c r="AF46" s="17"/>
      <c r="AG46" s="17"/>
    </row>
    <row r="47" spans="1:33" s="1" customFormat="1" ht="11.1" customHeight="1" outlineLevel="1" x14ac:dyDescent="0.2">
      <c r="A47" s="7" t="s">
        <v>31</v>
      </c>
      <c r="B47" s="7" t="s">
        <v>9</v>
      </c>
      <c r="C47" s="8">
        <v>70</v>
      </c>
      <c r="D47" s="8"/>
      <c r="E47" s="8">
        <v>7</v>
      </c>
      <c r="F47" s="8">
        <v>63</v>
      </c>
      <c r="G47" s="1" t="str">
        <f>VLOOKUP(A:A,[1]TDSheet!$A:$G,7,0)</f>
        <v>выв2301</v>
      </c>
      <c r="H47" s="1">
        <f>VLOOKUP(A:A,[1]TDSheet!$A:$L,12,0)</f>
        <v>38</v>
      </c>
      <c r="I47" s="17">
        <f>VLOOKUP(A:A,[2]TDSheet!$A:$F,6,0)</f>
        <v>7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1.4</v>
      </c>
      <c r="P47" s="19"/>
      <c r="Q47" s="23">
        <f t="shared" si="9"/>
        <v>45</v>
      </c>
      <c r="R47" s="17">
        <f t="shared" si="10"/>
        <v>45</v>
      </c>
      <c r="S47" s="17">
        <f>VLOOKUP(A:A,[1]TDSheet!$A:$T,20,0)</f>
        <v>2.4</v>
      </c>
      <c r="T47" s="17">
        <f>VLOOKUP(A:A,[1]TDSheet!$A:$O,15,0)</f>
        <v>2</v>
      </c>
      <c r="U47" s="17">
        <f>VLOOKUP(A:A,[3]TDSheet!$A:$D,4,0)</f>
        <v>2</v>
      </c>
      <c r="V47" s="17">
        <f>VLOOKUP(A:A,[1]TDSheet!$A:$N,14,0)</f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 t="str">
        <f>VLOOKUP(A:A,[1]TDSheet!$A:$AB,28,0)</f>
        <v>увел</v>
      </c>
      <c r="AC47" s="17">
        <v>0</v>
      </c>
      <c r="AD47" s="24">
        <f>VLOOKUP(A:A,[1]TDSheet!$A:$AD,30,0)</f>
        <v>0</v>
      </c>
      <c r="AE47" s="17">
        <v>0</v>
      </c>
      <c r="AF47" s="17"/>
      <c r="AG47" s="17"/>
    </row>
    <row r="48" spans="1:33" s="1" customFormat="1" ht="11.1" customHeight="1" outlineLevel="1" x14ac:dyDescent="0.2">
      <c r="A48" s="7" t="s">
        <v>65</v>
      </c>
      <c r="B48" s="7" t="s">
        <v>9</v>
      </c>
      <c r="C48" s="8">
        <v>4</v>
      </c>
      <c r="D48" s="8"/>
      <c r="E48" s="8">
        <v>4</v>
      </c>
      <c r="F48" s="8"/>
      <c r="G48" s="1" t="str">
        <f>VLOOKUP(A:A,[1]TDSheet!$A:$G,7,0)</f>
        <v>выв2301</v>
      </c>
      <c r="H48" s="1">
        <f>VLOOKUP(A:A,[1]TDSheet!$A:$L,12,0)</f>
        <v>39</v>
      </c>
      <c r="I48" s="17">
        <f>VLOOKUP(A:A,[2]TDSheet!$A:$F,6,0)</f>
        <v>4</v>
      </c>
      <c r="J48" s="17">
        <f t="shared" si="7"/>
        <v>0</v>
      </c>
      <c r="K48" s="17">
        <f>VLOOKUP(A:A,[1]TDSheet!$A:$P,16,0)</f>
        <v>0</v>
      </c>
      <c r="L48" s="17"/>
      <c r="M48" s="17"/>
      <c r="N48" s="17"/>
      <c r="O48" s="17">
        <f t="shared" si="8"/>
        <v>0.8</v>
      </c>
      <c r="P48" s="19"/>
      <c r="Q48" s="23">
        <f t="shared" si="9"/>
        <v>0</v>
      </c>
      <c r="R48" s="17">
        <f t="shared" si="10"/>
        <v>0</v>
      </c>
      <c r="S48" s="17">
        <f>VLOOKUP(A:A,[1]TDSheet!$A:$T,20,0)</f>
        <v>3</v>
      </c>
      <c r="T48" s="17">
        <f>VLOOKUP(A:A,[1]TDSheet!$A:$O,15,0)</f>
        <v>2</v>
      </c>
      <c r="U48" s="17">
        <f>VLOOKUP(A:A,[3]TDSheet!$A:$D,4,0)</f>
        <v>2</v>
      </c>
      <c r="V48" s="17">
        <f>VLOOKUP(A:A,[1]TDSheet!$A:$N,14,0)</f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10</v>
      </c>
      <c r="Z48" s="17">
        <v>0</v>
      </c>
      <c r="AA48" s="17">
        <f t="shared" si="11"/>
        <v>0</v>
      </c>
      <c r="AB48" s="17">
        <f>VLOOKUP(A:A,[1]TDSheet!$A:$AB,28,0)</f>
        <v>0</v>
      </c>
      <c r="AC48" s="17">
        <v>0</v>
      </c>
      <c r="AD48" s="24">
        <f>VLOOKUP(A:A,[1]TDSheet!$A:$AD,30,0)</f>
        <v>0</v>
      </c>
      <c r="AE48" s="17">
        <f t="shared" si="14"/>
        <v>0</v>
      </c>
      <c r="AF48" s="17"/>
      <c r="AG48" s="17"/>
    </row>
    <row r="49" spans="1:33" s="1" customFormat="1" ht="11.1" customHeight="1" outlineLevel="1" x14ac:dyDescent="0.2">
      <c r="A49" s="7" t="s">
        <v>66</v>
      </c>
      <c r="B49" s="7" t="s">
        <v>9</v>
      </c>
      <c r="C49" s="8">
        <v>557</v>
      </c>
      <c r="D49" s="8">
        <v>12</v>
      </c>
      <c r="E49" s="8">
        <v>203</v>
      </c>
      <c r="F49" s="8">
        <v>360</v>
      </c>
      <c r="G49" s="1">
        <f>VLOOKUP(A:A,[1]TDSheet!$A:$G,7,0)</f>
        <v>1</v>
      </c>
      <c r="H49" s="1">
        <f>VLOOKUP(A:A,[1]TDSheet!$A:$L,12,0)</f>
        <v>40</v>
      </c>
      <c r="I49" s="17">
        <f>VLOOKUP(A:A,[2]TDSheet!$A:$F,6,0)</f>
        <v>213</v>
      </c>
      <c r="J49" s="17">
        <f t="shared" si="7"/>
        <v>-10</v>
      </c>
      <c r="K49" s="17">
        <f>VLOOKUP(A:A,[1]TDSheet!$A:$P,16,0)</f>
        <v>0</v>
      </c>
      <c r="L49" s="17"/>
      <c r="M49" s="17"/>
      <c r="N49" s="17"/>
      <c r="O49" s="17">
        <f t="shared" si="8"/>
        <v>40.6</v>
      </c>
      <c r="P49" s="19"/>
      <c r="Q49" s="23">
        <f t="shared" si="9"/>
        <v>8.8669950738916246</v>
      </c>
      <c r="R49" s="17">
        <f t="shared" si="10"/>
        <v>8.8669950738916246</v>
      </c>
      <c r="S49" s="17">
        <f>VLOOKUP(A:A,[1]TDSheet!$A:$T,20,0)</f>
        <v>49.2</v>
      </c>
      <c r="T49" s="17">
        <f>VLOOKUP(A:A,[1]TDSheet!$A:$O,15,0)</f>
        <v>32.200000000000003</v>
      </c>
      <c r="U49" s="17">
        <f>VLOOKUP(A:A,[3]TDSheet!$A:$D,4,0)</f>
        <v>61</v>
      </c>
      <c r="V49" s="17">
        <f>VLOOKUP(A:A,[1]TDSheet!$A:$N,14,0)</f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3"/>
        <v>0</v>
      </c>
      <c r="AA49" s="17">
        <f t="shared" si="11"/>
        <v>0</v>
      </c>
      <c r="AB49" s="17" t="str">
        <f>VLOOKUP(A:A,[1]TDSheet!$A:$AB,28,0)</f>
        <v>яблоко</v>
      </c>
      <c r="AC49" s="17">
        <f>AA49/8</f>
        <v>0</v>
      </c>
      <c r="AD49" s="24">
        <f>VLOOKUP(A:A,[1]TDSheet!$A:$AD,30,0)</f>
        <v>0.7</v>
      </c>
      <c r="AE49" s="17">
        <f t="shared" si="14"/>
        <v>0</v>
      </c>
      <c r="AF49" s="17"/>
      <c r="AG49" s="17"/>
    </row>
    <row r="50" spans="1:33" s="1" customFormat="1" ht="11.1" customHeight="1" outlineLevel="1" x14ac:dyDescent="0.2">
      <c r="A50" s="7" t="s">
        <v>67</v>
      </c>
      <c r="B50" s="7" t="s">
        <v>9</v>
      </c>
      <c r="C50" s="8">
        <v>576</v>
      </c>
      <c r="D50" s="8">
        <v>4</v>
      </c>
      <c r="E50" s="8">
        <v>240</v>
      </c>
      <c r="F50" s="8">
        <v>331</v>
      </c>
      <c r="G50" s="1">
        <f>VLOOKUP(A:A,[1]TDSheet!$A:$G,7,0)</f>
        <v>1</v>
      </c>
      <c r="H50" s="1">
        <f>VLOOKUP(A:A,[1]TDSheet!$A:$L,12,0)</f>
        <v>41</v>
      </c>
      <c r="I50" s="17">
        <f>VLOOKUP(A:A,[2]TDSheet!$A:$F,6,0)</f>
        <v>250</v>
      </c>
      <c r="J50" s="17">
        <f t="shared" si="7"/>
        <v>-10</v>
      </c>
      <c r="K50" s="17">
        <f>VLOOKUP(A:A,[1]TDSheet!$A:$P,16,0)</f>
        <v>80</v>
      </c>
      <c r="L50" s="17"/>
      <c r="M50" s="17"/>
      <c r="N50" s="17"/>
      <c r="O50" s="17">
        <f t="shared" si="8"/>
        <v>48</v>
      </c>
      <c r="P50" s="19">
        <v>120</v>
      </c>
      <c r="Q50" s="23">
        <f t="shared" si="9"/>
        <v>11.0625</v>
      </c>
      <c r="R50" s="17">
        <f t="shared" si="10"/>
        <v>6.895833333333333</v>
      </c>
      <c r="S50" s="17">
        <f>VLOOKUP(A:A,[1]TDSheet!$A:$T,20,0)</f>
        <v>65</v>
      </c>
      <c r="T50" s="17">
        <f>VLOOKUP(A:A,[1]TDSheet!$A:$O,15,0)</f>
        <v>59.6</v>
      </c>
      <c r="U50" s="17">
        <f>VLOOKUP(A:A,[3]TDSheet!$A:$D,4,0)</f>
        <v>70</v>
      </c>
      <c r="V50" s="17">
        <f>VLOOKUP(A:A,[1]TDSheet!$A:$N,14,0)</f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3"/>
        <v>12</v>
      </c>
      <c r="AA50" s="17">
        <f t="shared" si="11"/>
        <v>120</v>
      </c>
      <c r="AB50" s="17" t="str">
        <f>VLOOKUP(A:A,[1]TDSheet!$A:$AB,28,0)</f>
        <v>яблоко</v>
      </c>
      <c r="AC50" s="17">
        <f>AA50/8</f>
        <v>15</v>
      </c>
      <c r="AD50" s="24">
        <f>VLOOKUP(A:A,[1]TDSheet!$A:$AD,30,0)</f>
        <v>0.7</v>
      </c>
      <c r="AE50" s="17">
        <f t="shared" si="14"/>
        <v>67.199999999999989</v>
      </c>
      <c r="AF50" s="17"/>
      <c r="AG50" s="17"/>
    </row>
    <row r="51" spans="1:33" s="1" customFormat="1" ht="21.95" customHeight="1" outlineLevel="1" x14ac:dyDescent="0.2">
      <c r="A51" s="7" t="s">
        <v>32</v>
      </c>
      <c r="B51" s="7" t="s">
        <v>9</v>
      </c>
      <c r="C51" s="8">
        <v>111</v>
      </c>
      <c r="D51" s="8">
        <v>102</v>
      </c>
      <c r="E51" s="8">
        <v>89</v>
      </c>
      <c r="F51" s="8">
        <v>121</v>
      </c>
      <c r="G51" s="1">
        <f>VLOOKUP(A:A,[1]TDSheet!$A:$G,7,0)</f>
        <v>1</v>
      </c>
      <c r="H51" s="1">
        <f>VLOOKUP(A:A,[1]TDSheet!$A:$L,12,0)</f>
        <v>42</v>
      </c>
      <c r="I51" s="17">
        <f>VLOOKUP(A:A,[2]TDSheet!$A:$F,6,0)</f>
        <v>92</v>
      </c>
      <c r="J51" s="17">
        <f t="shared" si="7"/>
        <v>-3</v>
      </c>
      <c r="K51" s="17">
        <f>VLOOKUP(A:A,[1]TDSheet!$A:$P,16,0)</f>
        <v>0</v>
      </c>
      <c r="L51" s="17"/>
      <c r="M51" s="17"/>
      <c r="N51" s="17"/>
      <c r="O51" s="17">
        <f t="shared" si="8"/>
        <v>17.8</v>
      </c>
      <c r="P51" s="19">
        <v>120</v>
      </c>
      <c r="Q51" s="23">
        <f t="shared" si="9"/>
        <v>13.539325842696629</v>
      </c>
      <c r="R51" s="17">
        <f t="shared" si="10"/>
        <v>6.797752808988764</v>
      </c>
      <c r="S51" s="17">
        <f>VLOOKUP(A:A,[1]TDSheet!$A:$T,20,0)</f>
        <v>19</v>
      </c>
      <c r="T51" s="17">
        <f>VLOOKUP(A:A,[1]TDSheet!$A:$O,15,0)</f>
        <v>19.2</v>
      </c>
      <c r="U51" s="17">
        <f>VLOOKUP(A:A,[3]TDSheet!$A:$D,4,0)</f>
        <v>26</v>
      </c>
      <c r="V51" s="17">
        <f>VLOOKUP(A:A,[1]TDSheet!$A:$N,14,0)</f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3"/>
        <v>12</v>
      </c>
      <c r="AA51" s="17">
        <f t="shared" si="11"/>
        <v>120</v>
      </c>
      <c r="AB51" s="17">
        <f>VLOOKUP(A:A,[1]TDSheet!$A:$AB,28,0)</f>
        <v>0</v>
      </c>
      <c r="AC51" s="17">
        <f>AA51/8</f>
        <v>15</v>
      </c>
      <c r="AD51" s="24">
        <f>VLOOKUP(A:A,[1]TDSheet!$A:$AD,30,0)</f>
        <v>0.7</v>
      </c>
      <c r="AE51" s="17">
        <f t="shared" si="14"/>
        <v>67.199999999999989</v>
      </c>
      <c r="AF51" s="17"/>
      <c r="AG51" s="17"/>
    </row>
    <row r="52" spans="1:33" s="1" customFormat="1" ht="11.1" customHeight="1" outlineLevel="1" x14ac:dyDescent="0.2">
      <c r="A52" s="7" t="s">
        <v>33</v>
      </c>
      <c r="B52" s="7" t="s">
        <v>9</v>
      </c>
      <c r="C52" s="8">
        <v>1029</v>
      </c>
      <c r="D52" s="8">
        <v>1092</v>
      </c>
      <c r="E52" s="8">
        <v>1187</v>
      </c>
      <c r="F52" s="8">
        <v>916</v>
      </c>
      <c r="G52" s="1">
        <f>VLOOKUP(A:A,[1]TDSheet!$A:$G,7,0)</f>
        <v>1</v>
      </c>
      <c r="H52" s="1">
        <f>VLOOKUP(A:A,[1]TDSheet!$A:$L,12,0)</f>
        <v>43</v>
      </c>
      <c r="I52" s="17">
        <f>VLOOKUP(A:A,[2]TDSheet!$A:$F,6,0)</f>
        <v>1199</v>
      </c>
      <c r="J52" s="17">
        <f t="shared" si="7"/>
        <v>-12</v>
      </c>
      <c r="K52" s="17">
        <f>VLOOKUP(A:A,[1]TDSheet!$A:$P,16,0)</f>
        <v>480</v>
      </c>
      <c r="L52" s="17"/>
      <c r="M52" s="17"/>
      <c r="N52" s="17"/>
      <c r="O52" s="17">
        <f t="shared" si="8"/>
        <v>237.4</v>
      </c>
      <c r="P52" s="19">
        <v>600</v>
      </c>
      <c r="Q52" s="23">
        <f t="shared" si="9"/>
        <v>8.4077506318449871</v>
      </c>
      <c r="R52" s="17">
        <f t="shared" si="10"/>
        <v>3.8584667228306655</v>
      </c>
      <c r="S52" s="17">
        <f>VLOOKUP(A:A,[1]TDSheet!$A:$T,20,0)</f>
        <v>287</v>
      </c>
      <c r="T52" s="17">
        <f>VLOOKUP(A:A,[1]TDSheet!$A:$O,15,0)</f>
        <v>254.8</v>
      </c>
      <c r="U52" s="17">
        <f>VLOOKUP(A:A,[3]TDSheet!$A:$D,4,0)</f>
        <v>260</v>
      </c>
      <c r="V52" s="17">
        <f>VLOOKUP(A:A,[1]TDSheet!$A:$N,14,0)</f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3"/>
        <v>72</v>
      </c>
      <c r="AA52" s="17">
        <f t="shared" si="11"/>
        <v>600</v>
      </c>
      <c r="AB52" s="17">
        <f>VLOOKUP(A:A,[1]TDSheet!$A:$AB,28,0)</f>
        <v>0</v>
      </c>
      <c r="AC52" s="17">
        <f>AA52/8</f>
        <v>75</v>
      </c>
      <c r="AD52" s="24">
        <f>VLOOKUP(A:A,[1]TDSheet!$A:$AD,30,0)</f>
        <v>0.7</v>
      </c>
      <c r="AE52" s="17">
        <f t="shared" si="14"/>
        <v>403.2</v>
      </c>
      <c r="AF52" s="17"/>
      <c r="AG52" s="17"/>
    </row>
    <row r="53" spans="1:33" s="1" customFormat="1" ht="21.95" customHeight="1" outlineLevel="1" x14ac:dyDescent="0.2">
      <c r="A53" s="7" t="s">
        <v>34</v>
      </c>
      <c r="B53" s="7" t="s">
        <v>9</v>
      </c>
      <c r="C53" s="8">
        <v>603</v>
      </c>
      <c r="D53" s="8">
        <v>491</v>
      </c>
      <c r="E53" s="8">
        <v>170</v>
      </c>
      <c r="F53" s="26">
        <v>558</v>
      </c>
      <c r="G53" s="1" t="str">
        <f>VLOOKUP(A:A,[1]TDSheet!$A:$G,7,0)</f>
        <v>ак</v>
      </c>
      <c r="H53" s="1">
        <f>VLOOKUP(A:A,[1]TDSheet!$A:$L,12,0)</f>
        <v>44</v>
      </c>
      <c r="I53" s="17">
        <f>VLOOKUP(A:A,[2]TDSheet!$A:$F,6,0)</f>
        <v>179</v>
      </c>
      <c r="J53" s="17">
        <f t="shared" si="7"/>
        <v>-9</v>
      </c>
      <c r="K53" s="17">
        <f>VLOOKUP(A:A,[1]TDSheet!$A:$P,16,0)</f>
        <v>120</v>
      </c>
      <c r="L53" s="17"/>
      <c r="M53" s="17"/>
      <c r="N53" s="17"/>
      <c r="O53" s="17">
        <f t="shared" si="8"/>
        <v>34</v>
      </c>
      <c r="P53" s="19"/>
      <c r="Q53" s="23">
        <f t="shared" si="9"/>
        <v>19.941176470588236</v>
      </c>
      <c r="R53" s="17">
        <f t="shared" si="10"/>
        <v>16.411764705882351</v>
      </c>
      <c r="S53" s="17">
        <f>VLOOKUP(A:A,[1]TDSheet!$A:$T,20,0)</f>
        <v>132.6</v>
      </c>
      <c r="T53" s="17">
        <f>VLOOKUP(A:A,[1]TDSheet!$A:$O,15,0)</f>
        <v>124.8</v>
      </c>
      <c r="U53" s="17">
        <f>VLOOKUP(A:A,[3]TDSheet!$A:$D,4,0)</f>
        <v>26</v>
      </c>
      <c r="V53" s="17">
        <f>VLOOKUP(A:A,[1]TDSheet!$A:$N,14,0)</f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17">
        <f t="shared" si="13"/>
        <v>0</v>
      </c>
      <c r="AA53" s="17">
        <f t="shared" si="11"/>
        <v>0</v>
      </c>
      <c r="AB53" s="17" t="str">
        <f>VLOOKUP(A:A,[1]TDSheet!$A:$AB,28,0)</f>
        <v>бонус</v>
      </c>
      <c r="AC53" s="17">
        <f>AA53/8</f>
        <v>0</v>
      </c>
      <c r="AD53" s="24">
        <f>VLOOKUP(A:A,[1]TDSheet!$A:$AD,30,0)</f>
        <v>0.9</v>
      </c>
      <c r="AE53" s="17">
        <f t="shared" si="14"/>
        <v>0</v>
      </c>
      <c r="AF53" s="17"/>
      <c r="AG53" s="17"/>
    </row>
    <row r="54" spans="1:33" s="1" customFormat="1" ht="11.1" customHeight="1" outlineLevel="1" x14ac:dyDescent="0.2">
      <c r="A54" s="7" t="s">
        <v>35</v>
      </c>
      <c r="B54" s="7" t="s">
        <v>8</v>
      </c>
      <c r="C54" s="8">
        <v>155</v>
      </c>
      <c r="D54" s="8">
        <v>370</v>
      </c>
      <c r="E54" s="8">
        <v>340</v>
      </c>
      <c r="F54" s="8">
        <v>175</v>
      </c>
      <c r="G54" s="1">
        <f>VLOOKUP(A:A,[1]TDSheet!$A:$G,7,0)</f>
        <v>1</v>
      </c>
      <c r="H54" s="1">
        <f>VLOOKUP(A:A,[1]TDSheet!$A:$L,12,0)</f>
        <v>45</v>
      </c>
      <c r="I54" s="17">
        <f>VLOOKUP(A:A,[2]TDSheet!$A:$F,6,0)</f>
        <v>350</v>
      </c>
      <c r="J54" s="17">
        <f t="shared" si="7"/>
        <v>-10</v>
      </c>
      <c r="K54" s="17">
        <f>VLOOKUP(A:A,[1]TDSheet!$A:$P,16,0)</f>
        <v>200</v>
      </c>
      <c r="L54" s="17"/>
      <c r="M54" s="17"/>
      <c r="N54" s="17"/>
      <c r="O54" s="17">
        <f t="shared" si="8"/>
        <v>68</v>
      </c>
      <c r="P54" s="19">
        <v>180</v>
      </c>
      <c r="Q54" s="23">
        <f t="shared" si="9"/>
        <v>8.1617647058823533</v>
      </c>
      <c r="R54" s="17">
        <f t="shared" si="10"/>
        <v>2.5735294117647061</v>
      </c>
      <c r="S54" s="17">
        <f>VLOOKUP(A:A,[1]TDSheet!$A:$T,20,0)</f>
        <v>77.2</v>
      </c>
      <c r="T54" s="17">
        <f>VLOOKUP(A:A,[1]TDSheet!$A:$O,15,0)</f>
        <v>75</v>
      </c>
      <c r="U54" s="17">
        <f>VLOOKUP(A:A,[3]TDSheet!$A:$D,4,0)</f>
        <v>120</v>
      </c>
      <c r="V54" s="17">
        <f>VLOOKUP(A:A,[1]TDSheet!$A:$N,14,0)</f>
        <v>0</v>
      </c>
      <c r="W54" s="17">
        <f>VLOOKUP(A:A,[1]TDSheet!$A:$W,23,0)</f>
        <v>144</v>
      </c>
      <c r="X54" s="17">
        <f>VLOOKUP(A:A,[1]TDSheet!$A:$X,24,0)</f>
        <v>12</v>
      </c>
      <c r="Y54" s="17">
        <f>VLOOKUP(A:A,[1]TDSheet!$A:$Y,25,0)</f>
        <v>5</v>
      </c>
      <c r="Z54" s="17">
        <f t="shared" si="13"/>
        <v>36</v>
      </c>
      <c r="AA54" s="17">
        <f t="shared" si="11"/>
        <v>180</v>
      </c>
      <c r="AB54" s="17">
        <f>VLOOKUP(A:A,[1]TDSheet!$A:$AB,28,0)</f>
        <v>0</v>
      </c>
      <c r="AC54" s="17">
        <f>AA54/5</f>
        <v>36</v>
      </c>
      <c r="AD54" s="24">
        <f>VLOOKUP(A:A,[1]TDSheet!$A:$AD,30,0)</f>
        <v>1</v>
      </c>
      <c r="AE54" s="17">
        <f t="shared" si="14"/>
        <v>180</v>
      </c>
      <c r="AF54" s="17"/>
      <c r="AG54" s="17"/>
    </row>
    <row r="55" spans="1:33" s="1" customFormat="1" ht="11.1" customHeight="1" outlineLevel="1" x14ac:dyDescent="0.2">
      <c r="A55" s="7" t="s">
        <v>36</v>
      </c>
      <c r="B55" s="7" t="s">
        <v>9</v>
      </c>
      <c r="C55" s="8">
        <v>305</v>
      </c>
      <c r="D55" s="8">
        <v>560</v>
      </c>
      <c r="E55" s="8">
        <v>529</v>
      </c>
      <c r="F55" s="8">
        <v>322</v>
      </c>
      <c r="G55" s="1">
        <f>VLOOKUP(A:A,[1]TDSheet!$A:$G,7,0)</f>
        <v>1</v>
      </c>
      <c r="H55" s="1">
        <f>VLOOKUP(A:A,[1]TDSheet!$A:$L,12,0)</f>
        <v>46</v>
      </c>
      <c r="I55" s="17">
        <f>VLOOKUP(A:A,[2]TDSheet!$A:$F,6,0)</f>
        <v>548</v>
      </c>
      <c r="J55" s="17">
        <f t="shared" si="7"/>
        <v>-19</v>
      </c>
      <c r="K55" s="17">
        <f>VLOOKUP(A:A,[1]TDSheet!$A:$P,16,0)</f>
        <v>240</v>
      </c>
      <c r="L55" s="17"/>
      <c r="M55" s="17"/>
      <c r="N55" s="17"/>
      <c r="O55" s="17">
        <f t="shared" si="8"/>
        <v>105.8</v>
      </c>
      <c r="P55" s="19">
        <v>350</v>
      </c>
      <c r="Q55" s="23">
        <f t="shared" si="9"/>
        <v>8.6200378071833654</v>
      </c>
      <c r="R55" s="17">
        <f t="shared" si="10"/>
        <v>3.0434782608695654</v>
      </c>
      <c r="S55" s="17">
        <f>VLOOKUP(A:A,[1]TDSheet!$A:$T,20,0)</f>
        <v>121.6</v>
      </c>
      <c r="T55" s="17">
        <f>VLOOKUP(A:A,[1]TDSheet!$A:$O,15,0)</f>
        <v>114.2</v>
      </c>
      <c r="U55" s="17">
        <f>VLOOKUP(A:A,[3]TDSheet!$A:$D,4,0)</f>
        <v>120</v>
      </c>
      <c r="V55" s="17">
        <f>VLOOKUP(A:A,[1]TDSheet!$A:$N,14,0)</f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5</v>
      </c>
      <c r="Z55" s="17">
        <f t="shared" si="13"/>
        <v>72</v>
      </c>
      <c r="AA55" s="17">
        <f t="shared" si="11"/>
        <v>350</v>
      </c>
      <c r="AB55" s="17">
        <f>VLOOKUP(A:A,[1]TDSheet!$A:$AB,28,0)</f>
        <v>0</v>
      </c>
      <c r="AC55" s="17">
        <f>AA55/5</f>
        <v>70</v>
      </c>
      <c r="AD55" s="24">
        <f>VLOOKUP(A:A,[1]TDSheet!$A:$AD,30,0)</f>
        <v>1</v>
      </c>
      <c r="AE55" s="17">
        <f t="shared" si="14"/>
        <v>360</v>
      </c>
      <c r="AF55" s="17"/>
      <c r="AG55" s="17"/>
    </row>
    <row r="56" spans="1:33" s="1" customFormat="1" ht="11.1" customHeight="1" outlineLevel="1" x14ac:dyDescent="0.2">
      <c r="A56" s="7" t="s">
        <v>37</v>
      </c>
      <c r="B56" s="7" t="s">
        <v>9</v>
      </c>
      <c r="C56" s="8">
        <v>84</v>
      </c>
      <c r="D56" s="8">
        <v>202</v>
      </c>
      <c r="E56" s="8">
        <v>148</v>
      </c>
      <c r="F56" s="8">
        <v>130</v>
      </c>
      <c r="G56" s="1">
        <f>VLOOKUP(A:A,[1]TDSheet!$A:$G,7,0)</f>
        <v>1</v>
      </c>
      <c r="H56" s="1">
        <f>VLOOKUP(A:A,[1]TDSheet!$A:$L,12,0)</f>
        <v>47</v>
      </c>
      <c r="I56" s="17">
        <f>VLOOKUP(A:A,[2]TDSheet!$A:$F,6,0)</f>
        <v>154</v>
      </c>
      <c r="J56" s="17">
        <f t="shared" si="7"/>
        <v>-6</v>
      </c>
      <c r="K56" s="17">
        <f>VLOOKUP(A:A,[1]TDSheet!$A:$P,16,0)</f>
        <v>80</v>
      </c>
      <c r="L56" s="17"/>
      <c r="M56" s="17"/>
      <c r="N56" s="17"/>
      <c r="O56" s="17">
        <f t="shared" si="8"/>
        <v>29.6</v>
      </c>
      <c r="P56" s="19">
        <v>80</v>
      </c>
      <c r="Q56" s="23">
        <f t="shared" si="9"/>
        <v>9.7972972972972965</v>
      </c>
      <c r="R56" s="17">
        <f t="shared" si="10"/>
        <v>4.3918918918918921</v>
      </c>
      <c r="S56" s="17">
        <f>VLOOKUP(A:A,[1]TDSheet!$A:$T,20,0)</f>
        <v>39.4</v>
      </c>
      <c r="T56" s="17">
        <f>VLOOKUP(A:A,[1]TDSheet!$A:$O,15,0)</f>
        <v>37.6</v>
      </c>
      <c r="U56" s="17">
        <f>VLOOKUP(A:A,[3]TDSheet!$A:$D,4,0)</f>
        <v>25</v>
      </c>
      <c r="V56" s="17">
        <f>VLOOKUP(A:A,[1]TDSheet!$A:$N,14,0)</f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17">
        <f t="shared" si="13"/>
        <v>12</v>
      </c>
      <c r="AA56" s="17">
        <f t="shared" si="11"/>
        <v>80</v>
      </c>
      <c r="AB56" s="17">
        <f>VLOOKUP(A:A,[1]TDSheet!$A:$AB,28,0)</f>
        <v>0</v>
      </c>
      <c r="AC56" s="17">
        <f>AA56/8</f>
        <v>10</v>
      </c>
      <c r="AD56" s="24">
        <f>VLOOKUP(A:A,[1]TDSheet!$A:$AD,30,0)</f>
        <v>0.8</v>
      </c>
      <c r="AE56" s="17">
        <f t="shared" si="14"/>
        <v>76.800000000000011</v>
      </c>
      <c r="AF56" s="17"/>
      <c r="AG56" s="17"/>
    </row>
    <row r="57" spans="1:33" s="1" customFormat="1" ht="11.1" customHeight="1" outlineLevel="1" x14ac:dyDescent="0.2">
      <c r="A57" s="27" t="s">
        <v>68</v>
      </c>
      <c r="B57" s="7" t="s">
        <v>9</v>
      </c>
      <c r="C57" s="8">
        <v>251</v>
      </c>
      <c r="D57" s="8">
        <v>2</v>
      </c>
      <c r="E57" s="8">
        <v>34</v>
      </c>
      <c r="F57" s="8">
        <v>218</v>
      </c>
      <c r="G57" s="1" t="str">
        <f>VLOOKUP(A:A,[1]TDSheet!$A:$G,7,0)</f>
        <v>нв0502</v>
      </c>
      <c r="H57" s="1">
        <f>VLOOKUP(A:A,[1]TDSheet!$A:$L,12,0)</f>
        <v>48</v>
      </c>
      <c r="I57" s="17">
        <f>VLOOKUP(A:A,[2]TDSheet!$A:$F,6,0)</f>
        <v>35</v>
      </c>
      <c r="J57" s="17">
        <f t="shared" si="7"/>
        <v>-1</v>
      </c>
      <c r="K57" s="17">
        <f>VLOOKUP(A:A,[1]TDSheet!$A:$P,16,0)</f>
        <v>0</v>
      </c>
      <c r="L57" s="17"/>
      <c r="M57" s="17"/>
      <c r="N57" s="17"/>
      <c r="O57" s="17">
        <f t="shared" si="8"/>
        <v>6.8</v>
      </c>
      <c r="P57" s="19"/>
      <c r="Q57" s="23">
        <f t="shared" si="9"/>
        <v>32.058823529411768</v>
      </c>
      <c r="R57" s="17">
        <f t="shared" si="10"/>
        <v>32.058823529411768</v>
      </c>
      <c r="S57" s="17">
        <f>VLOOKUP(A:A,[1]TDSheet!$A:$T,20,0)</f>
        <v>5.6</v>
      </c>
      <c r="T57" s="17">
        <f>VLOOKUP(A:A,[1]TDSheet!$A:$O,15,0)</f>
        <v>2.8</v>
      </c>
      <c r="U57" s="17">
        <f>VLOOKUP(A:A,[3]TDSheet!$A:$D,4,0)</f>
        <v>4</v>
      </c>
      <c r="V57" s="17">
        <f>VLOOKUP(A:A,[1]TDSheet!$A:$N,14,0)</f>
        <v>0</v>
      </c>
      <c r="W57" s="17">
        <f>VLOOKUP(A:A,[1]TDSheet!$A:$W,23,0)</f>
        <v>234</v>
      </c>
      <c r="X57" s="17">
        <f>VLOOKUP(A:A,[1]TDSheet!$A:$X,24,0)</f>
        <v>18</v>
      </c>
      <c r="Y57" s="17">
        <f>VLOOKUP(A:A,[1]TDSheet!$A:$Y,25,0)</f>
        <v>9</v>
      </c>
      <c r="Z57" s="17">
        <f t="shared" si="13"/>
        <v>0</v>
      </c>
      <c r="AA57" s="17">
        <f t="shared" si="11"/>
        <v>0</v>
      </c>
      <c r="AB57" s="17" t="str">
        <f>VLOOKUP(A:A,[1]TDSheet!$A:$AB,28,0)</f>
        <v>увел</v>
      </c>
      <c r="AC57" s="17">
        <f>AA57/9</f>
        <v>0</v>
      </c>
      <c r="AD57" s="24">
        <f>VLOOKUP(A:A,[1]TDSheet!$A:$AD,30,0)</f>
        <v>0.3</v>
      </c>
      <c r="AE57" s="17">
        <f t="shared" si="14"/>
        <v>0</v>
      </c>
      <c r="AF57" s="17"/>
      <c r="AG57" s="17"/>
    </row>
    <row r="58" spans="1:33" s="1" customFormat="1" ht="11.1" customHeight="1" outlineLevel="1" x14ac:dyDescent="0.2">
      <c r="A58" s="7" t="s">
        <v>38</v>
      </c>
      <c r="B58" s="7" t="s">
        <v>8</v>
      </c>
      <c r="C58" s="8">
        <v>181.3</v>
      </c>
      <c r="D58" s="8">
        <v>159.1</v>
      </c>
      <c r="E58" s="8">
        <v>136.9</v>
      </c>
      <c r="F58" s="8">
        <v>196.1</v>
      </c>
      <c r="G58" s="1" t="str">
        <f>VLOOKUP(A:A,[1]TDSheet!$A:$G,7,0)</f>
        <v>рот</v>
      </c>
      <c r="H58" s="1">
        <f>VLOOKUP(A:A,[1]TDSheet!$A:$L,12,0)</f>
        <v>49</v>
      </c>
      <c r="I58" s="17">
        <f>VLOOKUP(A:A,[2]TDSheet!$A:$F,6,0)</f>
        <v>140.60300000000001</v>
      </c>
      <c r="J58" s="17">
        <f t="shared" si="7"/>
        <v>-3.703000000000003</v>
      </c>
      <c r="K58" s="17">
        <f>VLOOKUP(A:A,[1]TDSheet!$A:$P,16,0)</f>
        <v>50</v>
      </c>
      <c r="L58" s="17"/>
      <c r="M58" s="17"/>
      <c r="N58" s="17"/>
      <c r="O58" s="17">
        <f t="shared" si="8"/>
        <v>27.380000000000003</v>
      </c>
      <c r="P58" s="19"/>
      <c r="Q58" s="23">
        <f t="shared" si="9"/>
        <v>8.9883126369612842</v>
      </c>
      <c r="R58" s="17">
        <f t="shared" si="10"/>
        <v>7.1621621621621614</v>
      </c>
      <c r="S58" s="17">
        <f>VLOOKUP(A:A,[1]TDSheet!$A:$T,20,0)</f>
        <v>41.44</v>
      </c>
      <c r="T58" s="17">
        <f>VLOOKUP(A:A,[1]TDSheet!$A:$O,15,0)</f>
        <v>38.480000000000004</v>
      </c>
      <c r="U58" s="17">
        <f>VLOOKUP(A:A,[3]TDSheet!$A:$D,4,0)</f>
        <v>48.1</v>
      </c>
      <c r="V58" s="17">
        <f>VLOOKUP(A:A,[1]TDSheet!$A:$N,14,0)</f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f t="shared" si="13"/>
        <v>0</v>
      </c>
      <c r="AA58" s="17">
        <f t="shared" si="11"/>
        <v>0</v>
      </c>
      <c r="AB58" s="17" t="e">
        <f>VLOOKUP(A:A,[1]TDSheet!$A:$AB,28,0)</f>
        <v>#N/A</v>
      </c>
      <c r="AC58" s="17">
        <f>AA58/3.7</f>
        <v>0</v>
      </c>
      <c r="AD58" s="24">
        <f>VLOOKUP(A:A,[1]TDSheet!$A:$AD,30,0)</f>
        <v>1</v>
      </c>
      <c r="AE58" s="17">
        <v>0</v>
      </c>
      <c r="AF58" s="17"/>
      <c r="AG58" s="17"/>
    </row>
    <row r="59" spans="1:33" s="1" customFormat="1" ht="11.1" customHeight="1" outlineLevel="1" x14ac:dyDescent="0.2">
      <c r="A59" s="7" t="s">
        <v>69</v>
      </c>
      <c r="B59" s="7" t="s">
        <v>8</v>
      </c>
      <c r="C59" s="8">
        <v>70.3</v>
      </c>
      <c r="D59" s="8"/>
      <c r="E59" s="8">
        <v>11.1</v>
      </c>
      <c r="F59" s="8">
        <v>55.5</v>
      </c>
      <c r="G59" s="1" t="str">
        <f>VLOOKUP(A:A,[1]TDSheet!$A:$G,7,0)</f>
        <v>выв2201</v>
      </c>
      <c r="H59" s="1">
        <f>VLOOKUP(A:A,[1]TDSheet!$A:$L,12,0)</f>
        <v>50</v>
      </c>
      <c r="I59" s="17">
        <f>VLOOKUP(A:A,[2]TDSheet!$A:$F,6,0)</f>
        <v>11.101000000000001</v>
      </c>
      <c r="J59" s="17">
        <f t="shared" si="7"/>
        <v>-1.0000000000012221E-3</v>
      </c>
      <c r="K59" s="17">
        <f>VLOOKUP(A:A,[1]TDSheet!$A:$P,16,0)</f>
        <v>0</v>
      </c>
      <c r="L59" s="17"/>
      <c r="M59" s="17"/>
      <c r="N59" s="17"/>
      <c r="O59" s="17">
        <f t="shared" si="8"/>
        <v>2.2199999999999998</v>
      </c>
      <c r="P59" s="19"/>
      <c r="Q59" s="23">
        <f t="shared" si="9"/>
        <v>25.000000000000004</v>
      </c>
      <c r="R59" s="17">
        <f t="shared" si="10"/>
        <v>25.000000000000004</v>
      </c>
      <c r="S59" s="17">
        <f>VLOOKUP(A:A,[1]TDSheet!$A:$T,20,0)</f>
        <v>3.7</v>
      </c>
      <c r="T59" s="17">
        <f>VLOOKUP(A:A,[1]TDSheet!$A:$O,15,0)</f>
        <v>7.4</v>
      </c>
      <c r="U59" s="17">
        <v>0</v>
      </c>
      <c r="V59" s="17">
        <f>VLOOKUP(A:A,[1]TDSheet!$A:$N,14,0)</f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3.7</v>
      </c>
      <c r="Z59" s="17">
        <v>0</v>
      </c>
      <c r="AA59" s="17">
        <f t="shared" si="11"/>
        <v>0</v>
      </c>
      <c r="AB59" s="17" t="str">
        <f>VLOOKUP(A:A,[1]TDSheet!$A:$AB,28,0)</f>
        <v>выв2201</v>
      </c>
      <c r="AC59" s="17">
        <f>AA59/3.7</f>
        <v>0</v>
      </c>
      <c r="AD59" s="24">
        <f>VLOOKUP(A:A,[1]TDSheet!$A:$AD,30,0)</f>
        <v>0</v>
      </c>
      <c r="AE59" s="17">
        <f t="shared" si="14"/>
        <v>0</v>
      </c>
      <c r="AF59" s="17"/>
      <c r="AG59" s="17"/>
    </row>
    <row r="60" spans="1:33" s="1" customFormat="1" ht="11.1" customHeight="1" outlineLevel="1" x14ac:dyDescent="0.2">
      <c r="A60" s="7" t="s">
        <v>70</v>
      </c>
      <c r="B60" s="7" t="s">
        <v>8</v>
      </c>
      <c r="C60" s="8">
        <v>112</v>
      </c>
      <c r="D60" s="8">
        <v>194.52</v>
      </c>
      <c r="E60" s="8">
        <v>134.4</v>
      </c>
      <c r="F60" s="8">
        <v>172.12</v>
      </c>
      <c r="G60" s="1">
        <f>VLOOKUP(A:A,[1]TDSheet!$A:$G,7,0)</f>
        <v>0</v>
      </c>
      <c r="H60" s="1">
        <f>VLOOKUP(A:A,[1]TDSheet!$A:$L,12,0)</f>
        <v>51</v>
      </c>
      <c r="I60" s="17">
        <f>VLOOKUP(A:A,[2]TDSheet!$A:$F,6,0)</f>
        <v>132.25</v>
      </c>
      <c r="J60" s="17">
        <f t="shared" si="7"/>
        <v>2.1500000000000057</v>
      </c>
      <c r="K60" s="17">
        <f>VLOOKUP(A:A,[1]TDSheet!$A:$P,16,0)</f>
        <v>70</v>
      </c>
      <c r="L60" s="17"/>
      <c r="M60" s="17"/>
      <c r="N60" s="17"/>
      <c r="O60" s="17">
        <f t="shared" si="8"/>
        <v>26.880000000000003</v>
      </c>
      <c r="P60" s="19"/>
      <c r="Q60" s="23">
        <f t="shared" si="9"/>
        <v>9.0074404761904763</v>
      </c>
      <c r="R60" s="17">
        <f t="shared" si="10"/>
        <v>6.4032738095238093</v>
      </c>
      <c r="S60" s="17">
        <f>VLOOKUP(A:A,[1]TDSheet!$A:$T,20,0)</f>
        <v>41.212000000000003</v>
      </c>
      <c r="T60" s="17">
        <f>VLOOKUP(A:A,[1]TDSheet!$A:$O,15,0)</f>
        <v>37.183999999999997</v>
      </c>
      <c r="U60" s="17">
        <f>VLOOKUP(A:A,[3]TDSheet!$A:$D,4,0)</f>
        <v>24.64</v>
      </c>
      <c r="V60" s="17">
        <f>VLOOKUP(A:A,[1]TDSheet!$A:$N,14,0)</f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2.2400000000000002</v>
      </c>
      <c r="Z60" s="17">
        <f t="shared" si="13"/>
        <v>0</v>
      </c>
      <c r="AA60" s="17">
        <f t="shared" si="11"/>
        <v>0</v>
      </c>
      <c r="AB60" s="17" t="e">
        <f>VLOOKUP(A:A,[1]TDSheet!$A:$AB,28,0)</f>
        <v>#N/A</v>
      </c>
      <c r="AC60" s="17">
        <f>AA60/2.24</f>
        <v>0</v>
      </c>
      <c r="AD60" s="24">
        <f>VLOOKUP(A:A,[1]TDSheet!$A:$AD,30,0)</f>
        <v>1</v>
      </c>
      <c r="AE60" s="17">
        <f t="shared" si="14"/>
        <v>0</v>
      </c>
      <c r="AF60" s="17"/>
      <c r="AG60" s="17"/>
    </row>
    <row r="61" spans="1:33" s="1" customFormat="1" ht="11.1" customHeight="1" outlineLevel="1" x14ac:dyDescent="0.2">
      <c r="A61" s="7" t="s">
        <v>71</v>
      </c>
      <c r="B61" s="7" t="s">
        <v>8</v>
      </c>
      <c r="C61" s="8"/>
      <c r="D61" s="8">
        <v>120</v>
      </c>
      <c r="E61" s="8">
        <v>55</v>
      </c>
      <c r="F61" s="8">
        <v>65</v>
      </c>
      <c r="G61" s="1">
        <f>VLOOKUP(A:A,[1]TDSheet!$A:$G,7,0)</f>
        <v>1</v>
      </c>
      <c r="H61" s="1">
        <f>VLOOKUP(A:A,[1]TDSheet!$A:$L,12,0)</f>
        <v>52</v>
      </c>
      <c r="I61" s="17">
        <f>VLOOKUP(A:A,[2]TDSheet!$A:$F,6,0)</f>
        <v>55</v>
      </c>
      <c r="J61" s="17">
        <f t="shared" si="7"/>
        <v>0</v>
      </c>
      <c r="K61" s="17">
        <f>VLOOKUP(A:A,[1]TDSheet!$A:$P,16,0)</f>
        <v>0</v>
      </c>
      <c r="L61" s="17"/>
      <c r="M61" s="17"/>
      <c r="N61" s="17"/>
      <c r="O61" s="17">
        <f t="shared" si="8"/>
        <v>11</v>
      </c>
      <c r="P61" s="19">
        <v>50</v>
      </c>
      <c r="Q61" s="23">
        <f t="shared" si="9"/>
        <v>10.454545454545455</v>
      </c>
      <c r="R61" s="17">
        <f t="shared" si="10"/>
        <v>5.9090909090909092</v>
      </c>
      <c r="S61" s="17">
        <f>VLOOKUP(A:A,[1]TDSheet!$A:$T,20,0)</f>
        <v>11</v>
      </c>
      <c r="T61" s="17">
        <f>VLOOKUP(A:A,[1]TDSheet!$A:$O,15,0)</f>
        <v>11</v>
      </c>
      <c r="U61" s="17">
        <f>VLOOKUP(A:A,[3]TDSheet!$A:$D,4,0)</f>
        <v>5</v>
      </c>
      <c r="V61" s="17">
        <f>VLOOKUP(A:A,[1]TDSheet!$A:$N,14,0)</f>
        <v>0</v>
      </c>
      <c r="W61" s="17">
        <f>VLOOKUP(A:A,[1]TDSheet!$A:$W,23,0)</f>
        <v>144</v>
      </c>
      <c r="X61" s="17">
        <f>VLOOKUP(A:A,[1]TDSheet!$A:$X,24,0)</f>
        <v>12</v>
      </c>
      <c r="Y61" s="17">
        <f>VLOOKUP(A:A,[1]TDSheet!$A:$Y,25,0)</f>
        <v>5</v>
      </c>
      <c r="Z61" s="17">
        <f t="shared" si="13"/>
        <v>12</v>
      </c>
      <c r="AA61" s="17">
        <f t="shared" si="11"/>
        <v>50</v>
      </c>
      <c r="AB61" s="17" t="e">
        <f>VLOOKUP(A:A,[1]TDSheet!$A:$AB,28,0)</f>
        <v>#N/A</v>
      </c>
      <c r="AC61" s="17">
        <f>AA61/5</f>
        <v>10</v>
      </c>
      <c r="AD61" s="24">
        <f>VLOOKUP(A:A,[1]TDSheet!$A:$AD,30,0)</f>
        <v>1</v>
      </c>
      <c r="AE61" s="17">
        <f t="shared" si="14"/>
        <v>60</v>
      </c>
      <c r="AF61" s="17"/>
      <c r="AG61" s="17"/>
    </row>
    <row r="62" spans="1:33" s="1" customFormat="1" ht="11.1" customHeight="1" outlineLevel="1" x14ac:dyDescent="0.2">
      <c r="A62" s="7" t="s">
        <v>72</v>
      </c>
      <c r="B62" s="7" t="s">
        <v>9</v>
      </c>
      <c r="C62" s="8">
        <v>1311</v>
      </c>
      <c r="D62" s="8">
        <v>49</v>
      </c>
      <c r="E62" s="8">
        <v>297</v>
      </c>
      <c r="F62" s="8">
        <v>1052</v>
      </c>
      <c r="G62" s="1" t="str">
        <f>VLOOKUP(A:A,[1]TDSheet!$A:$G,7,0)</f>
        <v>нов1</v>
      </c>
      <c r="H62" s="1">
        <f>VLOOKUP(A:A,[1]TDSheet!$A:$L,12,0)</f>
        <v>53</v>
      </c>
      <c r="I62" s="17">
        <f>VLOOKUP(A:A,[2]TDSheet!$A:$F,6,0)</f>
        <v>274</v>
      </c>
      <c r="J62" s="17">
        <f t="shared" si="7"/>
        <v>23</v>
      </c>
      <c r="K62" s="17">
        <f>VLOOKUP(A:A,[1]TDSheet!$A:$P,16,0)</f>
        <v>0</v>
      </c>
      <c r="L62" s="17"/>
      <c r="M62" s="17"/>
      <c r="N62" s="17"/>
      <c r="O62" s="17">
        <f t="shared" si="8"/>
        <v>59.4</v>
      </c>
      <c r="P62" s="19"/>
      <c r="Q62" s="23">
        <f t="shared" si="9"/>
        <v>17.710437710437709</v>
      </c>
      <c r="R62" s="17">
        <f t="shared" si="10"/>
        <v>17.710437710437709</v>
      </c>
      <c r="S62" s="17">
        <f>VLOOKUP(A:A,[1]TDSheet!$A:$T,20,0)</f>
        <v>85.4</v>
      </c>
      <c r="T62" s="17">
        <f>VLOOKUP(A:A,[1]TDSheet!$A:$O,15,0)</f>
        <v>71.8</v>
      </c>
      <c r="U62" s="17">
        <f>VLOOKUP(A:A,[3]TDSheet!$A:$D,4,0)</f>
        <v>67</v>
      </c>
      <c r="V62" s="17">
        <f>VLOOKUP(A:A,[1]TDSheet!$A:$N,14,0)</f>
        <v>0</v>
      </c>
      <c r="W62" s="17">
        <f>VLOOKUP(A:A,[1]TDSheet!$A:$W,23,0)</f>
        <v>126</v>
      </c>
      <c r="X62" s="17">
        <f>VLOOKUP(A:A,[1]TDSheet!$A:$X,24,0)</f>
        <v>14</v>
      </c>
      <c r="Y62" s="17">
        <f>VLOOKUP(A:A,[1]TDSheet!$A:$Y,25,0)</f>
        <v>30</v>
      </c>
      <c r="Z62" s="17">
        <f t="shared" si="13"/>
        <v>0</v>
      </c>
      <c r="AA62" s="17">
        <f t="shared" si="11"/>
        <v>0</v>
      </c>
      <c r="AB62" s="17" t="str">
        <f>VLOOKUP(A:A,[1]TDSheet!$A:$AB,28,0)</f>
        <v>яблоко</v>
      </c>
      <c r="AC62" s="17">
        <f>AA62/30</f>
        <v>0</v>
      </c>
      <c r="AD62" s="24">
        <f>VLOOKUP(A:A,[1]TDSheet!$A:$AD,30,0)</f>
        <v>0.09</v>
      </c>
      <c r="AE62" s="17">
        <f t="shared" si="14"/>
        <v>0</v>
      </c>
      <c r="AF62" s="17"/>
      <c r="AG62" s="17"/>
    </row>
    <row r="63" spans="1:33" s="1" customFormat="1" ht="11.1" customHeight="1" outlineLevel="1" x14ac:dyDescent="0.2">
      <c r="A63" s="7" t="s">
        <v>73</v>
      </c>
      <c r="B63" s="7" t="s">
        <v>9</v>
      </c>
      <c r="C63" s="8">
        <v>471</v>
      </c>
      <c r="D63" s="8">
        <v>524</v>
      </c>
      <c r="E63" s="8">
        <v>424</v>
      </c>
      <c r="F63" s="8">
        <v>558</v>
      </c>
      <c r="G63" s="1" t="str">
        <f>VLOOKUP(A:A,[1]TDSheet!$A:$G,7,0)</f>
        <v>нов</v>
      </c>
      <c r="H63" s="1">
        <f>VLOOKUP(A:A,[1]TDSheet!$A:$L,12,0)</f>
        <v>54</v>
      </c>
      <c r="I63" s="17">
        <f>VLOOKUP(A:A,[2]TDSheet!$A:$F,6,0)</f>
        <v>441</v>
      </c>
      <c r="J63" s="17">
        <f t="shared" si="7"/>
        <v>-17</v>
      </c>
      <c r="K63" s="17">
        <f>VLOOKUP(A:A,[1]TDSheet!$A:$P,16,0)</f>
        <v>240</v>
      </c>
      <c r="L63" s="17"/>
      <c r="M63" s="17"/>
      <c r="N63" s="17"/>
      <c r="O63" s="17">
        <f t="shared" si="8"/>
        <v>84.8</v>
      </c>
      <c r="P63" s="19"/>
      <c r="Q63" s="23">
        <f t="shared" si="9"/>
        <v>9.4103773584905657</v>
      </c>
      <c r="R63" s="17">
        <f t="shared" si="10"/>
        <v>6.5801886792452828</v>
      </c>
      <c r="S63" s="17">
        <f>VLOOKUP(A:A,[1]TDSheet!$A:$T,20,0)</f>
        <v>109.6</v>
      </c>
      <c r="T63" s="17">
        <f>VLOOKUP(A:A,[1]TDSheet!$A:$O,15,0)</f>
        <v>112.8</v>
      </c>
      <c r="U63" s="17">
        <f>VLOOKUP(A:A,[3]TDSheet!$A:$D,4,0)</f>
        <v>87</v>
      </c>
      <c r="V63" s="17">
        <f>VLOOKUP(A:A,[1]TDSheet!$A:$N,14,0)</f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3"/>
        <v>0</v>
      </c>
      <c r="AA63" s="17">
        <f t="shared" si="11"/>
        <v>0</v>
      </c>
      <c r="AB63" s="17" t="e">
        <f>VLOOKUP(A:A,[1]TDSheet!$A:$AB,28,0)</f>
        <v>#N/A</v>
      </c>
      <c r="AC63" s="17">
        <f>AA63/12</f>
        <v>0</v>
      </c>
      <c r="AD63" s="24">
        <f>VLOOKUP(A:A,[1]TDSheet!$A:$AD,30,0)</f>
        <v>0.25</v>
      </c>
      <c r="AE63" s="17">
        <f t="shared" si="14"/>
        <v>0</v>
      </c>
      <c r="AF63" s="17"/>
      <c r="AG63" s="17"/>
    </row>
    <row r="64" spans="1:33" s="1" customFormat="1" ht="11.1" customHeight="1" outlineLevel="1" x14ac:dyDescent="0.2">
      <c r="A64" s="7" t="s">
        <v>39</v>
      </c>
      <c r="B64" s="7" t="s">
        <v>9</v>
      </c>
      <c r="C64" s="8">
        <v>1223</v>
      </c>
      <c r="D64" s="8">
        <v>1882</v>
      </c>
      <c r="E64" s="8">
        <v>1911</v>
      </c>
      <c r="F64" s="8">
        <v>1155</v>
      </c>
      <c r="G64" s="1" t="str">
        <f>VLOOKUP(A:A,[1]TDSheet!$A:$G,7,0)</f>
        <v>пуд,яб</v>
      </c>
      <c r="H64" s="1">
        <f>VLOOKUP(A:A,[1]TDSheet!$A:$L,12,0)</f>
        <v>55</v>
      </c>
      <c r="I64" s="17">
        <f>VLOOKUP(A:A,[2]TDSheet!$A:$F,6,0)</f>
        <v>1937</v>
      </c>
      <c r="J64" s="17">
        <f t="shared" si="7"/>
        <v>-26</v>
      </c>
      <c r="K64" s="17">
        <f>VLOOKUP(A:A,[1]TDSheet!$A:$P,16,0)</f>
        <v>500</v>
      </c>
      <c r="L64" s="17"/>
      <c r="M64" s="17"/>
      <c r="N64" s="17">
        <v>840</v>
      </c>
      <c r="O64" s="17">
        <f t="shared" si="8"/>
        <v>257.39999999999998</v>
      </c>
      <c r="P64" s="19">
        <v>720</v>
      </c>
      <c r="Q64" s="23">
        <f t="shared" si="9"/>
        <v>9.226884226884227</v>
      </c>
      <c r="R64" s="17">
        <f t="shared" si="10"/>
        <v>4.4871794871794872</v>
      </c>
      <c r="S64" s="17">
        <f>VLOOKUP(A:A,[1]TDSheet!$A:$T,20,0)</f>
        <v>349.8</v>
      </c>
      <c r="T64" s="17">
        <f>VLOOKUP(A:A,[1]TDSheet!$A:$O,15,0)</f>
        <v>302.39999999999998</v>
      </c>
      <c r="U64" s="17">
        <f>VLOOKUP(A:A,[3]TDSheet!$A:$D,4,0)</f>
        <v>309</v>
      </c>
      <c r="V64" s="17">
        <f>VLOOKUP(A:A,[1]TDSheet!$A:$N,14,0)</f>
        <v>624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17">
        <f t="shared" si="13"/>
        <v>126</v>
      </c>
      <c r="AA64" s="17">
        <f t="shared" si="11"/>
        <v>1560</v>
      </c>
      <c r="AB64" s="17">
        <f>VLOOKUP(A:A,[1]TDSheet!$A:$AB,28,0)</f>
        <v>0</v>
      </c>
      <c r="AC64" s="17">
        <f>AA64/12</f>
        <v>130</v>
      </c>
      <c r="AD64" s="24">
        <f>VLOOKUP(A:A,[1]TDSheet!$A:$AD,30,0)</f>
        <v>0.25</v>
      </c>
      <c r="AE64" s="17">
        <f t="shared" si="14"/>
        <v>378</v>
      </c>
      <c r="AF64" s="17"/>
      <c r="AG64" s="17"/>
    </row>
    <row r="65" spans="1:33" s="1" customFormat="1" ht="11.1" customHeight="1" outlineLevel="1" x14ac:dyDescent="0.2">
      <c r="A65" s="7" t="s">
        <v>96</v>
      </c>
      <c r="B65" s="7"/>
      <c r="C65" s="8"/>
      <c r="D65" s="8"/>
      <c r="E65" s="8">
        <v>0</v>
      </c>
      <c r="F65" s="8"/>
      <c r="H65" s="1">
        <f>VLOOKUP(A:A,[1]TDSheet!$A:$L,12,0)</f>
        <v>56</v>
      </c>
      <c r="I65" s="17">
        <v>0</v>
      </c>
      <c r="J65" s="17">
        <f t="shared" si="7"/>
        <v>0</v>
      </c>
      <c r="K65" s="17">
        <f>VLOOKUP(A:A,[1]TDSheet!$A:$P,16,0)</f>
        <v>0</v>
      </c>
      <c r="L65" s="17"/>
      <c r="M65" s="17"/>
      <c r="N65" s="17"/>
      <c r="O65" s="17">
        <f t="shared" si="8"/>
        <v>0</v>
      </c>
      <c r="P65" s="19">
        <v>360</v>
      </c>
      <c r="Q65" s="23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f>VLOOKUP(A:A,[1]TDSheet!$A:$N,14,0)</f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3"/>
        <v>10</v>
      </c>
      <c r="AA65" s="17">
        <f t="shared" si="11"/>
        <v>360</v>
      </c>
      <c r="AB65" s="17" t="str">
        <f>VLOOKUP(A:A,[1]TDSheet!$A:$AB,28,0)</f>
        <v>яблоко</v>
      </c>
      <c r="AC65" s="17">
        <f>AA65/30</f>
        <v>12</v>
      </c>
      <c r="AD65" s="24">
        <f>VLOOKUP(A:A,[1]TDSheet!$A:$AD,30,0)</f>
        <v>7.0000000000000007E-2</v>
      </c>
      <c r="AE65" s="17">
        <f t="shared" si="14"/>
        <v>21.000000000000004</v>
      </c>
      <c r="AF65" s="17"/>
      <c r="AG65" s="17"/>
    </row>
    <row r="66" spans="1:33" s="1" customFormat="1" ht="11.1" customHeight="1" outlineLevel="1" x14ac:dyDescent="0.2">
      <c r="A66" s="7" t="s">
        <v>97</v>
      </c>
      <c r="B66" s="7"/>
      <c r="C66" s="8"/>
      <c r="D66" s="8"/>
      <c r="E66" s="8">
        <v>0</v>
      </c>
      <c r="F66" s="8"/>
      <c r="H66" s="1">
        <f>VLOOKUP(A:A,[1]TDSheet!$A:$L,12,0)</f>
        <v>57</v>
      </c>
      <c r="I66" s="17">
        <v>0</v>
      </c>
      <c r="J66" s="17">
        <f t="shared" si="7"/>
        <v>0</v>
      </c>
      <c r="K66" s="17">
        <f>VLOOKUP(A:A,[1]TDSheet!$A:$P,16,0)</f>
        <v>0</v>
      </c>
      <c r="L66" s="17"/>
      <c r="M66" s="17"/>
      <c r="N66" s="17"/>
      <c r="O66" s="17">
        <f t="shared" si="8"/>
        <v>0</v>
      </c>
      <c r="P66" s="19">
        <v>360</v>
      </c>
      <c r="Q66" s="23" t="e">
        <f t="shared" si="9"/>
        <v>#DIV/0!</v>
      </c>
      <c r="R66" s="17" t="e">
        <f t="shared" si="10"/>
        <v>#DIV/0!</v>
      </c>
      <c r="S66" s="17">
        <f>VLOOKUP(A:A,[1]TDSheet!$A:$T,20,0)</f>
        <v>0</v>
      </c>
      <c r="T66" s="17">
        <f>VLOOKUP(A:A,[1]TDSheet!$A:$O,15,0)</f>
        <v>0</v>
      </c>
      <c r="U66" s="17">
        <v>0</v>
      </c>
      <c r="V66" s="17">
        <f>VLOOKUP(A:A,[1]TDSheet!$A:$N,14,0)</f>
        <v>0</v>
      </c>
      <c r="W66" s="17">
        <f>VLOOKUP(A:A,[1]TDSheet!$A:$W,23,0)</f>
        <v>130</v>
      </c>
      <c r="X66" s="17">
        <f>VLOOKUP(A:A,[1]TDSheet!$A:$X,24,0)</f>
        <v>10</v>
      </c>
      <c r="Y66" s="17">
        <f>VLOOKUP(A:A,[1]TDSheet!$A:$Y,25,0)</f>
        <v>30</v>
      </c>
      <c r="Z66" s="17">
        <f t="shared" si="13"/>
        <v>10</v>
      </c>
      <c r="AA66" s="17">
        <f t="shared" si="11"/>
        <v>360</v>
      </c>
      <c r="AB66" s="17" t="str">
        <f>VLOOKUP(A:A,[1]TDSheet!$A:$AB,28,0)</f>
        <v>яблоко</v>
      </c>
      <c r="AC66" s="17">
        <f>AA66/30</f>
        <v>12</v>
      </c>
      <c r="AD66" s="24">
        <f>VLOOKUP(A:A,[1]TDSheet!$A:$AD,30,0)</f>
        <v>7.0000000000000007E-2</v>
      </c>
      <c r="AE66" s="17">
        <f t="shared" si="14"/>
        <v>21.000000000000004</v>
      </c>
      <c r="AF66" s="17"/>
      <c r="AG66" s="17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293</v>
      </c>
      <c r="D67" s="8">
        <v>538</v>
      </c>
      <c r="E67" s="8">
        <v>493</v>
      </c>
      <c r="F67" s="8">
        <v>309</v>
      </c>
      <c r="G67" s="1">
        <f>VLOOKUP(A:A,[1]TDSheet!$A:$G,7,0)</f>
        <v>1</v>
      </c>
      <c r="H67" s="1">
        <f>VLOOKUP(A:A,[1]TDSheet!$A:$L,12,0)</f>
        <v>58</v>
      </c>
      <c r="I67" s="17">
        <f>VLOOKUP(A:A,[2]TDSheet!$A:$F,6,0)</f>
        <v>504</v>
      </c>
      <c r="J67" s="17">
        <f t="shared" si="7"/>
        <v>-11</v>
      </c>
      <c r="K67" s="17">
        <f>VLOOKUP(A:A,[1]TDSheet!$A:$P,16,0)</f>
        <v>180</v>
      </c>
      <c r="L67" s="17"/>
      <c r="M67" s="17"/>
      <c r="N67" s="17"/>
      <c r="O67" s="17">
        <f t="shared" si="8"/>
        <v>98.6</v>
      </c>
      <c r="P67" s="19">
        <v>480</v>
      </c>
      <c r="Q67" s="23">
        <f t="shared" si="9"/>
        <v>9.8275862068965516</v>
      </c>
      <c r="R67" s="17">
        <f t="shared" si="10"/>
        <v>3.1338742393509129</v>
      </c>
      <c r="S67" s="17">
        <f>VLOOKUP(A:A,[1]TDSheet!$A:$T,20,0)</f>
        <v>105</v>
      </c>
      <c r="T67" s="17">
        <f>VLOOKUP(A:A,[1]TDSheet!$A:$O,15,0)</f>
        <v>99.4</v>
      </c>
      <c r="U67" s="17">
        <f>VLOOKUP(A:A,[3]TDSheet!$A:$D,4,0)</f>
        <v>72</v>
      </c>
      <c r="V67" s="17">
        <f>VLOOKUP(A:A,[1]TDSheet!$A:$N,14,0)</f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3"/>
        <v>42</v>
      </c>
      <c r="AA67" s="17">
        <f t="shared" si="11"/>
        <v>480</v>
      </c>
      <c r="AB67" s="17">
        <f>VLOOKUP(A:A,[1]TDSheet!$A:$AB,28,0)</f>
        <v>0</v>
      </c>
      <c r="AC67" s="17">
        <f>AA67/12</f>
        <v>40</v>
      </c>
      <c r="AD67" s="24">
        <f>VLOOKUP(A:A,[1]TDSheet!$A:$AD,30,0)</f>
        <v>0.3</v>
      </c>
      <c r="AE67" s="17">
        <f t="shared" si="14"/>
        <v>151.19999999999999</v>
      </c>
      <c r="AF67" s="17"/>
      <c r="AG67" s="17"/>
    </row>
    <row r="68" spans="1:33" s="1" customFormat="1" ht="11.1" customHeight="1" outlineLevel="1" x14ac:dyDescent="0.2">
      <c r="A68" s="7" t="s">
        <v>41</v>
      </c>
      <c r="B68" s="7" t="s">
        <v>9</v>
      </c>
      <c r="C68" s="8"/>
      <c r="D68" s="8">
        <v>340</v>
      </c>
      <c r="E68" s="8">
        <v>318</v>
      </c>
      <c r="F68" s="8">
        <v>16</v>
      </c>
      <c r="G68" s="1">
        <f>VLOOKUP(A:A,[1]TDSheet!$A:$G,7,0)</f>
        <v>1</v>
      </c>
      <c r="H68" s="1">
        <f>VLOOKUP(A:A,[1]TDSheet!$A:$L,12,0)</f>
        <v>59</v>
      </c>
      <c r="I68" s="17">
        <f>VLOOKUP(A:A,[2]TDSheet!$A:$F,6,0)</f>
        <v>533</v>
      </c>
      <c r="J68" s="17">
        <f t="shared" si="7"/>
        <v>-215</v>
      </c>
      <c r="K68" s="17">
        <f>VLOOKUP(A:A,[1]TDSheet!$A:$P,16,0)</f>
        <v>320</v>
      </c>
      <c r="L68" s="17"/>
      <c r="M68" s="17"/>
      <c r="N68" s="17"/>
      <c r="O68" s="17">
        <f t="shared" si="8"/>
        <v>63.6</v>
      </c>
      <c r="P68" s="19">
        <v>600</v>
      </c>
      <c r="Q68" s="23">
        <f t="shared" si="9"/>
        <v>14.716981132075471</v>
      </c>
      <c r="R68" s="17">
        <f t="shared" si="10"/>
        <v>0.25157232704402516</v>
      </c>
      <c r="S68" s="17">
        <f>VLOOKUP(A:A,[1]TDSheet!$A:$T,20,0)</f>
        <v>44</v>
      </c>
      <c r="T68" s="17">
        <f>VLOOKUP(A:A,[1]TDSheet!$A:$O,15,0)</f>
        <v>34</v>
      </c>
      <c r="U68" s="17">
        <f>VLOOKUP(A:A,[3]TDSheet!$A:$D,4,0)</f>
        <v>125</v>
      </c>
      <c r="V68" s="17">
        <f>VLOOKUP(A:A,[1]TDSheet!$A:$N,14,0)</f>
        <v>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17">
        <f t="shared" si="13"/>
        <v>56</v>
      </c>
      <c r="AA68" s="17">
        <f t="shared" si="11"/>
        <v>600</v>
      </c>
      <c r="AB68" s="17">
        <f>VLOOKUP(A:A,[1]TDSheet!$A:$AB,28,0)</f>
        <v>0</v>
      </c>
      <c r="AC68" s="17">
        <f>AA68/12</f>
        <v>50</v>
      </c>
      <c r="AD68" s="24">
        <f>VLOOKUP(A:A,[1]TDSheet!$A:$AD,30,0)</f>
        <v>0.3</v>
      </c>
      <c r="AE68" s="17">
        <f t="shared" si="14"/>
        <v>201.6</v>
      </c>
      <c r="AF68" s="17"/>
      <c r="AG68" s="17"/>
    </row>
    <row r="69" spans="1:33" s="1" customFormat="1" ht="11.1" customHeight="1" outlineLevel="1" x14ac:dyDescent="0.2">
      <c r="A69" s="27" t="s">
        <v>74</v>
      </c>
      <c r="B69" s="7" t="s">
        <v>9</v>
      </c>
      <c r="C69" s="8">
        <v>53</v>
      </c>
      <c r="D69" s="8">
        <v>1</v>
      </c>
      <c r="E69" s="8">
        <v>4</v>
      </c>
      <c r="F69" s="8">
        <v>49</v>
      </c>
      <c r="G69" s="1" t="str">
        <f>VLOOKUP(A:A,[1]TDSheet!$A:$G,7,0)</f>
        <v>нов</v>
      </c>
      <c r="H69" s="1">
        <f>VLOOKUP(A:A,[1]TDSheet!$A:$L,12,0)</f>
        <v>61</v>
      </c>
      <c r="I69" s="17">
        <f>VLOOKUP(A:A,[2]TDSheet!$A:$F,6,0)</f>
        <v>5</v>
      </c>
      <c r="J69" s="17">
        <f t="shared" si="7"/>
        <v>-1</v>
      </c>
      <c r="K69" s="17">
        <f>VLOOKUP(A:A,[1]TDSheet!$A:$P,16,0)</f>
        <v>0</v>
      </c>
      <c r="L69" s="17"/>
      <c r="M69" s="17"/>
      <c r="N69" s="17"/>
      <c r="O69" s="17">
        <f t="shared" si="8"/>
        <v>0.8</v>
      </c>
      <c r="P69" s="19"/>
      <c r="Q69" s="23">
        <f t="shared" si="9"/>
        <v>61.25</v>
      </c>
      <c r="R69" s="17">
        <f t="shared" si="10"/>
        <v>61.25</v>
      </c>
      <c r="S69" s="17">
        <f>VLOOKUP(A:A,[1]TDSheet!$A:$T,20,0)</f>
        <v>4.4000000000000004</v>
      </c>
      <c r="T69" s="17">
        <f>VLOOKUP(A:A,[1]TDSheet!$A:$O,15,0)</f>
        <v>6.8</v>
      </c>
      <c r="U69" s="17">
        <v>0</v>
      </c>
      <c r="V69" s="17">
        <f>VLOOKUP(A:A,[1]TDSheet!$A:$N,14,0)</f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>
        <f>VLOOKUP(A:A,[1]TDSheet!$A:$AB,28,0)</f>
        <v>0</v>
      </c>
      <c r="AC69" s="17">
        <f>AA69/6</f>
        <v>0</v>
      </c>
      <c r="AD69" s="24">
        <f>VLOOKUP(A:A,[1]TDSheet!$A:$AD,30,0)</f>
        <v>0.25</v>
      </c>
      <c r="AE69" s="17">
        <f t="shared" ref="AE69:AE73" si="15">Z69*Y69*AD69</f>
        <v>0</v>
      </c>
      <c r="AF69" s="17"/>
      <c r="AG69" s="17"/>
    </row>
    <row r="70" spans="1:33" s="1" customFormat="1" ht="11.1" customHeight="1" outlineLevel="1" x14ac:dyDescent="0.2">
      <c r="A70" s="7" t="s">
        <v>42</v>
      </c>
      <c r="B70" s="7" t="s">
        <v>9</v>
      </c>
      <c r="C70" s="8">
        <v>232</v>
      </c>
      <c r="D70" s="8">
        <v>402</v>
      </c>
      <c r="E70" s="8">
        <v>256</v>
      </c>
      <c r="F70" s="8">
        <v>367</v>
      </c>
      <c r="G70" s="1">
        <f>VLOOKUP(A:A,[1]TDSheet!$A:$G,7,0)</f>
        <v>1</v>
      </c>
      <c r="H70" s="1">
        <f>VLOOKUP(A:A,[1]TDSheet!$A:$L,12,0)</f>
        <v>62</v>
      </c>
      <c r="I70" s="17">
        <f>VLOOKUP(A:A,[2]TDSheet!$A:$F,6,0)</f>
        <v>267</v>
      </c>
      <c r="J70" s="17">
        <f t="shared" si="7"/>
        <v>-11</v>
      </c>
      <c r="K70" s="17">
        <f>VLOOKUP(A:A,[1]TDSheet!$A:$P,16,0)</f>
        <v>140</v>
      </c>
      <c r="L70" s="17"/>
      <c r="M70" s="17"/>
      <c r="N70" s="17"/>
      <c r="O70" s="17">
        <f t="shared" si="8"/>
        <v>51.2</v>
      </c>
      <c r="P70" s="19"/>
      <c r="Q70" s="23">
        <f t="shared" si="9"/>
        <v>9.90234375</v>
      </c>
      <c r="R70" s="17">
        <f t="shared" si="10"/>
        <v>7.16796875</v>
      </c>
      <c r="S70" s="17">
        <f>VLOOKUP(A:A,[1]TDSheet!$A:$T,20,0)</f>
        <v>57.6</v>
      </c>
      <c r="T70" s="17">
        <f>VLOOKUP(A:A,[1]TDSheet!$A:$O,15,0)</f>
        <v>64.599999999999994</v>
      </c>
      <c r="U70" s="17">
        <f>VLOOKUP(A:A,[3]TDSheet!$A:$D,4,0)</f>
        <v>58</v>
      </c>
      <c r="V70" s="17">
        <f>VLOOKUP(A:A,[1]TDSheet!$A:$N,14,0)</f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6">MROUND(AC70,X70)</f>
        <v>0</v>
      </c>
      <c r="AA70" s="17">
        <f t="shared" si="11"/>
        <v>0</v>
      </c>
      <c r="AB70" s="17">
        <f>VLOOKUP(A:A,[1]TDSheet!$A:$AB,28,0)</f>
        <v>0</v>
      </c>
      <c r="AC70" s="17">
        <f>AA70/14</f>
        <v>0</v>
      </c>
      <c r="AD70" s="24">
        <f>VLOOKUP(A:A,[1]TDSheet!$A:$AD,30,0)</f>
        <v>0.3</v>
      </c>
      <c r="AE70" s="17">
        <f t="shared" si="15"/>
        <v>0</v>
      </c>
      <c r="AF70" s="17"/>
      <c r="AG70" s="17"/>
    </row>
    <row r="71" spans="1:33" s="1" customFormat="1" ht="11.1" customHeight="1" outlineLevel="1" x14ac:dyDescent="0.2">
      <c r="A71" s="7" t="s">
        <v>43</v>
      </c>
      <c r="B71" s="7" t="s">
        <v>9</v>
      </c>
      <c r="C71" s="8">
        <v>601</v>
      </c>
      <c r="D71" s="8">
        <v>2730</v>
      </c>
      <c r="E71" s="8">
        <v>2471</v>
      </c>
      <c r="F71" s="8">
        <v>799</v>
      </c>
      <c r="G71" s="1">
        <f>VLOOKUP(A:A,[1]TDSheet!$A:$G,7,0)</f>
        <v>1</v>
      </c>
      <c r="H71" s="1">
        <f>VLOOKUP(A:A,[1]TDSheet!$A:$L,12,0)</f>
        <v>63</v>
      </c>
      <c r="I71" s="17">
        <f>VLOOKUP(A:A,[2]TDSheet!$A:$F,6,0)</f>
        <v>2553</v>
      </c>
      <c r="J71" s="17">
        <f t="shared" si="7"/>
        <v>-82</v>
      </c>
      <c r="K71" s="17">
        <f>VLOOKUP(A:A,[1]TDSheet!$A:$P,16,0)</f>
        <v>840</v>
      </c>
      <c r="L71" s="17"/>
      <c r="M71" s="17"/>
      <c r="N71" s="17">
        <v>1056</v>
      </c>
      <c r="O71" s="17">
        <f t="shared" si="8"/>
        <v>292.60000000000002</v>
      </c>
      <c r="P71" s="19">
        <v>720</v>
      </c>
      <c r="Q71" s="23">
        <f t="shared" si="9"/>
        <v>8.062200956937799</v>
      </c>
      <c r="R71" s="17">
        <f t="shared" si="10"/>
        <v>2.7306903622693093</v>
      </c>
      <c r="S71" s="17">
        <f>VLOOKUP(A:A,[1]TDSheet!$A:$T,20,0)</f>
        <v>354.2</v>
      </c>
      <c r="T71" s="17">
        <f>VLOOKUP(A:A,[1]TDSheet!$A:$O,15,0)</f>
        <v>328.4</v>
      </c>
      <c r="U71" s="17">
        <f>VLOOKUP(A:A,[3]TDSheet!$A:$D,4,0)</f>
        <v>327</v>
      </c>
      <c r="V71" s="17">
        <f>VLOOKUP(A:A,[1]TDSheet!$A:$N,14,0)</f>
        <v>1008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6"/>
        <v>154</v>
      </c>
      <c r="AA71" s="17">
        <f t="shared" si="11"/>
        <v>1776</v>
      </c>
      <c r="AB71" s="17">
        <f>VLOOKUP(A:A,[1]TDSheet!$A:$AB,28,0)</f>
        <v>0</v>
      </c>
      <c r="AC71" s="17">
        <f>AA71/12</f>
        <v>148</v>
      </c>
      <c r="AD71" s="24">
        <f>VLOOKUP(A:A,[1]TDSheet!$A:$AD,30,0)</f>
        <v>0.25</v>
      </c>
      <c r="AE71" s="17">
        <f t="shared" si="15"/>
        <v>462</v>
      </c>
      <c r="AF71" s="17"/>
      <c r="AG71" s="17"/>
    </row>
    <row r="72" spans="1:33" s="1" customFormat="1" ht="11.1" customHeight="1" outlineLevel="1" x14ac:dyDescent="0.2">
      <c r="A72" s="7" t="s">
        <v>44</v>
      </c>
      <c r="B72" s="7" t="s">
        <v>9</v>
      </c>
      <c r="C72" s="8">
        <v>894</v>
      </c>
      <c r="D72" s="8">
        <v>4279</v>
      </c>
      <c r="E72" s="8">
        <v>4141</v>
      </c>
      <c r="F72" s="8">
        <v>960</v>
      </c>
      <c r="G72" s="1">
        <f>VLOOKUP(A:A,[1]TDSheet!$A:$G,7,0)</f>
        <v>1</v>
      </c>
      <c r="H72" s="1">
        <f>VLOOKUP(A:A,[1]TDSheet!$A:$L,12,0)</f>
        <v>64</v>
      </c>
      <c r="I72" s="17">
        <f>VLOOKUP(A:A,[2]TDSheet!$A:$F,6,0)</f>
        <v>4183</v>
      </c>
      <c r="J72" s="17">
        <f t="shared" ref="J72:J74" si="17">E72-I72</f>
        <v>-42</v>
      </c>
      <c r="K72" s="17">
        <f>VLOOKUP(A:A,[1]TDSheet!$A:$P,16,0)</f>
        <v>1400</v>
      </c>
      <c r="L72" s="17"/>
      <c r="M72" s="17"/>
      <c r="N72" s="17">
        <v>1452</v>
      </c>
      <c r="O72" s="17">
        <f t="shared" ref="O72:O74" si="18">(E72-V72)/5</f>
        <v>528.20000000000005</v>
      </c>
      <c r="P72" s="19">
        <v>1800</v>
      </c>
      <c r="Q72" s="23">
        <f t="shared" ref="Q72:Q74" si="19">(F72+K72+P72)/O72</f>
        <v>7.8758046194623246</v>
      </c>
      <c r="R72" s="17">
        <f t="shared" ref="R72:R74" si="20">F72/O72</f>
        <v>1.8174933737220749</v>
      </c>
      <c r="S72" s="17">
        <f>VLOOKUP(A:A,[1]TDSheet!$A:$T,20,0)</f>
        <v>580.20000000000005</v>
      </c>
      <c r="T72" s="17">
        <f>VLOOKUP(A:A,[1]TDSheet!$A:$O,15,0)</f>
        <v>526.4</v>
      </c>
      <c r="U72" s="17">
        <f>VLOOKUP(A:A,[3]TDSheet!$A:$D,4,0)</f>
        <v>660</v>
      </c>
      <c r="V72" s="17">
        <f>VLOOKUP(A:A,[1]TDSheet!$A:$N,14,0)</f>
        <v>1500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6"/>
        <v>266</v>
      </c>
      <c r="AA72" s="17">
        <f t="shared" ref="AA72:AA74" si="21">P72+N72</f>
        <v>3252</v>
      </c>
      <c r="AB72" s="17">
        <f>VLOOKUP(A:A,[1]TDSheet!$A:$AB,28,0)</f>
        <v>0</v>
      </c>
      <c r="AC72" s="17">
        <f>AA72/12</f>
        <v>271</v>
      </c>
      <c r="AD72" s="24">
        <f>VLOOKUP(A:A,[1]TDSheet!$A:$AD,30,0)</f>
        <v>0.25</v>
      </c>
      <c r="AE72" s="17">
        <f t="shared" si="15"/>
        <v>798</v>
      </c>
      <c r="AF72" s="17"/>
      <c r="AG72" s="17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13.5</v>
      </c>
      <c r="D73" s="8"/>
      <c r="E73" s="8">
        <v>5.4</v>
      </c>
      <c r="F73" s="8">
        <v>8.1</v>
      </c>
      <c r="G73" s="1">
        <f>VLOOKUP(A:A,[1]TDSheet!$A:$G,7,0)</f>
        <v>1</v>
      </c>
      <c r="H73" s="1">
        <f>VLOOKUP(A:A,[1]TDSheet!$A:$L,12,0)</f>
        <v>65</v>
      </c>
      <c r="I73" s="17">
        <f>VLOOKUP(A:A,[2]TDSheet!$A:$F,6,0)</f>
        <v>5.4</v>
      </c>
      <c r="J73" s="17">
        <f t="shared" si="17"/>
        <v>0</v>
      </c>
      <c r="K73" s="17">
        <f>VLOOKUP(A:A,[1]TDSheet!$A:$P,16,0)</f>
        <v>0</v>
      </c>
      <c r="L73" s="17"/>
      <c r="M73" s="17"/>
      <c r="N73" s="17"/>
      <c r="O73" s="17">
        <f t="shared" si="18"/>
        <v>1.08</v>
      </c>
      <c r="P73" s="19">
        <v>20</v>
      </c>
      <c r="Q73" s="23">
        <f t="shared" si="19"/>
        <v>26.018518518518519</v>
      </c>
      <c r="R73" s="17">
        <f t="shared" si="20"/>
        <v>7.4999999999999991</v>
      </c>
      <c r="S73" s="17">
        <f>VLOOKUP(A:A,[1]TDSheet!$A:$T,20,0)</f>
        <v>0</v>
      </c>
      <c r="T73" s="17">
        <f>VLOOKUP(A:A,[1]TDSheet!$A:$O,15,0)</f>
        <v>1.28</v>
      </c>
      <c r="U73" s="17">
        <f>VLOOKUP(A:A,[3]TDSheet!$A:$D,4,0)</f>
        <v>2.7</v>
      </c>
      <c r="V73" s="17">
        <f>VLOOKUP(A:A,[1]TDSheet!$A:$N,14,0)</f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6"/>
        <v>14</v>
      </c>
      <c r="AA73" s="17">
        <f t="shared" si="21"/>
        <v>20</v>
      </c>
      <c r="AB73" s="17" t="str">
        <f>VLOOKUP(A:A,[1]TDSheet!$A:$AB,28,0)</f>
        <v>увел</v>
      </c>
      <c r="AC73" s="17">
        <f>AA73/2.7</f>
        <v>7.4074074074074066</v>
      </c>
      <c r="AD73" s="24">
        <f>VLOOKUP(A:A,[1]TDSheet!$A:$AD,30,0)</f>
        <v>1</v>
      </c>
      <c r="AE73" s="17">
        <f t="shared" si="15"/>
        <v>37.800000000000004</v>
      </c>
      <c r="AF73" s="17"/>
      <c r="AG73" s="17"/>
    </row>
    <row r="74" spans="1:33" s="1" customFormat="1" ht="11.1" customHeight="1" outlineLevel="1" x14ac:dyDescent="0.2">
      <c r="A74" s="7" t="s">
        <v>45</v>
      </c>
      <c r="B74" s="7" t="s">
        <v>8</v>
      </c>
      <c r="C74" s="8">
        <v>370</v>
      </c>
      <c r="D74" s="8">
        <v>370</v>
      </c>
      <c r="E74" s="8">
        <v>455</v>
      </c>
      <c r="F74" s="8">
        <v>280</v>
      </c>
      <c r="G74" s="1">
        <f>VLOOKUP(A:A,[1]TDSheet!$A:$G,7,0)</f>
        <v>1</v>
      </c>
      <c r="H74" s="1">
        <f>VLOOKUP(A:A,[1]TDSheet!$A:$L,12,0)</f>
        <v>66</v>
      </c>
      <c r="I74" s="17">
        <f>VLOOKUP(A:A,[2]TDSheet!$A:$F,6,0)</f>
        <v>460</v>
      </c>
      <c r="J74" s="17">
        <f t="shared" si="17"/>
        <v>-5</v>
      </c>
      <c r="K74" s="17">
        <f>VLOOKUP(A:A,[1]TDSheet!$A:$P,16,0)</f>
        <v>180</v>
      </c>
      <c r="L74" s="17"/>
      <c r="M74" s="17"/>
      <c r="N74" s="17"/>
      <c r="O74" s="17">
        <f t="shared" si="18"/>
        <v>91</v>
      </c>
      <c r="P74" s="19">
        <v>300</v>
      </c>
      <c r="Q74" s="23">
        <f t="shared" si="19"/>
        <v>8.3516483516483522</v>
      </c>
      <c r="R74" s="17">
        <f t="shared" si="20"/>
        <v>3.0769230769230771</v>
      </c>
      <c r="S74" s="17">
        <f>VLOOKUP(A:A,[1]TDSheet!$A:$T,20,0)</f>
        <v>101.53999999999999</v>
      </c>
      <c r="T74" s="17">
        <f>VLOOKUP(A:A,[1]TDSheet!$A:$O,15,0)</f>
        <v>91</v>
      </c>
      <c r="U74" s="17">
        <f>VLOOKUP(A:A,[3]TDSheet!$A:$D,4,0)</f>
        <v>65</v>
      </c>
      <c r="V74" s="17">
        <f>VLOOKUP(A:A,[1]TDSheet!$A:$N,14,0)</f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6"/>
        <v>60</v>
      </c>
      <c r="AA74" s="17">
        <f t="shared" si="21"/>
        <v>300</v>
      </c>
      <c r="AB74" s="17" t="e">
        <f>VLOOKUP(A:A,[1]TDSheet!$A:$AB,28,0)</f>
        <v>#N/A</v>
      </c>
      <c r="AC74" s="17">
        <f>AA74/5</f>
        <v>60</v>
      </c>
      <c r="AD74" s="24">
        <f>VLOOKUP(A:A,[1]TDSheet!$A:$AD,30,0)</f>
        <v>1</v>
      </c>
      <c r="AE74" s="17"/>
      <c r="AF74" s="17"/>
      <c r="AG74" s="17"/>
    </row>
  </sheetData>
  <autoFilter ref="A6:AE74" xr:uid="{E73A80FC-3DD7-489E-AFBE-E17A24D2408F}"/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Uaer4</cp:lastModifiedBy>
  <dcterms:created xsi:type="dcterms:W3CDTF">2025-03-05T06:49:48Z</dcterms:created>
  <dcterms:modified xsi:type="dcterms:W3CDTF">2025-03-05T11:00:38Z</dcterms:modified>
</cp:coreProperties>
</file>