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2AFD9B2-75F2-4428-BAE4-BB8B75555F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Y334" i="1"/>
  <c r="X334" i="1"/>
  <c r="Z333" i="1"/>
  <c r="X333" i="1"/>
  <c r="BO332" i="1"/>
  <c r="BM332" i="1"/>
  <c r="Z332" i="1"/>
  <c r="Y332" i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Y305" i="1" s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Y290" i="1" s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X267" i="1"/>
  <c r="X266" i="1"/>
  <c r="BO265" i="1"/>
  <c r="BM265" i="1"/>
  <c r="Z265" i="1"/>
  <c r="Y265" i="1"/>
  <c r="Y267" i="1" s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P246" i="1"/>
  <c r="X243" i="1"/>
  <c r="Z242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Y239" i="1"/>
  <c r="Y243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5" i="1" s="1"/>
  <c r="Y201" i="1"/>
  <c r="Y206" i="1" s="1"/>
  <c r="P201" i="1"/>
  <c r="X197" i="1"/>
  <c r="Y196" i="1"/>
  <c r="X196" i="1"/>
  <c r="BP195" i="1"/>
  <c r="BO195" i="1"/>
  <c r="BN195" i="1"/>
  <c r="BM195" i="1"/>
  <c r="Z195" i="1"/>
  <c r="Z196" i="1" s="1"/>
  <c r="Y195" i="1"/>
  <c r="Y197" i="1" s="1"/>
  <c r="P195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7" i="1" s="1"/>
  <c r="Y184" i="1"/>
  <c r="Y187" i="1" s="1"/>
  <c r="P184" i="1"/>
  <c r="X180" i="1"/>
  <c r="X179" i="1"/>
  <c r="BO178" i="1"/>
  <c r="BM178" i="1"/>
  <c r="Z178" i="1"/>
  <c r="Y178" i="1"/>
  <c r="Y180" i="1" s="1"/>
  <c r="P178" i="1"/>
  <c r="BP177" i="1"/>
  <c r="BO177" i="1"/>
  <c r="BN177" i="1"/>
  <c r="BM177" i="1"/>
  <c r="Z177" i="1"/>
  <c r="Z179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Y174" i="1" s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Y167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Z155" i="1" s="1"/>
  <c r="Y153" i="1"/>
  <c r="Y155" i="1" s="1"/>
  <c r="P153" i="1"/>
  <c r="X150" i="1"/>
  <c r="Z149" i="1"/>
  <c r="X149" i="1"/>
  <c r="BO148" i="1"/>
  <c r="BM148" i="1"/>
  <c r="Z148" i="1"/>
  <c r="Y148" i="1"/>
  <c r="Y150" i="1" s="1"/>
  <c r="P148" i="1"/>
  <c r="X145" i="1"/>
  <c r="Z144" i="1"/>
  <c r="X144" i="1"/>
  <c r="BO143" i="1"/>
  <c r="BM143" i="1"/>
  <c r="Z143" i="1"/>
  <c r="Y143" i="1"/>
  <c r="Y145" i="1" s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39" i="1" s="1"/>
  <c r="P137" i="1"/>
  <c r="X134" i="1"/>
  <c r="X133" i="1"/>
  <c r="BO132" i="1"/>
  <c r="BM132" i="1"/>
  <c r="Z132" i="1"/>
  <c r="Y132" i="1"/>
  <c r="Y134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7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Y122" i="1" s="1"/>
  <c r="P116" i="1"/>
  <c r="BP115" i="1"/>
  <c r="BO115" i="1"/>
  <c r="BN115" i="1"/>
  <c r="BM115" i="1"/>
  <c r="Z115" i="1"/>
  <c r="Z121" i="1" s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Y111" i="1" s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Y104" i="1" s="1"/>
  <c r="P99" i="1"/>
  <c r="BP98" i="1"/>
  <c r="BO98" i="1"/>
  <c r="BN98" i="1"/>
  <c r="BM98" i="1"/>
  <c r="Z98" i="1"/>
  <c r="Z104" i="1" s="1"/>
  <c r="Y98" i="1"/>
  <c r="Y105" i="1" s="1"/>
  <c r="X95" i="1"/>
  <c r="X94" i="1"/>
  <c r="BO93" i="1"/>
  <c r="BM93" i="1"/>
  <c r="Z93" i="1"/>
  <c r="Y93" i="1"/>
  <c r="Y95" i="1" s="1"/>
  <c r="P93" i="1"/>
  <c r="BP92" i="1"/>
  <c r="BO92" i="1"/>
  <c r="BN92" i="1"/>
  <c r="BM92" i="1"/>
  <c r="Z92" i="1"/>
  <c r="Z94" i="1" s="1"/>
  <c r="Y92" i="1"/>
  <c r="Y94" i="1" s="1"/>
  <c r="P92" i="1"/>
  <c r="X89" i="1"/>
  <c r="Y88" i="1"/>
  <c r="X88" i="1"/>
  <c r="BP87" i="1"/>
  <c r="BO87" i="1"/>
  <c r="BN87" i="1"/>
  <c r="BM87" i="1"/>
  <c r="Z87" i="1"/>
  <c r="Z88" i="1" s="1"/>
  <c r="Y87" i="1"/>
  <c r="Y89" i="1" s="1"/>
  <c r="X84" i="1"/>
  <c r="X83" i="1"/>
  <c r="BO82" i="1"/>
  <c r="BM82" i="1"/>
  <c r="Z82" i="1"/>
  <c r="Y82" i="1"/>
  <c r="Y84" i="1" s="1"/>
  <c r="P82" i="1"/>
  <c r="BP81" i="1"/>
  <c r="BO81" i="1"/>
  <c r="BN81" i="1"/>
  <c r="BM81" i="1"/>
  <c r="Z81" i="1"/>
  <c r="Z83" i="1" s="1"/>
  <c r="Y81" i="1"/>
  <c r="Y83" i="1" s="1"/>
  <c r="P81" i="1"/>
  <c r="X78" i="1"/>
  <c r="X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Y77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Z77" i="1" s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8" i="1" s="1"/>
  <c r="P66" i="1"/>
  <c r="X64" i="1"/>
  <c r="Z63" i="1"/>
  <c r="X63" i="1"/>
  <c r="BO62" i="1"/>
  <c r="BM62" i="1"/>
  <c r="Z62" i="1"/>
  <c r="Y62" i="1"/>
  <c r="BP62" i="1" s="1"/>
  <c r="BO61" i="1"/>
  <c r="BM61" i="1"/>
  <c r="Z61" i="1"/>
  <c r="Y61" i="1"/>
  <c r="Y64" i="1" s="1"/>
  <c r="P61" i="1"/>
  <c r="X59" i="1"/>
  <c r="Z58" i="1"/>
  <c r="X58" i="1"/>
  <c r="BO57" i="1"/>
  <c r="BM57" i="1"/>
  <c r="Z57" i="1"/>
  <c r="Y57" i="1"/>
  <c r="BP57" i="1" s="1"/>
  <c r="BO56" i="1"/>
  <c r="BM56" i="1"/>
  <c r="Z56" i="1"/>
  <c r="Y56" i="1"/>
  <c r="Y59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40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39" i="1" s="1"/>
  <c r="BO22" i="1"/>
  <c r="X337" i="1" s="1"/>
  <c r="BM22" i="1"/>
  <c r="X336" i="1" s="1"/>
  <c r="X33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5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BN57" i="1"/>
  <c r="Y58" i="1"/>
  <c r="BN61" i="1"/>
  <c r="BP61" i="1"/>
  <c r="BN62" i="1"/>
  <c r="Y63" i="1"/>
  <c r="BN66" i="1"/>
  <c r="BP66" i="1"/>
  <c r="Y69" i="1"/>
  <c r="Y335" i="1" s="1"/>
  <c r="BN73" i="1"/>
  <c r="BP73" i="1"/>
  <c r="BN74" i="1"/>
  <c r="BN82" i="1"/>
  <c r="BP82" i="1"/>
  <c r="BN93" i="1"/>
  <c r="BP93" i="1"/>
  <c r="BN99" i="1"/>
  <c r="BP99" i="1"/>
  <c r="BN100" i="1"/>
  <c r="BN102" i="1"/>
  <c r="BN109" i="1"/>
  <c r="BP109" i="1"/>
  <c r="BN116" i="1"/>
  <c r="BP116" i="1"/>
  <c r="BN118" i="1"/>
  <c r="BN120" i="1"/>
  <c r="BN125" i="1"/>
  <c r="BP125" i="1"/>
  <c r="Y128" i="1"/>
  <c r="BN132" i="1"/>
  <c r="BP132" i="1"/>
  <c r="BN137" i="1"/>
  <c r="BP137" i="1"/>
  <c r="Y140" i="1"/>
  <c r="BN143" i="1"/>
  <c r="BP143" i="1"/>
  <c r="Y144" i="1"/>
  <c r="BN148" i="1"/>
  <c r="BP148" i="1"/>
  <c r="Y149" i="1"/>
  <c r="BN153" i="1"/>
  <c r="BP153" i="1"/>
  <c r="Y156" i="1"/>
  <c r="BN165" i="1"/>
  <c r="BP165" i="1"/>
  <c r="Y166" i="1"/>
  <c r="BN172" i="1"/>
  <c r="BP172" i="1"/>
  <c r="BN178" i="1"/>
  <c r="BP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7" i="1"/>
  <c r="BP246" i="1"/>
  <c r="BN246" i="1"/>
  <c r="Z253" i="1"/>
  <c r="Y266" i="1"/>
  <c r="Y271" i="1"/>
  <c r="BP270" i="1"/>
  <c r="BN270" i="1"/>
  <c r="Y298" i="1"/>
  <c r="BP296" i="1"/>
  <c r="BN296" i="1"/>
  <c r="BP297" i="1"/>
  <c r="BN297" i="1"/>
  <c r="Y304" i="1"/>
  <c r="Y333" i="1"/>
  <c r="BP332" i="1"/>
  <c r="BN332" i="1"/>
  <c r="H9" i="1"/>
  <c r="Z34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A348" i="1" l="1"/>
  <c r="Y337" i="1"/>
  <c r="Y339" i="1"/>
  <c r="Y336" i="1"/>
  <c r="Y338" i="1" s="1"/>
  <c r="C348" i="1" l="1"/>
  <c r="B348" i="1"/>
</calcChain>
</file>

<file path=xl/sharedStrings.xml><?xml version="1.0" encoding="utf-8"?>
<sst xmlns="http://schemas.openxmlformats.org/spreadsheetml/2006/main" count="1672" uniqueCount="553">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</sst>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3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2"/>
      <c r="F1" s="372"/>
      <c r="G1" s="12" t="s">
        <v>1</v>
      </c>
      <c r="H1" s="405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1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4" t="s">
        <v>8</v>
      </c>
      <c r="B5" s="410"/>
      <c r="C5" s="411"/>
      <c r="D5" s="412"/>
      <c r="E5" s="413"/>
      <c r="F5" s="549" t="s">
        <v>9</v>
      </c>
      <c r="G5" s="411"/>
      <c r="H5" s="412"/>
      <c r="I5" s="515"/>
      <c r="J5" s="515"/>
      <c r="K5" s="515"/>
      <c r="L5" s="515"/>
      <c r="M5" s="413"/>
      <c r="N5" s="61"/>
      <c r="P5" s="24" t="s">
        <v>10</v>
      </c>
      <c r="Q5" s="559">
        <v>45719</v>
      </c>
      <c r="R5" s="433"/>
      <c r="T5" s="466" t="s">
        <v>11</v>
      </c>
      <c r="U5" s="467"/>
      <c r="V5" s="470" t="s">
        <v>12</v>
      </c>
      <c r="W5" s="433"/>
      <c r="AB5" s="51"/>
      <c r="AC5" s="51"/>
      <c r="AD5" s="51"/>
      <c r="AE5" s="51"/>
    </row>
    <row r="6" spans="1:32" s="340" customFormat="1" ht="24" customHeight="1" x14ac:dyDescent="0.2">
      <c r="A6" s="434" t="s">
        <v>13</v>
      </c>
      <c r="B6" s="410"/>
      <c r="C6" s="411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33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2" t="s">
        <v>16</v>
      </c>
      <c r="U6" s="467"/>
      <c r="V6" s="503" t="s">
        <v>17</v>
      </c>
      <c r="W6" s="386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6"/>
      <c r="U7" s="467"/>
      <c r="V7" s="504"/>
      <c r="W7" s="505"/>
      <c r="AB7" s="51"/>
      <c r="AC7" s="51"/>
      <c r="AD7" s="51"/>
      <c r="AE7" s="51"/>
    </row>
    <row r="8" spans="1:32" s="340" customFormat="1" ht="25.5" customHeight="1" x14ac:dyDescent="0.2">
      <c r="A8" s="568" t="s">
        <v>18</v>
      </c>
      <c r="B8" s="362"/>
      <c r="C8" s="363"/>
      <c r="D8" s="400" t="s">
        <v>19</v>
      </c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20</v>
      </c>
      <c r="Q8" s="438">
        <v>0.41666666666666669</v>
      </c>
      <c r="R8" s="394"/>
      <c r="T8" s="356"/>
      <c r="U8" s="467"/>
      <c r="V8" s="504"/>
      <c r="W8" s="505"/>
      <c r="AB8" s="51"/>
      <c r="AC8" s="51"/>
      <c r="AD8" s="51"/>
      <c r="AE8" s="51"/>
    </row>
    <row r="9" spans="1:32" s="340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7"/>
      <c r="E9" s="358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29"/>
      <c r="R9" s="430"/>
      <c r="T9" s="356"/>
      <c r="U9" s="467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7"/>
      <c r="E10" s="358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8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73"/>
      <c r="R10" s="474"/>
      <c r="U10" s="24" t="s">
        <v>23</v>
      </c>
      <c r="V10" s="385" t="s">
        <v>24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31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2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8"/>
      <c r="R12" s="394"/>
      <c r="S12" s="23"/>
      <c r="U12" s="24"/>
      <c r="V12" s="372"/>
      <c r="W12" s="356"/>
      <c r="AB12" s="51"/>
      <c r="AC12" s="51"/>
      <c r="AD12" s="51"/>
      <c r="AE12" s="51"/>
    </row>
    <row r="13" spans="1:32" s="340" customFormat="1" ht="23.25" customHeight="1" x14ac:dyDescent="0.2">
      <c r="A13" s="462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31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2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5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5" t="s">
        <v>35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6"/>
      <c r="Q16" s="456"/>
      <c r="R16" s="456"/>
      <c r="S16" s="456"/>
      <c r="T16" s="4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42" t="s">
        <v>38</v>
      </c>
      <c r="D17" s="378" t="s">
        <v>39</v>
      </c>
      <c r="E17" s="420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9"/>
      <c r="R17" s="419"/>
      <c r="S17" s="419"/>
      <c r="T17" s="420"/>
      <c r="U17" s="565" t="s">
        <v>51</v>
      </c>
      <c r="V17" s="411"/>
      <c r="W17" s="378" t="s">
        <v>52</v>
      </c>
      <c r="X17" s="378" t="s">
        <v>53</v>
      </c>
      <c r="Y17" s="566" t="s">
        <v>54</v>
      </c>
      <c r="Z17" s="513" t="s">
        <v>55</v>
      </c>
      <c r="AA17" s="496" t="s">
        <v>56</v>
      </c>
      <c r="AB17" s="496" t="s">
        <v>57</v>
      </c>
      <c r="AC17" s="496" t="s">
        <v>58</v>
      </c>
      <c r="AD17" s="49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21"/>
      <c r="E18" s="423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1"/>
      <c r="Q18" s="422"/>
      <c r="R18" s="422"/>
      <c r="S18" s="422"/>
      <c r="T18" s="423"/>
      <c r="U18" s="70" t="s">
        <v>61</v>
      </c>
      <c r="V18" s="70" t="s">
        <v>62</v>
      </c>
      <c r="W18" s="379"/>
      <c r="X18" s="379"/>
      <c r="Y18" s="567"/>
      <c r="Z18" s="514"/>
      <c r="AA18" s="497"/>
      <c r="AB18" s="497"/>
      <c r="AC18" s="497"/>
      <c r="AD18" s="546"/>
      <c r="AE18" s="547"/>
      <c r="AF18" s="548"/>
      <c r="AG18" s="69"/>
      <c r="BD18" s="68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8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9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9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453" t="s">
        <v>75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3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7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7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4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8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9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9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9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8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12</v>
      </c>
      <c r="Y37" s="34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8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8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9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12</v>
      </c>
      <c r="Y39" s="348">
        <f>IFERROR(SUM(Y36:Y38),"0")</f>
        <v>12</v>
      </c>
      <c r="Z39" s="348">
        <f>IFERROR(IF(Z36="",0,Z36),"0")+IFERROR(IF(Z37="",0,Z37),"0")+IFERROR(IF(Z38="",0,Z38),"0")</f>
        <v>0.186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9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67.199999999999989</v>
      </c>
      <c r="Y40" s="348">
        <f>IFERROR(SUMPRODUCT(Y36:Y38*H36:H38),"0")</f>
        <v>67.199999999999989</v>
      </c>
      <c r="Z40" s="37"/>
      <c r="AA40" s="349"/>
      <c r="AB40" s="349"/>
      <c r="AC40" s="349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24</v>
      </c>
      <c r="Y45" s="347">
        <f t="shared" si="0"/>
        <v>24</v>
      </c>
      <c r="Z45" s="36">
        <f t="shared" si="1"/>
        <v>0.372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175.2</v>
      </c>
      <c r="BN45" s="67">
        <f t="shared" si="3"/>
        <v>175.2</v>
      </c>
      <c r="BO45" s="67">
        <f t="shared" si="4"/>
        <v>0.2857142857142857</v>
      </c>
      <c r="BP45" s="67">
        <f t="shared" si="5"/>
        <v>0.2857142857142857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12</v>
      </c>
      <c r="Y46" s="347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84</v>
      </c>
      <c r="Y48" s="347">
        <f t="shared" si="0"/>
        <v>84</v>
      </c>
      <c r="Z48" s="36">
        <f t="shared" si="1"/>
        <v>1.302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612.024</v>
      </c>
      <c r="BN48" s="67">
        <f t="shared" si="3"/>
        <v>612.024</v>
      </c>
      <c r="BO48" s="67">
        <f t="shared" si="4"/>
        <v>1</v>
      </c>
      <c r="BP48" s="67">
        <f t="shared" si="5"/>
        <v>1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12</v>
      </c>
      <c r="Y49" s="347">
        <f t="shared" si="0"/>
        <v>12</v>
      </c>
      <c r="Z49" s="36">
        <f t="shared" si="1"/>
        <v>0.186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108</v>
      </c>
      <c r="Y51" s="347">
        <f t="shared" si="0"/>
        <v>108</v>
      </c>
      <c r="Z51" s="36">
        <f t="shared" si="1"/>
        <v>1.6739999999999999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788.4</v>
      </c>
      <c r="BN51" s="67">
        <f t="shared" si="3"/>
        <v>788.4</v>
      </c>
      <c r="BO51" s="67">
        <f t="shared" si="4"/>
        <v>1.2857142857142858</v>
      </c>
      <c r="BP51" s="67">
        <f t="shared" si="5"/>
        <v>1.2857142857142858</v>
      </c>
    </row>
    <row r="52" spans="1:68" x14ac:dyDescent="0.2">
      <c r="A52" s="368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9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240</v>
      </c>
      <c r="Y52" s="348">
        <f>IFERROR(SUM(Y43:Y51),"0")</f>
        <v>240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3.72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9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1665.6</v>
      </c>
      <c r="Y53" s="348">
        <f>IFERROR(SUMPRODUCT(Y43:Y51*H43:H51),"0")</f>
        <v>1665.6</v>
      </c>
      <c r="Z53" s="37"/>
      <c r="AA53" s="349"/>
      <c r="AB53" s="349"/>
      <c r="AC53" s="349"/>
    </row>
    <row r="54" spans="1:68" ht="16.5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8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9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9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2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8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9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9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8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9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9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3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8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x14ac:dyDescent="0.2">
      <c r="A77" s="368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9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9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18</v>
      </c>
      <c r="Y81" s="347">
        <f>IFERROR(IF(X81="","",X81),"")</f>
        <v>18</v>
      </c>
      <c r="Z81" s="36">
        <f>IFERROR(IF(X81="","",X81*0.00502),"")</f>
        <v>9.0359999999999996E-2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50.637600000000006</v>
      </c>
      <c r="BN81" s="67">
        <f>IFERROR(Y81*I81,"0")</f>
        <v>50.637600000000006</v>
      </c>
      <c r="BO81" s="67">
        <f>IFERROR(X81/J81,"0")</f>
        <v>7.6923076923076927E-2</v>
      </c>
      <c r="BP81" s="67">
        <f>IFERROR(Y81/J81,"0")</f>
        <v>7.6923076923076927E-2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120</v>
      </c>
      <c r="Y82" s="347">
        <f>IFERROR(IF(X82="","",X82),"")</f>
        <v>120</v>
      </c>
      <c r="Z82" s="36">
        <f>IFERROR(IF(X82="","",X82*0.00866),"")</f>
        <v>1.0391999999999999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625.58399999999995</v>
      </c>
      <c r="BN82" s="67">
        <f>IFERROR(Y82*I82,"0")</f>
        <v>625.58399999999995</v>
      </c>
      <c r="BO82" s="67">
        <f>IFERROR(X82/J82,"0")</f>
        <v>0.83333333333333337</v>
      </c>
      <c r="BP82" s="67">
        <f>IFERROR(Y82/J82,"0")</f>
        <v>0.83333333333333337</v>
      </c>
    </row>
    <row r="83" spans="1:68" x14ac:dyDescent="0.2">
      <c r="A83" s="368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9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138</v>
      </c>
      <c r="Y83" s="348">
        <f>IFERROR(SUM(Y81:Y82),"0")</f>
        <v>138</v>
      </c>
      <c r="Z83" s="348">
        <f>IFERROR(IF(Z81="",0,Z81),"0")+IFERROR(IF(Z82="",0,Z82),"0")</f>
        <v>1.1295599999999999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9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648.6</v>
      </c>
      <c r="Y84" s="348">
        <f>IFERROR(SUMPRODUCT(Y81:Y82*H81:H82),"0")</f>
        <v>648.6</v>
      </c>
      <c r="Z84" s="37"/>
      <c r="AA84" s="349"/>
      <c r="AB84" s="349"/>
      <c r="AC84" s="349"/>
    </row>
    <row r="85" spans="1:68" ht="16.5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7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68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9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9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56</v>
      </c>
      <c r="Y92" s="347">
        <f>IFERROR(IF(X92="","",X92),"")</f>
        <v>56</v>
      </c>
      <c r="Z92" s="36">
        <f>IFERROR(IF(X92="","",X92*0.01788),"")</f>
        <v>1.0012799999999999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241.00160000000002</v>
      </c>
      <c r="BN92" s="67">
        <f>IFERROR(Y92*I92,"0")</f>
        <v>241.00160000000002</v>
      </c>
      <c r="BO92" s="67">
        <f>IFERROR(X92/J92,"0")</f>
        <v>0.8</v>
      </c>
      <c r="BP92" s="67">
        <f>IFERROR(Y92/J92,"0")</f>
        <v>0.8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42</v>
      </c>
      <c r="Y93" s="347">
        <f>IFERROR(IF(X93="","",X93),"")</f>
        <v>42</v>
      </c>
      <c r="Z93" s="36">
        <f>IFERROR(IF(X93="","",X93*0.01788),"")</f>
        <v>0.75095999999999996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180.75120000000001</v>
      </c>
      <c r="BN93" s="67">
        <f>IFERROR(Y93*I93,"0")</f>
        <v>180.75120000000001</v>
      </c>
      <c r="BO93" s="67">
        <f>IFERROR(X93/J93,"0")</f>
        <v>0.6</v>
      </c>
      <c r="BP93" s="67">
        <f>IFERROR(Y93/J93,"0")</f>
        <v>0.6</v>
      </c>
    </row>
    <row r="94" spans="1:68" x14ac:dyDescent="0.2">
      <c r="A94" s="368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9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98</v>
      </c>
      <c r="Y94" s="348">
        <f>IFERROR(SUM(Y92:Y93),"0")</f>
        <v>98</v>
      </c>
      <c r="Z94" s="348">
        <f>IFERROR(IF(Z92="",0,Z92),"0")+IFERROR(IF(Z93="",0,Z93),"0")</f>
        <v>1.75224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9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352.8</v>
      </c>
      <c r="Y95" s="348">
        <f>IFERROR(SUMPRODUCT(Y92:Y93*H92:H93),"0")</f>
        <v>352.8</v>
      </c>
      <c r="Z95" s="37"/>
      <c r="AA95" s="349"/>
      <c r="AB95" s="349"/>
      <c r="AC95" s="349"/>
    </row>
    <row r="96" spans="1:68" ht="16.5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6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28</v>
      </c>
      <c r="Y98" s="347">
        <f t="shared" ref="Y98:Y103" si="11">IFERROR(IF(X98="","",X98),"")</f>
        <v>28</v>
      </c>
      <c r="Z98" s="36">
        <f t="shared" ref="Z98:Z103" si="12">IFERROR(IF(X98="","",X98*0.01788),"")</f>
        <v>0.50063999999999997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120.50080000000001</v>
      </c>
      <c r="BN98" s="67">
        <f t="shared" ref="BN98:BN103" si="14">IFERROR(Y98*I98,"0")</f>
        <v>120.50080000000001</v>
      </c>
      <c r="BO98" s="67">
        <f t="shared" ref="BO98:BO103" si="15">IFERROR(X98/J98,"0")</f>
        <v>0.4</v>
      </c>
      <c r="BP98" s="67">
        <f t="shared" ref="BP98:BP103" si="16">IFERROR(Y98/J98,"0")</f>
        <v>0.4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154</v>
      </c>
      <c r="Y99" s="347">
        <f t="shared" si="11"/>
        <v>154</v>
      </c>
      <c r="Z99" s="36">
        <f t="shared" si="12"/>
        <v>2.75352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662.75440000000003</v>
      </c>
      <c r="BN99" s="67">
        <f t="shared" si="14"/>
        <v>662.75440000000003</v>
      </c>
      <c r="BO99" s="67">
        <f t="shared" si="15"/>
        <v>2.2000000000000002</v>
      </c>
      <c r="BP99" s="67">
        <f t="shared" si="16"/>
        <v>2.2000000000000002</v>
      </c>
    </row>
    <row r="100" spans="1:68" ht="27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8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182</v>
      </c>
      <c r="Y101" s="347">
        <f t="shared" si="11"/>
        <v>182</v>
      </c>
      <c r="Z101" s="36">
        <f t="shared" si="12"/>
        <v>3.2541600000000002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783.25520000000006</v>
      </c>
      <c r="BN101" s="67">
        <f t="shared" si="14"/>
        <v>783.25520000000006</v>
      </c>
      <c r="BO101" s="67">
        <f t="shared" si="15"/>
        <v>2.6</v>
      </c>
      <c r="BP101" s="67">
        <f t="shared" si="16"/>
        <v>2.6</v>
      </c>
    </row>
    <row r="102" spans="1:68" ht="27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0</v>
      </c>
      <c r="Y103" s="347">
        <f t="shared" si="11"/>
        <v>0</v>
      </c>
      <c r="Z103" s="36">
        <f t="shared" si="12"/>
        <v>0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0</v>
      </c>
      <c r="BN103" s="67">
        <f t="shared" si="14"/>
        <v>0</v>
      </c>
      <c r="BO103" s="67">
        <f t="shared" si="15"/>
        <v>0</v>
      </c>
      <c r="BP103" s="67">
        <f t="shared" si="16"/>
        <v>0</v>
      </c>
    </row>
    <row r="104" spans="1:68" x14ac:dyDescent="0.2">
      <c r="A104" s="368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9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364</v>
      </c>
      <c r="Y104" s="348">
        <f>IFERROR(SUM(Y98:Y103),"0")</f>
        <v>364</v>
      </c>
      <c r="Z104" s="348">
        <f>IFERROR(IF(Z98="",0,Z98),"0")+IFERROR(IF(Z99="",0,Z99),"0")+IFERROR(IF(Z100="",0,Z100),"0")+IFERROR(IF(Z101="",0,Z101),"0")+IFERROR(IF(Z102="",0,Z102),"0")+IFERROR(IF(Z103="",0,Z103),"0")</f>
        <v>6.5083199999999994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9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1310.4000000000001</v>
      </c>
      <c r="Y105" s="348">
        <f>IFERROR(SUMPRODUCT(Y98:Y103*H98:H103),"0")</f>
        <v>1310.4000000000001</v>
      </c>
      <c r="Z105" s="37"/>
      <c r="AA105" s="349"/>
      <c r="AB105" s="349"/>
      <c r="AC105" s="349"/>
    </row>
    <row r="106" spans="1:68" ht="16.5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8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9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9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36</v>
      </c>
      <c r="Y115" s="347">
        <f t="shared" ref="Y115:Y120" si="17">IFERROR(IF(X115="","",X115),"")</f>
        <v>36</v>
      </c>
      <c r="Z115" s="36">
        <f t="shared" ref="Z115:Z120" si="18">IFERROR(IF(X115="","",X115*0.0155),"")</f>
        <v>0.55800000000000005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241.90559999999999</v>
      </c>
      <c r="BN115" s="67">
        <f t="shared" ref="BN115:BN120" si="20">IFERROR(Y115*I115,"0")</f>
        <v>241.90559999999999</v>
      </c>
      <c r="BO115" s="67">
        <f t="shared" ref="BO115:BO120" si="21">IFERROR(X115/J115,"0")</f>
        <v>0.42857142857142855</v>
      </c>
      <c r="BP115" s="67">
        <f t="shared" ref="BP115:BP120" si="22">IFERROR(Y115/J115,"0")</f>
        <v>0.42857142857142855</v>
      </c>
    </row>
    <row r="116" spans="1:68" ht="27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156</v>
      </c>
      <c r="Y117" s="347">
        <f t="shared" si="17"/>
        <v>156</v>
      </c>
      <c r="Z117" s="36">
        <f t="shared" si="18"/>
        <v>2.4180000000000001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1138.8</v>
      </c>
      <c r="BN117" s="67">
        <f t="shared" si="20"/>
        <v>1138.8</v>
      </c>
      <c r="BO117" s="67">
        <f t="shared" si="21"/>
        <v>1.8571428571428572</v>
      </c>
      <c r="BP117" s="67">
        <f t="shared" si="22"/>
        <v>1.8571428571428572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48</v>
      </c>
      <c r="Y118" s="347">
        <f t="shared" si="17"/>
        <v>48</v>
      </c>
      <c r="Z118" s="36">
        <f t="shared" si="18"/>
        <v>0.74399999999999999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322.54079999999999</v>
      </c>
      <c r="BN118" s="67">
        <f t="shared" si="20"/>
        <v>322.54079999999999</v>
      </c>
      <c r="BO118" s="67">
        <f t="shared" si="21"/>
        <v>0.5714285714285714</v>
      </c>
      <c r="BP118" s="67">
        <f t="shared" si="22"/>
        <v>0.5714285714285714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216</v>
      </c>
      <c r="Y119" s="347">
        <f t="shared" si="17"/>
        <v>216</v>
      </c>
      <c r="Z119" s="36">
        <f t="shared" si="18"/>
        <v>3.3479999999999999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1576.8</v>
      </c>
      <c r="BN119" s="67">
        <f t="shared" si="20"/>
        <v>1576.8</v>
      </c>
      <c r="BO119" s="67">
        <f t="shared" si="21"/>
        <v>2.5714285714285716</v>
      </c>
      <c r="BP119" s="67">
        <f t="shared" si="22"/>
        <v>2.5714285714285716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0</v>
      </c>
      <c r="Y120" s="347">
        <f t="shared" si="17"/>
        <v>0</v>
      </c>
      <c r="Z120" s="36">
        <f t="shared" si="18"/>
        <v>0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0</v>
      </c>
      <c r="BN120" s="67">
        <f t="shared" si="20"/>
        <v>0</v>
      </c>
      <c r="BO120" s="67">
        <f t="shared" si="21"/>
        <v>0</v>
      </c>
      <c r="BP120" s="67">
        <f t="shared" si="22"/>
        <v>0</v>
      </c>
    </row>
    <row r="121" spans="1:68" x14ac:dyDescent="0.2">
      <c r="A121" s="368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9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456</v>
      </c>
      <c r="Y121" s="348">
        <f>IFERROR(SUM(Y115:Y120),"0")</f>
        <v>456</v>
      </c>
      <c r="Z121" s="348">
        <f>IFERROR(IF(Z115="",0,Z115),"0")+IFERROR(IF(Z116="",0,Z116),"0")+IFERROR(IF(Z117="",0,Z117),"0")+IFERROR(IF(Z118="",0,Z118),"0")+IFERROR(IF(Z119="",0,Z119),"0")+IFERROR(IF(Z120="",0,Z120),"0")</f>
        <v>7.0679999999999996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9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3141.6000000000004</v>
      </c>
      <c r="Y122" s="348">
        <f>IFERROR(SUMPRODUCT(Y115:Y120*H115:H120),"0")</f>
        <v>3141.6000000000004</v>
      </c>
      <c r="Z122" s="37"/>
      <c r="AA122" s="349"/>
      <c r="AB122" s="349"/>
      <c r="AC122" s="349"/>
    </row>
    <row r="123" spans="1:68" ht="16.5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154</v>
      </c>
      <c r="Y125" s="347">
        <f>IFERROR(IF(X125="","",X125),"")</f>
        <v>154</v>
      </c>
      <c r="Z125" s="36">
        <f>IFERROR(IF(X125="","",X125*0.01788),"")</f>
        <v>2.75352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266</v>
      </c>
      <c r="Y126" s="347">
        <f>IFERROR(IF(X126="","",X126),"")</f>
        <v>266</v>
      </c>
      <c r="Z126" s="36">
        <f>IFERROR(IF(X126="","",X126*0.01788),"")</f>
        <v>4.7560799999999999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985.15759999999989</v>
      </c>
      <c r="BN126" s="67">
        <f>IFERROR(Y126*I126,"0")</f>
        <v>985.15759999999989</v>
      </c>
      <c r="BO126" s="67">
        <f>IFERROR(X126/J126,"0")</f>
        <v>3.8</v>
      </c>
      <c r="BP126" s="67">
        <f>IFERROR(Y126/J126,"0")</f>
        <v>3.8</v>
      </c>
    </row>
    <row r="127" spans="1:68" x14ac:dyDescent="0.2">
      <c r="A127" s="368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9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420</v>
      </c>
      <c r="Y127" s="348">
        <f>IFERROR(SUM(Y125:Y126),"0")</f>
        <v>420</v>
      </c>
      <c r="Z127" s="348">
        <f>IFERROR(IF(Z125="",0,Z125),"0")+IFERROR(IF(Z126="",0,Z126),"0")</f>
        <v>7.5095999999999998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9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1260</v>
      </c>
      <c r="Y128" s="348">
        <f>IFERROR(SUMPRODUCT(Y125:Y126*H125:H126),"0")</f>
        <v>1260</v>
      </c>
      <c r="Z128" s="37"/>
      <c r="AA128" s="349"/>
      <c r="AB128" s="349"/>
      <c r="AC128" s="349"/>
    </row>
    <row r="129" spans="1:68" ht="16.5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0</v>
      </c>
      <c r="Y131" s="347">
        <f>IFERROR(IF(X131="","",X131),"")</f>
        <v>0</v>
      </c>
      <c r="Z131" s="36">
        <f>IFERROR(IF(X131="","",X131*0.01788),"")</f>
        <v>0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126</v>
      </c>
      <c r="Y132" s="347">
        <f>IFERROR(IF(X132="","",X132),"")</f>
        <v>126</v>
      </c>
      <c r="Z132" s="36">
        <f>IFERROR(IF(X132="","",X132*0.01788),"")</f>
        <v>2.2528800000000002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466.65359999999998</v>
      </c>
      <c r="BN132" s="67">
        <f>IFERROR(Y132*I132,"0")</f>
        <v>466.65359999999998</v>
      </c>
      <c r="BO132" s="67">
        <f>IFERROR(X132/J132,"0")</f>
        <v>1.8</v>
      </c>
      <c r="BP132" s="67">
        <f>IFERROR(Y132/J132,"0")</f>
        <v>1.8</v>
      </c>
    </row>
    <row r="133" spans="1:68" x14ac:dyDescent="0.2">
      <c r="A133" s="368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9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126</v>
      </c>
      <c r="Y133" s="348">
        <f>IFERROR(SUM(Y131:Y132),"0")</f>
        <v>126</v>
      </c>
      <c r="Z133" s="348">
        <f>IFERROR(IF(Z131="",0,Z131),"0")+IFERROR(IF(Z132="",0,Z132),"0")</f>
        <v>2.2528800000000002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9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378</v>
      </c>
      <c r="Y134" s="348">
        <f>IFERROR(SUMPRODUCT(Y131:Y132*H131:H132),"0")</f>
        <v>378</v>
      </c>
      <c r="Z134" s="37"/>
      <c r="AA134" s="349"/>
      <c r="AB134" s="349"/>
      <c r="AC134" s="349"/>
    </row>
    <row r="135" spans="1:68" ht="16.5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84</v>
      </c>
      <c r="Y138" s="347">
        <f>IFERROR(IF(X138="","",X138),"")</f>
        <v>84</v>
      </c>
      <c r="Z138" s="36">
        <f>IFERROR(IF(X138="","",X138*0.01788),"")</f>
        <v>1.5019199999999999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275.52</v>
      </c>
      <c r="BN138" s="67">
        <f>IFERROR(Y138*I138,"0")</f>
        <v>275.52</v>
      </c>
      <c r="BO138" s="67">
        <f>IFERROR(X138/J138,"0")</f>
        <v>1.2</v>
      </c>
      <c r="BP138" s="67">
        <f>IFERROR(Y138/J138,"0")</f>
        <v>1.2</v>
      </c>
    </row>
    <row r="139" spans="1:68" x14ac:dyDescent="0.2">
      <c r="A139" s="368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9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112</v>
      </c>
      <c r="Y139" s="348">
        <f>IFERROR(SUM(Y137:Y138),"0")</f>
        <v>112</v>
      </c>
      <c r="Z139" s="348">
        <f>IFERROR(IF(Z137="",0,Z137),"0")+IFERROR(IF(Z138="",0,Z138),"0")</f>
        <v>2.0025599999999999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9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336</v>
      </c>
      <c r="Y140" s="348">
        <f>IFERROR(SUMPRODUCT(Y137:Y138*H137:H138),"0")</f>
        <v>336</v>
      </c>
      <c r="Z140" s="37"/>
      <c r="AA140" s="349"/>
      <c r="AB140" s="349"/>
      <c r="AC140" s="349"/>
    </row>
    <row r="141" spans="1:68" ht="16.5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8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8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9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9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8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9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9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8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9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9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8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9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9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customHeight="1" x14ac:dyDescent="0.2">
      <c r="A162" s="453" t="s">
        <v>269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8"/>
      <c r="AB162" s="48"/>
      <c r="AC162" s="48"/>
    </row>
    <row r="163" spans="1:68" ht="16.5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6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8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9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9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8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08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12</v>
      </c>
      <c r="Y171" s="347">
        <f>IFERROR(IF(X171="","",X171),"")</f>
        <v>12</v>
      </c>
      <c r="Z171" s="36">
        <f>IFERROR(IF(X171="","",X171*0.00866),"")</f>
        <v>0.10391999999999998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62.558399999999992</v>
      </c>
      <c r="BN171" s="67">
        <f>IFERROR(Y171*I171,"0")</f>
        <v>62.558399999999992</v>
      </c>
      <c r="BO171" s="67">
        <f>IFERROR(X171/J171,"0")</f>
        <v>8.3333333333333329E-2</v>
      </c>
      <c r="BP171" s="67">
        <f>IFERROR(Y171/J171,"0")</f>
        <v>8.3333333333333329E-2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36</v>
      </c>
      <c r="Y172" s="347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8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9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48</v>
      </c>
      <c r="Y174" s="348">
        <f>IFERROR(SUM(Y170:Y173),"0")</f>
        <v>48</v>
      </c>
      <c r="Z174" s="348">
        <f>IFERROR(IF(Z170="",0,Z170),"0")+IFERROR(IF(Z171="",0,Z171),"0")+IFERROR(IF(Z172="",0,Z172),"0")+IFERROR(IF(Z173="",0,Z173),"0")</f>
        <v>0.41567999999999994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9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240</v>
      </c>
      <c r="Y175" s="348">
        <f>IFERROR(SUMPRODUCT(Y170:Y173*H170:H173),"0")</f>
        <v>240</v>
      </c>
      <c r="Z175" s="37"/>
      <c r="AA175" s="349"/>
      <c r="AB175" s="349"/>
      <c r="AC175" s="349"/>
    </row>
    <row r="176" spans="1:68" ht="14.25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8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9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9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customHeight="1" x14ac:dyDescent="0.2">
      <c r="A181" s="453" t="s">
        <v>295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8"/>
      <c r="AB181" s="48"/>
      <c r="AC181" s="48"/>
    </row>
    <row r="182" spans="1:68" ht="16.5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154</v>
      </c>
      <c r="Y184" s="347">
        <f>IFERROR(IF(X184="","",X184),"")</f>
        <v>154</v>
      </c>
      <c r="Z184" s="36">
        <f>IFERROR(IF(X184="","",X184*0.01788),"")</f>
        <v>2.75352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521.75199999999995</v>
      </c>
      <c r="BN184" s="67">
        <f>IFERROR(Y184*I184,"0")</f>
        <v>521.75199999999995</v>
      </c>
      <c r="BO184" s="67">
        <f>IFERROR(X184/J184,"0")</f>
        <v>2.2000000000000002</v>
      </c>
      <c r="BP184" s="67">
        <f>IFERROR(Y184/J184,"0")</f>
        <v>2.2000000000000002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42</v>
      </c>
      <c r="Y185" s="347">
        <f>IFERROR(IF(X185="","",X185),"")</f>
        <v>42</v>
      </c>
      <c r="Z185" s="36">
        <f>IFERROR(IF(X185="","",X185*0.01788),"")</f>
        <v>0.75095999999999996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142.29599999999999</v>
      </c>
      <c r="BN185" s="67">
        <f>IFERROR(Y185*I185,"0")</f>
        <v>142.29599999999999</v>
      </c>
      <c r="BO185" s="67">
        <f>IFERROR(X185/J185,"0")</f>
        <v>0.6</v>
      </c>
      <c r="BP185" s="67">
        <f>IFERROR(Y185/J185,"0")</f>
        <v>0.6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42</v>
      </c>
      <c r="Y186" s="347">
        <f>IFERROR(IF(X186="","",X186),"")</f>
        <v>42</v>
      </c>
      <c r="Z186" s="36">
        <f>IFERROR(IF(X186="","",X186*0.01788),"")</f>
        <v>0.75095999999999996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156.91200000000001</v>
      </c>
      <c r="BN186" s="67">
        <f>IFERROR(Y186*I186,"0")</f>
        <v>156.91200000000001</v>
      </c>
      <c r="BO186" s="67">
        <f>IFERROR(X186/J186,"0")</f>
        <v>0.6</v>
      </c>
      <c r="BP186" s="67">
        <f>IFERROR(Y186/J186,"0")</f>
        <v>0.6</v>
      </c>
    </row>
    <row r="187" spans="1:68" x14ac:dyDescent="0.2">
      <c r="A187" s="368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9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238</v>
      </c>
      <c r="Y187" s="348">
        <f>IFERROR(SUM(Y184:Y186),"0")</f>
        <v>238</v>
      </c>
      <c r="Z187" s="348">
        <f>IFERROR(IF(Z184="",0,Z184),"0")+IFERROR(IF(Z185="",0,Z185),"0")+IFERROR(IF(Z186="",0,Z186),"0")</f>
        <v>4.2554400000000001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9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714</v>
      </c>
      <c r="Y188" s="348">
        <f>IFERROR(SUMPRODUCT(Y184:Y186*H184:H186),"0")</f>
        <v>714</v>
      </c>
      <c r="Z188" s="37"/>
      <c r="AA188" s="349"/>
      <c r="AB188" s="349"/>
      <c r="AC188" s="349"/>
    </row>
    <row r="189" spans="1:68" ht="14.25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3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8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9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9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8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9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9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customHeight="1" x14ac:dyDescent="0.2">
      <c r="A198" s="453" t="s">
        <v>318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8"/>
      <c r="AB198" s="48"/>
      <c r="AC198" s="48"/>
    </row>
    <row r="199" spans="1:68" ht="16.5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28</v>
      </c>
      <c r="Y202" s="347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87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8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9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28</v>
      </c>
      <c r="Y205" s="348">
        <f>IFERROR(SUM(Y201:Y204),"0")</f>
        <v>28</v>
      </c>
      <c r="Z205" s="348">
        <f>IFERROR(IF(Z201="",0,Z201),"0")+IFERROR(IF(Z202="",0,Z202),"0")+IFERROR(IF(Z203="",0,Z203),"0")+IFERROR(IF(Z204="",0,Z204),"0")</f>
        <v>0.50063999999999997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9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67.2</v>
      </c>
      <c r="Y206" s="348">
        <f>IFERROR(SUMPRODUCT(Y201:Y204*H201:H204),"0")</f>
        <v>67.2</v>
      </c>
      <c r="Z206" s="37"/>
      <c r="AA206" s="349"/>
      <c r="AB206" s="349"/>
      <c r="AC206" s="349"/>
    </row>
    <row r="207" spans="1:68" ht="16.5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72</v>
      </c>
      <c r="Y209" s="347">
        <f>IFERROR(IF(X209="","",X209),"")</f>
        <v>72</v>
      </c>
      <c r="Z209" s="36">
        <f>IFERROR(IF(X209="","",X209*0.0155),"")</f>
        <v>1.1160000000000001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422.64</v>
      </c>
      <c r="BN209" s="67">
        <f>IFERROR(Y209*I209,"0")</f>
        <v>422.64</v>
      </c>
      <c r="BO209" s="67">
        <f>IFERROR(X209/J209,"0")</f>
        <v>0.8571428571428571</v>
      </c>
      <c r="BP209" s="67">
        <f>IFERROR(Y209/J209,"0")</f>
        <v>0.8571428571428571</v>
      </c>
    </row>
    <row r="210" spans="1:68" ht="27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12</v>
      </c>
      <c r="Y211" s="347">
        <f>IFERROR(IF(X211="","",X211),"")</f>
        <v>12</v>
      </c>
      <c r="Z211" s="36">
        <f>IFERROR(IF(X211="","",X211*0.0155),"")</f>
        <v>0.186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8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9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84</v>
      </c>
      <c r="Y212" s="348">
        <f>IFERROR(SUM(Y209:Y211),"0")</f>
        <v>84</v>
      </c>
      <c r="Z212" s="348">
        <f>IFERROR(IF(Z209="",0,Z209),"0")+IFERROR(IF(Z210="",0,Z210),"0")+IFERROR(IF(Z211="",0,Z211),"0")</f>
        <v>1.302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9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470.4</v>
      </c>
      <c r="Y213" s="348">
        <f>IFERROR(SUMPRODUCT(Y209:Y211*H209:H211),"0")</f>
        <v>470.4</v>
      </c>
      <c r="Z213" s="37"/>
      <c r="AA213" s="349"/>
      <c r="AB213" s="349"/>
      <c r="AC213" s="349"/>
    </row>
    <row r="214" spans="1:68" ht="16.5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0</v>
      </c>
      <c r="Y217" s="347">
        <f t="shared" si="23"/>
        <v>0</v>
      </c>
      <c r="Z217" s="36">
        <f t="shared" si="24"/>
        <v>0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0</v>
      </c>
      <c r="BN217" s="67">
        <f t="shared" si="26"/>
        <v>0</v>
      </c>
      <c r="BO217" s="67">
        <f t="shared" si="27"/>
        <v>0</v>
      </c>
      <c r="BP217" s="67">
        <f t="shared" si="28"/>
        <v>0</v>
      </c>
    </row>
    <row r="218" spans="1:68" ht="27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12</v>
      </c>
      <c r="Y221" s="347">
        <f t="shared" si="23"/>
        <v>12</v>
      </c>
      <c r="Z221" s="36">
        <f t="shared" si="24"/>
        <v>0.186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70.44</v>
      </c>
      <c r="BN221" s="67">
        <f t="shared" si="26"/>
        <v>70.44</v>
      </c>
      <c r="BO221" s="67">
        <f t="shared" si="27"/>
        <v>0.14285714285714285</v>
      </c>
      <c r="BP221" s="67">
        <f t="shared" si="28"/>
        <v>0.14285714285714285</v>
      </c>
    </row>
    <row r="222" spans="1:68" x14ac:dyDescent="0.2">
      <c r="A222" s="368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9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12</v>
      </c>
      <c r="Y222" s="348">
        <f>IFERROR(SUM(Y216:Y221),"0")</f>
        <v>12</v>
      </c>
      <c r="Z222" s="348">
        <f>IFERROR(IF(Z216="",0,Z216),"0")+IFERROR(IF(Z217="",0,Z217),"0")+IFERROR(IF(Z218="",0,Z218),"0")+IFERROR(IF(Z219="",0,Z219),"0")+IFERROR(IF(Z220="",0,Z220),"0")+IFERROR(IF(Z221="",0,Z221),"0")</f>
        <v>0.186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9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67.199999999999989</v>
      </c>
      <c r="Y223" s="348">
        <f>IFERROR(SUMPRODUCT(Y216:Y221*H216:H221),"0")</f>
        <v>67.199999999999989</v>
      </c>
      <c r="Z223" s="37"/>
      <c r="AA223" s="349"/>
      <c r="AB223" s="349"/>
      <c r="AC223" s="349"/>
    </row>
    <row r="224" spans="1:68" ht="16.5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8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9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9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8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9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9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50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5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3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8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9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9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8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9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9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8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9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9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customHeight="1" x14ac:dyDescent="0.2">
      <c r="A255" s="453" t="s">
        <v>393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8"/>
      <c r="AB255" s="48"/>
      <c r="AC255" s="48"/>
    </row>
    <row r="256" spans="1:68" ht="16.5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8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9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9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customHeight="1" x14ac:dyDescent="0.2">
      <c r="A261" s="453" t="s">
        <v>398</v>
      </c>
      <c r="B261" s="454"/>
      <c r="C261" s="454"/>
      <c r="D261" s="454"/>
      <c r="E261" s="454"/>
      <c r="F261" s="454"/>
      <c r="G261" s="454"/>
      <c r="H261" s="454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8"/>
      <c r="AB261" s="48"/>
      <c r="AC261" s="48"/>
    </row>
    <row r="262" spans="1:68" ht="16.5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72</v>
      </c>
      <c r="Y264" s="347">
        <f>IFERROR(IF(X264="","",X264),"")</f>
        <v>72</v>
      </c>
      <c r="Z264" s="36">
        <f>IFERROR(IF(X264="","",X264*0.0155),"")</f>
        <v>1.1160000000000001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378.86399999999998</v>
      </c>
      <c r="BN264" s="67">
        <f>IFERROR(Y264*I264,"0")</f>
        <v>378.86399999999998</v>
      </c>
      <c r="BO264" s="67">
        <f>IFERROR(X264/J264,"0")</f>
        <v>0.8571428571428571</v>
      </c>
      <c r="BP264" s="67">
        <f>IFERROR(Y264/J264,"0")</f>
        <v>0.8571428571428571</v>
      </c>
    </row>
    <row r="265" spans="1:68" ht="27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8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9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72</v>
      </c>
      <c r="Y266" s="348">
        <f>IFERROR(SUM(Y264:Y265),"0")</f>
        <v>72</v>
      </c>
      <c r="Z266" s="348">
        <f>IFERROR(IF(Z264="",0,Z264),"0")+IFERROR(IF(Z265="",0,Z265),"0")</f>
        <v>1.1160000000000001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9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360</v>
      </c>
      <c r="Y267" s="348">
        <f>IFERROR(SUMPRODUCT(Y264:Y265*H264:H265),"0")</f>
        <v>360</v>
      </c>
      <c r="Z267" s="37"/>
      <c r="AA267" s="349"/>
      <c r="AB267" s="349"/>
      <c r="AC267" s="349"/>
    </row>
    <row r="268" spans="1:68" ht="16.5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8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9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9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customHeight="1" x14ac:dyDescent="0.2">
      <c r="A273" s="453" t="s">
        <v>408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6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8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9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9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8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9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9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customHeight="1" x14ac:dyDescent="0.2">
      <c r="A283" s="453" t="s">
        <v>270</v>
      </c>
      <c r="B283" s="454"/>
      <c r="C283" s="454"/>
      <c r="D283" s="454"/>
      <c r="E283" s="454"/>
      <c r="F283" s="454"/>
      <c r="G283" s="454"/>
      <c r="H283" s="454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5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8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0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8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9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9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3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8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9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9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75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96</v>
      </c>
      <c r="Y296" s="347">
        <f>IFERROR(IF(X296="","",X296),"")</f>
        <v>96</v>
      </c>
      <c r="Z296" s="36">
        <f>IFERROR(IF(X296="","",X296*0.0155),"")</f>
        <v>1.488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600.96</v>
      </c>
      <c r="BN296" s="67">
        <f>IFERROR(Y296*I296,"0")</f>
        <v>600.96</v>
      </c>
      <c r="BO296" s="67">
        <f>IFERROR(X296/J296,"0")</f>
        <v>1.1428571428571428</v>
      </c>
      <c r="BP296" s="67">
        <f>IFERROR(Y296/J296,"0")</f>
        <v>1.1428571428571428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58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18</v>
      </c>
      <c r="Y297" s="347">
        <f>IFERROR(IF(X297="","",X297),"")</f>
        <v>18</v>
      </c>
      <c r="Z297" s="36">
        <f>IFERROR(IF(X297="","",X297*0.00502),"")</f>
        <v>9.0359999999999996E-2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51.21</v>
      </c>
      <c r="BN297" s="67">
        <f>IFERROR(Y297*I297,"0")</f>
        <v>51.21</v>
      </c>
      <c r="BO297" s="67">
        <f>IFERROR(X297/J297,"0")</f>
        <v>7.6923076923076927E-2</v>
      </c>
      <c r="BP297" s="67">
        <f>IFERROR(Y297/J297,"0")</f>
        <v>7.6923076923076927E-2</v>
      </c>
    </row>
    <row r="298" spans="1:68" x14ac:dyDescent="0.2">
      <c r="A298" s="368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9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114</v>
      </c>
      <c r="Y298" s="348">
        <f>IFERROR(SUM(Y296:Y297),"0")</f>
        <v>114</v>
      </c>
      <c r="Z298" s="348">
        <f>IFERROR(IF(Z296="",0,Z296),"0")+IFERROR(IF(Z297="",0,Z297),"0")</f>
        <v>1.57836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9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624.6</v>
      </c>
      <c r="Y299" s="348">
        <f>IFERROR(SUMPRODUCT(Y296:Y297*H296:H297),"0")</f>
        <v>624.6</v>
      </c>
      <c r="Z299" s="37"/>
      <c r="AA299" s="349"/>
      <c r="AB299" s="349"/>
      <c r="AC299" s="349"/>
    </row>
    <row r="300" spans="1:68" ht="14.25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4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14</v>
      </c>
      <c r="Y301" s="347">
        <f>IFERROR(IF(X301="","",X301),"")</f>
        <v>14</v>
      </c>
      <c r="Z301" s="36">
        <f>IFERROR(IF(X301="","",X301*0.00936),"")</f>
        <v>0.13103999999999999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40.468400000000003</v>
      </c>
      <c r="BN301" s="67">
        <f>IFERROR(Y301*I301,"0")</f>
        <v>40.468400000000003</v>
      </c>
      <c r="BO301" s="67">
        <f>IFERROR(X301/J301,"0")</f>
        <v>0.1111111111111111</v>
      </c>
      <c r="BP301" s="67">
        <f>IFERROR(Y301/J301,"0")</f>
        <v>0.1111111111111111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60</v>
      </c>
      <c r="Y302" s="347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0</v>
      </c>
      <c r="Y303" s="347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8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9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74</v>
      </c>
      <c r="Y304" s="348">
        <f>IFERROR(SUM(Y301:Y303),"0")</f>
        <v>74</v>
      </c>
      <c r="Z304" s="348">
        <f>IFERROR(IF(Z301="",0,Z301),"0")+IFERROR(IF(Z302="",0,Z302),"0")+IFERROR(IF(Z303="",0,Z303),"0")</f>
        <v>1.06104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9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337.8</v>
      </c>
      <c r="Y305" s="348">
        <f>IFERROR(SUMPRODUCT(Y301:Y303*H301:H303),"0")</f>
        <v>337.8</v>
      </c>
      <c r="Z305" s="37"/>
      <c r="AA305" s="349"/>
      <c r="AB305" s="349"/>
      <c r="AC305" s="349"/>
    </row>
    <row r="306" spans="1:68" ht="14.25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4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9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28</v>
      </c>
      <c r="Y308" s="347">
        <f t="shared" si="29"/>
        <v>28</v>
      </c>
      <c r="Z308" s="36">
        <f>IFERROR(IF(X308="","",X308*0.00936),"")</f>
        <v>0.26207999999999998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108.976</v>
      </c>
      <c r="BN308" s="67">
        <f t="shared" si="31"/>
        <v>108.976</v>
      </c>
      <c r="BO308" s="67">
        <f t="shared" si="32"/>
        <v>0.22222222222222221</v>
      </c>
      <c r="BP308" s="67">
        <f t="shared" si="33"/>
        <v>0.22222222222222221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80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24</v>
      </c>
      <c r="Y309" s="347">
        <f t="shared" si="29"/>
        <v>24</v>
      </c>
      <c r="Z309" s="36">
        <f>IFERROR(IF(X309="","",X309*0.0155),"")</f>
        <v>0.372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137.64000000000001</v>
      </c>
      <c r="BN309" s="67">
        <f t="shared" si="31"/>
        <v>137.64000000000001</v>
      </c>
      <c r="BO309" s="67">
        <f t="shared" si="32"/>
        <v>0.2857142857142857</v>
      </c>
      <c r="BP309" s="67">
        <f t="shared" si="33"/>
        <v>0.2857142857142857</v>
      </c>
    </row>
    <row r="310" spans="1:68" ht="27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1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1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2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2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0</v>
      </c>
      <c r="Y314" s="347">
        <f t="shared" si="29"/>
        <v>0</v>
      </c>
      <c r="Z314" s="36">
        <f t="shared" si="34"/>
        <v>0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37.5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9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2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4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1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7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78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29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2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5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8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9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52</v>
      </c>
      <c r="Y328" s="348">
        <f>IFERROR(SUM(Y307:Y327),"0")</f>
        <v>52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0.63407999999999998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9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235.60000000000002</v>
      </c>
      <c r="Y329" s="348">
        <f>IFERROR(SUMPRODUCT(Y307:Y327*H307:H327),"0")</f>
        <v>235.60000000000002</v>
      </c>
      <c r="Z329" s="37"/>
      <c r="AA329" s="349"/>
      <c r="AB329" s="349"/>
      <c r="AC329" s="349"/>
    </row>
    <row r="330" spans="1:68" ht="16.5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9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8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9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9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67"/>
      <c r="P335" s="409" t="s">
        <v>524</v>
      </c>
      <c r="Q335" s="410"/>
      <c r="R335" s="410"/>
      <c r="S335" s="410"/>
      <c r="T335" s="410"/>
      <c r="U335" s="410"/>
      <c r="V335" s="411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12353.800000000001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12353.800000000001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67"/>
      <c r="P336" s="409" t="s">
        <v>525</v>
      </c>
      <c r="Q336" s="410"/>
      <c r="R336" s="410"/>
      <c r="S336" s="410"/>
      <c r="T336" s="410"/>
      <c r="U336" s="410"/>
      <c r="V336" s="411"/>
      <c r="W336" s="37" t="s">
        <v>74</v>
      </c>
      <c r="X336" s="348">
        <f>IFERROR(SUM(BM22:BM332),"0")</f>
        <v>13575.264000000001</v>
      </c>
      <c r="Y336" s="348">
        <f>IFERROR(SUM(BN22:BN332),"0")</f>
        <v>13575.264000000001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67"/>
      <c r="P337" s="409" t="s">
        <v>526</v>
      </c>
      <c r="Q337" s="410"/>
      <c r="R337" s="410"/>
      <c r="S337" s="410"/>
      <c r="T337" s="410"/>
      <c r="U337" s="410"/>
      <c r="V337" s="411"/>
      <c r="W337" s="37" t="s">
        <v>527</v>
      </c>
      <c r="X337" s="38">
        <f>ROUNDUP(SUM(BO22:BO332),0)</f>
        <v>35</v>
      </c>
      <c r="Y337" s="38">
        <f>ROUNDUP(SUM(BP22:BP332),0)</f>
        <v>35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67"/>
      <c r="P338" s="409" t="s">
        <v>528</v>
      </c>
      <c r="Q338" s="410"/>
      <c r="R338" s="410"/>
      <c r="S338" s="410"/>
      <c r="T338" s="410"/>
      <c r="U338" s="410"/>
      <c r="V338" s="411"/>
      <c r="W338" s="37" t="s">
        <v>74</v>
      </c>
      <c r="X338" s="348">
        <f>GrossWeightTotal+PalletQtyTotal*25</f>
        <v>14450.264000000001</v>
      </c>
      <c r="Y338" s="348">
        <f>GrossWeightTotalR+PalletQtyTotalR*25</f>
        <v>14450.264000000001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67"/>
      <c r="P339" s="409" t="s">
        <v>529</v>
      </c>
      <c r="Q339" s="410"/>
      <c r="R339" s="410"/>
      <c r="S339" s="410"/>
      <c r="T339" s="410"/>
      <c r="U339" s="410"/>
      <c r="V339" s="411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2700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2700</v>
      </c>
      <c r="Z339" s="37"/>
      <c r="AA339" s="349"/>
      <c r="AB339" s="349"/>
      <c r="AC339" s="349"/>
    </row>
    <row r="340" spans="1:38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67"/>
      <c r="P340" s="409" t="s">
        <v>530</v>
      </c>
      <c r="Q340" s="410"/>
      <c r="R340" s="410"/>
      <c r="S340" s="410"/>
      <c r="T340" s="410"/>
      <c r="U340" s="410"/>
      <c r="V340" s="411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43.364399999999996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66" t="s">
        <v>75</v>
      </c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4"/>
      <c r="U342" s="366" t="s">
        <v>269</v>
      </c>
      <c r="V342" s="444"/>
      <c r="W342" s="366" t="s">
        <v>295</v>
      </c>
      <c r="X342" s="444"/>
      <c r="Y342" s="366" t="s">
        <v>318</v>
      </c>
      <c r="Z342" s="443"/>
      <c r="AA342" s="443"/>
      <c r="AB342" s="443"/>
      <c r="AC342" s="443"/>
      <c r="AD342" s="443"/>
      <c r="AE342" s="443"/>
      <c r="AF342" s="444"/>
      <c r="AG342" s="343" t="s">
        <v>393</v>
      </c>
      <c r="AH342" s="366" t="s">
        <v>398</v>
      </c>
      <c r="AI342" s="444"/>
      <c r="AJ342" s="343" t="s">
        <v>408</v>
      </c>
      <c r="AK342" s="366" t="s">
        <v>270</v>
      </c>
      <c r="AL342" s="444"/>
    </row>
    <row r="343" spans="1:38" ht="14.25" customHeight="1" thickTop="1" x14ac:dyDescent="0.2">
      <c r="A343" s="380" t="s">
        <v>533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131</v>
      </c>
      <c r="G343" s="366" t="s">
        <v>169</v>
      </c>
      <c r="H343" s="366" t="s">
        <v>176</v>
      </c>
      <c r="I343" s="366" t="s">
        <v>181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44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332</v>
      </c>
      <c r="AA343" s="366" t="s">
        <v>342</v>
      </c>
      <c r="AB343" s="366" t="s">
        <v>357</v>
      </c>
      <c r="AC343" s="366" t="s">
        <v>368</v>
      </c>
      <c r="AD343" s="366" t="s">
        <v>372</v>
      </c>
      <c r="AE343" s="366" t="s">
        <v>383</v>
      </c>
      <c r="AF343" s="366" t="s">
        <v>387</v>
      </c>
      <c r="AG343" s="366" t="s">
        <v>394</v>
      </c>
      <c r="AH343" s="366" t="s">
        <v>399</v>
      </c>
      <c r="AI343" s="366" t="s">
        <v>405</v>
      </c>
      <c r="AJ343" s="366" t="s">
        <v>409</v>
      </c>
      <c r="AK343" s="366" t="s">
        <v>270</v>
      </c>
      <c r="AL343" s="366" t="s">
        <v>519</v>
      </c>
    </row>
    <row r="344" spans="1:38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  <c r="AL344" s="367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67.199999999999989</v>
      </c>
      <c r="E345" s="46">
        <f>IFERROR(X43*H43,"0")+IFERROR(X44*H44,"0")+IFERROR(X45*H45,"0")+IFERROR(X46*H46,"0")+IFERROR(X47*H47,"0")+IFERROR(X48*H48,"0")+IFERROR(X49*H49,"0")+IFERROR(X50*H50,"0")+IFERROR(X51*H51,"0")</f>
        <v>1665.6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648.6</v>
      </c>
      <c r="H345" s="46">
        <f>IFERROR(X87*H87,"0")</f>
        <v>0</v>
      </c>
      <c r="I345" s="46">
        <f>IFERROR(X92*H92,"0")+IFERROR(X93*H93,"0")</f>
        <v>352.8</v>
      </c>
      <c r="J345" s="46">
        <f>IFERROR(X98*H98,"0")+IFERROR(X99*H99,"0")+IFERROR(X100*H100,"0")+IFERROR(X101*H101,"0")+IFERROR(X102*H102,"0")+IFERROR(X103*H103,"0")</f>
        <v>1310.4000000000001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3141.6000000000004</v>
      </c>
      <c r="M345" s="46">
        <f>IFERROR(X125*H125,"0")+IFERROR(X126*H126,"0")</f>
        <v>1260</v>
      </c>
      <c r="N345" s="344"/>
      <c r="O345" s="46">
        <f>IFERROR(X131*H131,"0")+IFERROR(X132*H132,"0")</f>
        <v>378</v>
      </c>
      <c r="P345" s="46">
        <f>IFERROR(X137*H137,"0")+IFERROR(X138*H138,"0")</f>
        <v>336</v>
      </c>
      <c r="Q345" s="46">
        <f>IFERROR(X143*H143,"0")</f>
        <v>0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240</v>
      </c>
      <c r="W345" s="46">
        <f>IFERROR(X184*H184,"0")+IFERROR(X185*H185,"0")+IFERROR(X186*H186,"0")+IFERROR(X190*H190,"0")</f>
        <v>714</v>
      </c>
      <c r="X345" s="46">
        <f>IFERROR(X195*H195,"0")</f>
        <v>0</v>
      </c>
      <c r="Y345" s="46">
        <f>IFERROR(X201*H201,"0")+IFERROR(X202*H202,"0")+IFERROR(X203*H203,"0")+IFERROR(X204*H204,"0")</f>
        <v>67.2</v>
      </c>
      <c r="Z345" s="46">
        <f>IFERROR(X209*H209,"0")+IFERROR(X210*H210,"0")+IFERROR(X211*H211,"0")</f>
        <v>470.4</v>
      </c>
      <c r="AA345" s="46">
        <f>IFERROR(X216*H216,"0")+IFERROR(X217*H217,"0")+IFERROR(X218*H218,"0")+IFERROR(X219*H219,"0")+IFERROR(X220*H220,"0")+IFERROR(X221*H221,"0")</f>
        <v>67.199999999999989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360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1198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6737.4</v>
      </c>
      <c r="B348" s="60">
        <f>SUMPRODUCT(--(BB:BB="ПГП"),--(W:W="кор"),H:H,Y:Y)+SUMPRODUCT(--(BB:BB="ПГП"),--(W:W="кг"),Y:Y)</f>
        <v>5616.4000000000005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Y343:Y344"/>
    <mergeCell ref="D286:E286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D120:E120"/>
    <mergeCell ref="F17:F18"/>
    <mergeCell ref="P290:V290"/>
    <mergeCell ref="N17:N18"/>
    <mergeCell ref="P297:T297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D321:E321"/>
    <mergeCell ref="P101:T101"/>
    <mergeCell ref="P63:V63"/>
    <mergeCell ref="A233:Z233"/>
    <mergeCell ref="M17:M18"/>
    <mergeCell ref="I343:I344"/>
    <mergeCell ref="O17:O18"/>
    <mergeCell ref="P187:V187"/>
    <mergeCell ref="P174:V174"/>
    <mergeCell ref="P223:V223"/>
    <mergeCell ref="P52:V52"/>
    <mergeCell ref="P102:T102"/>
    <mergeCell ref="D177:E177"/>
    <mergeCell ref="P281:V281"/>
    <mergeCell ref="D226:E226"/>
    <mergeCell ref="A106:Z106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Z17:Z18"/>
    <mergeCell ref="A54:Z54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P153:T153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D132:E132"/>
    <mergeCell ref="P211:T211"/>
    <mergeCell ref="P309:T309"/>
    <mergeCell ref="D178:E178"/>
    <mergeCell ref="D172:E172"/>
    <mergeCell ref="A222:O223"/>
    <mergeCell ref="R343:R344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D322:E322"/>
    <mergeCell ref="Q11:R11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A300:Z300"/>
    <mergeCell ref="P335:V335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H1:Q1"/>
    <mergeCell ref="A330:Z330"/>
    <mergeCell ref="A268:Z268"/>
    <mergeCell ref="P222:V222"/>
    <mergeCell ref="P120:T120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P316:T316"/>
    <mergeCell ref="D66:E66"/>
    <mergeCell ref="D126:E126"/>
    <mergeCell ref="P209:T209"/>
    <mergeCell ref="A86:Z86"/>
    <mergeCell ref="P161:V161"/>
    <mergeCell ref="A151:Z151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230:V230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