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9CFE5008-04B7-4018-95D7-BAC9BD778E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Y641" i="1" s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Y632" i="1" s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AG652" i="1" s="1"/>
  <c r="X622" i="1"/>
  <c r="X621" i="1"/>
  <c r="BO620" i="1"/>
  <c r="BM620" i="1"/>
  <c r="Y620" i="1"/>
  <c r="BP620" i="1" s="1"/>
  <c r="BO619" i="1"/>
  <c r="BM619" i="1"/>
  <c r="Y619" i="1"/>
  <c r="BP619" i="1" s="1"/>
  <c r="BO618" i="1"/>
  <c r="BM618" i="1"/>
  <c r="Y618" i="1"/>
  <c r="BP618" i="1" s="1"/>
  <c r="BO617" i="1"/>
  <c r="BM617" i="1"/>
  <c r="Y617" i="1"/>
  <c r="Y622" i="1" s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4" i="1" s="1"/>
  <c r="Y609" i="1"/>
  <c r="Y615" i="1" s="1"/>
  <c r="X607" i="1"/>
  <c r="X606" i="1"/>
  <c r="BO605" i="1"/>
  <c r="BM605" i="1"/>
  <c r="Y605" i="1"/>
  <c r="BP605" i="1" s="1"/>
  <c r="BO604" i="1"/>
  <c r="BM604" i="1"/>
  <c r="Y604" i="1"/>
  <c r="BP604" i="1" s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6" i="1" s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BO582" i="1"/>
  <c r="BM582" i="1"/>
  <c r="Y582" i="1"/>
  <c r="BP582" i="1" s="1"/>
  <c r="X578" i="1"/>
  <c r="Y577" i="1"/>
  <c r="X577" i="1"/>
  <c r="BP576" i="1"/>
  <c r="BO576" i="1"/>
  <c r="BN576" i="1"/>
  <c r="BM576" i="1"/>
  <c r="Z576" i="1"/>
  <c r="Z577" i="1" s="1"/>
  <c r="Y576" i="1"/>
  <c r="AE652" i="1" s="1"/>
  <c r="X572" i="1"/>
  <c r="X571" i="1"/>
  <c r="BO570" i="1"/>
  <c r="BM570" i="1"/>
  <c r="Y570" i="1"/>
  <c r="BP570" i="1" s="1"/>
  <c r="BO569" i="1"/>
  <c r="BM569" i="1"/>
  <c r="Y569" i="1"/>
  <c r="Y572" i="1" s="1"/>
  <c r="P569" i="1"/>
  <c r="X567" i="1"/>
  <c r="X566" i="1"/>
  <c r="BO565" i="1"/>
  <c r="BM565" i="1"/>
  <c r="Y565" i="1"/>
  <c r="BP565" i="1" s="1"/>
  <c r="P565" i="1"/>
  <c r="BO564" i="1"/>
  <c r="BM564" i="1"/>
  <c r="Y564" i="1"/>
  <c r="BP564" i="1" s="1"/>
  <c r="P564" i="1"/>
  <c r="BO563" i="1"/>
  <c r="BM563" i="1"/>
  <c r="Y563" i="1"/>
  <c r="Y567" i="1" s="1"/>
  <c r="P563" i="1"/>
  <c r="X561" i="1"/>
  <c r="X560" i="1"/>
  <c r="BO559" i="1"/>
  <c r="BM559" i="1"/>
  <c r="Y559" i="1"/>
  <c r="BP559" i="1" s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BO555" i="1"/>
  <c r="BM555" i="1"/>
  <c r="Y555" i="1"/>
  <c r="BP555" i="1" s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P553" i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Y561" i="1" s="1"/>
  <c r="X546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P542" i="1"/>
  <c r="BO541" i="1"/>
  <c r="BM541" i="1"/>
  <c r="Y541" i="1"/>
  <c r="Y545" i="1" s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Y501" i="1" s="1"/>
  <c r="X495" i="1"/>
  <c r="X494" i="1"/>
  <c r="BO493" i="1"/>
  <c r="BM493" i="1"/>
  <c r="Y493" i="1"/>
  <c r="AA652" i="1" s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Y486" i="1" s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P478" i="1" s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Y460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5" i="1" s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Y443" i="1" s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Y427" i="1"/>
  <c r="X427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6" i="1" s="1"/>
  <c r="X422" i="1"/>
  <c r="X421" i="1"/>
  <c r="BO420" i="1"/>
  <c r="BM420" i="1"/>
  <c r="Y420" i="1"/>
  <c r="Y422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52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2" i="1" s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Y356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Y310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Y244" i="1" s="1"/>
  <c r="P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1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4" i="1" s="1"/>
  <c r="P214" i="1"/>
  <c r="BP213" i="1"/>
  <c r="BO213" i="1"/>
  <c r="BN213" i="1"/>
  <c r="BM213" i="1"/>
  <c r="Z213" i="1"/>
  <c r="Y213" i="1"/>
  <c r="Y22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O102" i="1"/>
  <c r="BN102" i="1"/>
  <c r="BM102" i="1"/>
  <c r="Z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Y57" i="1" s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P44" i="1"/>
  <c r="X42" i="1"/>
  <c r="X41" i="1"/>
  <c r="BO40" i="1"/>
  <c r="BM40" i="1"/>
  <c r="Y40" i="1"/>
  <c r="P40" i="1"/>
  <c r="BP39" i="1"/>
  <c r="BO39" i="1"/>
  <c r="BN39" i="1"/>
  <c r="BM39" i="1"/>
  <c r="Z39" i="1"/>
  <c r="Y39" i="1"/>
  <c r="P39" i="1"/>
  <c r="BO38" i="1"/>
  <c r="BM38" i="1"/>
  <c r="Y38" i="1"/>
  <c r="P38" i="1"/>
  <c r="BP37" i="1"/>
  <c r="BO37" i="1"/>
  <c r="BN37" i="1"/>
  <c r="BM37" i="1"/>
  <c r="Z37" i="1"/>
  <c r="Y37" i="1"/>
  <c r="P37" i="1"/>
  <c r="BO36" i="1"/>
  <c r="BN36" i="1"/>
  <c r="BM36" i="1"/>
  <c r="Z36" i="1"/>
  <c r="Y36" i="1"/>
  <c r="BP36" i="1" s="1"/>
  <c r="P36" i="1"/>
  <c r="BO35" i="1"/>
  <c r="BM35" i="1"/>
  <c r="Y35" i="1"/>
  <c r="Y42" i="1" s="1"/>
  <c r="P35" i="1"/>
  <c r="X31" i="1"/>
  <c r="X30" i="1"/>
  <c r="BO29" i="1"/>
  <c r="BM29" i="1"/>
  <c r="Y29" i="1"/>
  <c r="Y31" i="1" s="1"/>
  <c r="P29" i="1"/>
  <c r="X27" i="1"/>
  <c r="X642" i="1" s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52" i="1"/>
  <c r="X643" i="1"/>
  <c r="X644" i="1"/>
  <c r="Z23" i="1"/>
  <c r="Z26" i="1" s="1"/>
  <c r="BN23" i="1"/>
  <c r="Z25" i="1"/>
  <c r="BN25" i="1"/>
  <c r="Y26" i="1"/>
  <c r="Z29" i="1"/>
  <c r="Z30" i="1" s="1"/>
  <c r="BN29" i="1"/>
  <c r="BP29" i="1"/>
  <c r="Y30" i="1"/>
  <c r="Z35" i="1"/>
  <c r="BN35" i="1"/>
  <c r="BP35" i="1"/>
  <c r="BP40" i="1"/>
  <c r="BN40" i="1"/>
  <c r="Z40" i="1"/>
  <c r="Y47" i="1"/>
  <c r="BP44" i="1"/>
  <c r="BN44" i="1"/>
  <c r="Z44" i="1"/>
  <c r="Z46" i="1" s="1"/>
  <c r="Y46" i="1"/>
  <c r="F9" i="1"/>
  <c r="J9" i="1"/>
  <c r="Y27" i="1"/>
  <c r="C652" i="1"/>
  <c r="Y41" i="1"/>
  <c r="BP38" i="1"/>
  <c r="Y644" i="1" s="1"/>
  <c r="BN38" i="1"/>
  <c r="Y643" i="1" s="1"/>
  <c r="Z38" i="1"/>
  <c r="Y65" i="1"/>
  <c r="Y73" i="1"/>
  <c r="Y83" i="1"/>
  <c r="Y89" i="1"/>
  <c r="Y96" i="1"/>
  <c r="BP103" i="1"/>
  <c r="BN103" i="1"/>
  <c r="BP104" i="1"/>
  <c r="BN104" i="1"/>
  <c r="Z104" i="1"/>
  <c r="Y106" i="1"/>
  <c r="F652" i="1"/>
  <c r="Y114" i="1"/>
  <c r="BP109" i="1"/>
  <c r="BN109" i="1"/>
  <c r="Z109" i="1"/>
  <c r="BP113" i="1"/>
  <c r="BN113" i="1"/>
  <c r="Z113" i="1"/>
  <c r="Y115" i="1"/>
  <c r="Y120" i="1"/>
  <c r="BP117" i="1"/>
  <c r="BN117" i="1"/>
  <c r="Z117" i="1"/>
  <c r="BP125" i="1"/>
  <c r="BN125" i="1"/>
  <c r="Z125" i="1"/>
  <c r="BP129" i="1"/>
  <c r="BN129" i="1"/>
  <c r="Z129" i="1"/>
  <c r="D652" i="1"/>
  <c r="Z51" i="1"/>
  <c r="Z57" i="1" s="1"/>
  <c r="BN51" i="1"/>
  <c r="Z53" i="1"/>
  <c r="BN53" i="1"/>
  <c r="Z55" i="1"/>
  <c r="BN55" i="1"/>
  <c r="Y58" i="1"/>
  <c r="Z61" i="1"/>
  <c r="Z64" i="1" s="1"/>
  <c r="BN61" i="1"/>
  <c r="Z63" i="1"/>
  <c r="BN63" i="1"/>
  <c r="Z67" i="1"/>
  <c r="Z73" i="1" s="1"/>
  <c r="BN67" i="1"/>
  <c r="BP67" i="1"/>
  <c r="Z69" i="1"/>
  <c r="BN69" i="1"/>
  <c r="Z71" i="1"/>
  <c r="BN71" i="1"/>
  <c r="Z77" i="1"/>
  <c r="Z82" i="1" s="1"/>
  <c r="BN77" i="1"/>
  <c r="Z79" i="1"/>
  <c r="BN79" i="1"/>
  <c r="Z81" i="1"/>
  <c r="BN81" i="1"/>
  <c r="Z85" i="1"/>
  <c r="BN85" i="1"/>
  <c r="BP85" i="1"/>
  <c r="Z87" i="1"/>
  <c r="BN87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P111" i="1"/>
  <c r="BN111" i="1"/>
  <c r="Z111" i="1"/>
  <c r="BP119" i="1"/>
  <c r="BN119" i="1"/>
  <c r="Z119" i="1"/>
  <c r="Y121" i="1"/>
  <c r="Y133" i="1"/>
  <c r="Y132" i="1"/>
  <c r="BP123" i="1"/>
  <c r="BN123" i="1"/>
  <c r="Z123" i="1"/>
  <c r="BP126" i="1"/>
  <c r="BN126" i="1"/>
  <c r="Z126" i="1"/>
  <c r="Z153" i="1"/>
  <c r="Z131" i="1"/>
  <c r="BN131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Z210" i="1" s="1"/>
  <c r="BN202" i="1"/>
  <c r="BP202" i="1"/>
  <c r="Z204" i="1"/>
  <c r="BN204" i="1"/>
  <c r="Z206" i="1"/>
  <c r="BN206" i="1"/>
  <c r="Z208" i="1"/>
  <c r="BN208" i="1"/>
  <c r="Y211" i="1"/>
  <c r="Z214" i="1"/>
  <c r="Z224" i="1" s="1"/>
  <c r="BN214" i="1"/>
  <c r="BP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Y232" i="1"/>
  <c r="K652" i="1"/>
  <c r="Z236" i="1"/>
  <c r="Z243" i="1" s="1"/>
  <c r="BN236" i="1"/>
  <c r="BP236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Z348" i="1"/>
  <c r="Z355" i="1" s="1"/>
  <c r="BN348" i="1"/>
  <c r="BP348" i="1"/>
  <c r="Z350" i="1"/>
  <c r="BN350" i="1"/>
  <c r="Z352" i="1"/>
  <c r="BN352" i="1"/>
  <c r="Z354" i="1"/>
  <c r="BN354" i="1"/>
  <c r="Y355" i="1"/>
  <c r="Z358" i="1"/>
  <c r="Z362" i="1" s="1"/>
  <c r="BN358" i="1"/>
  <c r="BP358" i="1"/>
  <c r="Z360" i="1"/>
  <c r="BN360" i="1"/>
  <c r="Y363" i="1"/>
  <c r="Z366" i="1"/>
  <c r="Z371" i="1" s="1"/>
  <c r="BN366" i="1"/>
  <c r="BP366" i="1"/>
  <c r="Z368" i="1"/>
  <c r="BN368" i="1"/>
  <c r="Z370" i="1"/>
  <c r="BN370" i="1"/>
  <c r="Z374" i="1"/>
  <c r="Z377" i="1" s="1"/>
  <c r="BN374" i="1"/>
  <c r="BP374" i="1"/>
  <c r="Y378" i="1"/>
  <c r="Z380" i="1"/>
  <c r="BN380" i="1"/>
  <c r="BP380" i="1"/>
  <c r="Z381" i="1"/>
  <c r="BN381" i="1"/>
  <c r="Z383" i="1"/>
  <c r="BN383" i="1"/>
  <c r="Y384" i="1"/>
  <c r="Z387" i="1"/>
  <c r="BN387" i="1"/>
  <c r="BP387" i="1"/>
  <c r="Z389" i="1"/>
  <c r="BN389" i="1"/>
  <c r="Y390" i="1"/>
  <c r="Z394" i="1"/>
  <c r="Z395" i="1" s="1"/>
  <c r="BN394" i="1"/>
  <c r="BP394" i="1"/>
  <c r="Y395" i="1"/>
  <c r="Z398" i="1"/>
  <c r="BN398" i="1"/>
  <c r="BP398" i="1"/>
  <c r="Z400" i="1"/>
  <c r="BN400" i="1"/>
  <c r="Y401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BP420" i="1"/>
  <c r="BP437" i="1"/>
  <c r="BN437" i="1"/>
  <c r="Z437" i="1"/>
  <c r="BP441" i="1"/>
  <c r="BN441" i="1"/>
  <c r="Z441" i="1"/>
  <c r="Y447" i="1"/>
  <c r="Y448" i="1"/>
  <c r="BP445" i="1"/>
  <c r="BN445" i="1"/>
  <c r="Z445" i="1"/>
  <c r="Z447" i="1" s="1"/>
  <c r="Z485" i="1"/>
  <c r="Y159" i="1"/>
  <c r="Y194" i="1"/>
  <c r="Y257" i="1"/>
  <c r="Y274" i="1"/>
  <c r="Y279" i="1"/>
  <c r="Y286" i="1"/>
  <c r="Y295" i="1"/>
  <c r="Y315" i="1"/>
  <c r="Y396" i="1"/>
  <c r="Y416" i="1"/>
  <c r="BP435" i="1"/>
  <c r="BN435" i="1"/>
  <c r="Z435" i="1"/>
  <c r="Z442" i="1" s="1"/>
  <c r="BP439" i="1"/>
  <c r="BN439" i="1"/>
  <c r="Z439" i="1"/>
  <c r="Y652" i="1"/>
  <c r="Y442" i="1"/>
  <c r="Z450" i="1"/>
  <c r="BN450" i="1"/>
  <c r="BP450" i="1"/>
  <c r="Z451" i="1"/>
  <c r="BN451" i="1"/>
  <c r="Z453" i="1"/>
  <c r="BN453" i="1"/>
  <c r="Y456" i="1"/>
  <c r="Z458" i="1"/>
  <c r="Z459" i="1" s="1"/>
  <c r="BN458" i="1"/>
  <c r="BP458" i="1"/>
  <c r="Y459" i="1"/>
  <c r="Z652" i="1"/>
  <c r="Z468" i="1"/>
  <c r="Z480" i="1" s="1"/>
  <c r="BN468" i="1"/>
  <c r="Z469" i="1"/>
  <c r="BN469" i="1"/>
  <c r="Z472" i="1"/>
  <c r="BN472" i="1"/>
  <c r="Z474" i="1"/>
  <c r="BN474" i="1"/>
  <c r="Z475" i="1"/>
  <c r="BN475" i="1"/>
  <c r="Z477" i="1"/>
  <c r="BN477" i="1"/>
  <c r="Z478" i="1"/>
  <c r="BN478" i="1"/>
  <c r="Y481" i="1"/>
  <c r="Z484" i="1"/>
  <c r="BN484" i="1"/>
  <c r="BP484" i="1"/>
  <c r="Z488" i="1"/>
  <c r="Z489" i="1" s="1"/>
  <c r="BN488" i="1"/>
  <c r="BP488" i="1"/>
  <c r="Y489" i="1"/>
  <c r="Z493" i="1"/>
  <c r="Z494" i="1" s="1"/>
  <c r="BN493" i="1"/>
  <c r="BP493" i="1"/>
  <c r="Y494" i="1"/>
  <c r="Z498" i="1"/>
  <c r="Z501" i="1" s="1"/>
  <c r="BN498" i="1"/>
  <c r="Z499" i="1"/>
  <c r="BN499" i="1"/>
  <c r="Y502" i="1"/>
  <c r="Y509" i="1"/>
  <c r="Y514" i="1"/>
  <c r="AD652" i="1"/>
  <c r="Z523" i="1"/>
  <c r="Z538" i="1" s="1"/>
  <c r="BN523" i="1"/>
  <c r="Z525" i="1"/>
  <c r="BN525" i="1"/>
  <c r="Z527" i="1"/>
  <c r="BN527" i="1"/>
  <c r="Z529" i="1"/>
  <c r="BN529" i="1"/>
  <c r="Z530" i="1"/>
  <c r="BN530" i="1"/>
  <c r="Z533" i="1"/>
  <c r="BN533" i="1"/>
  <c r="Y539" i="1"/>
  <c r="Z541" i="1"/>
  <c r="Z545" i="1" s="1"/>
  <c r="BN541" i="1"/>
  <c r="BP541" i="1"/>
  <c r="Y546" i="1"/>
  <c r="Z548" i="1"/>
  <c r="BN548" i="1"/>
  <c r="BP548" i="1"/>
  <c r="Z549" i="1"/>
  <c r="BN549" i="1"/>
  <c r="Z550" i="1"/>
  <c r="BN550" i="1"/>
  <c r="Z551" i="1"/>
  <c r="BN551" i="1"/>
  <c r="Z552" i="1"/>
  <c r="BN552" i="1"/>
  <c r="Z555" i="1"/>
  <c r="BN555" i="1"/>
  <c r="Z556" i="1"/>
  <c r="BN556" i="1"/>
  <c r="Z558" i="1"/>
  <c r="BN558" i="1"/>
  <c r="Z559" i="1"/>
  <c r="BN559" i="1"/>
  <c r="Y560" i="1"/>
  <c r="Z563" i="1"/>
  <c r="BN563" i="1"/>
  <c r="BP563" i="1"/>
  <c r="Z565" i="1"/>
  <c r="BN565" i="1"/>
  <c r="Y566" i="1"/>
  <c r="Z569" i="1"/>
  <c r="BN569" i="1"/>
  <c r="BP569" i="1"/>
  <c r="Z570" i="1"/>
  <c r="BN570" i="1"/>
  <c r="Y571" i="1"/>
  <c r="Y578" i="1"/>
  <c r="Z582" i="1"/>
  <c r="BN582" i="1"/>
  <c r="Z583" i="1"/>
  <c r="BN583" i="1"/>
  <c r="Z584" i="1"/>
  <c r="BN584" i="1"/>
  <c r="Z585" i="1"/>
  <c r="BN585" i="1"/>
  <c r="BP587" i="1"/>
  <c r="BN587" i="1"/>
  <c r="Z587" i="1"/>
  <c r="BP600" i="1"/>
  <c r="BN600" i="1"/>
  <c r="Z600" i="1"/>
  <c r="BP602" i="1"/>
  <c r="BN602" i="1"/>
  <c r="Z602" i="1"/>
  <c r="Y480" i="1"/>
  <c r="Y495" i="1"/>
  <c r="Y538" i="1"/>
  <c r="Z564" i="1"/>
  <c r="BN564" i="1"/>
  <c r="AF652" i="1"/>
  <c r="Y589" i="1"/>
  <c r="BP586" i="1"/>
  <c r="BN586" i="1"/>
  <c r="Z586" i="1"/>
  <c r="BP588" i="1"/>
  <c r="BN588" i="1"/>
  <c r="Z588" i="1"/>
  <c r="Y590" i="1"/>
  <c r="Y607" i="1"/>
  <c r="Y606" i="1"/>
  <c r="BP599" i="1"/>
  <c r="BN599" i="1"/>
  <c r="Z599" i="1"/>
  <c r="BP601" i="1"/>
  <c r="BN601" i="1"/>
  <c r="Z601" i="1"/>
  <c r="BP603" i="1"/>
  <c r="BN603" i="1"/>
  <c r="Z603" i="1"/>
  <c r="Z604" i="1"/>
  <c r="BN604" i="1"/>
  <c r="Z605" i="1"/>
  <c r="BN605" i="1"/>
  <c r="Z617" i="1"/>
  <c r="Z621" i="1" s="1"/>
  <c r="BN617" i="1"/>
  <c r="BP617" i="1"/>
  <c r="Z618" i="1"/>
  <c r="BN618" i="1"/>
  <c r="Z619" i="1"/>
  <c r="BN619" i="1"/>
  <c r="Z620" i="1"/>
  <c r="BN620" i="1"/>
  <c r="Y621" i="1"/>
  <c r="Y628" i="1"/>
  <c r="Z630" i="1"/>
  <c r="Z631" i="1" s="1"/>
  <c r="BN630" i="1"/>
  <c r="BP630" i="1"/>
  <c r="Y631" i="1"/>
  <c r="Z638" i="1"/>
  <c r="BN638" i="1"/>
  <c r="BP638" i="1"/>
  <c r="Z639" i="1"/>
  <c r="BN639" i="1"/>
  <c r="Y640" i="1"/>
  <c r="Y645" i="1" l="1"/>
  <c r="Z640" i="1"/>
  <c r="Z606" i="1"/>
  <c r="Z571" i="1"/>
  <c r="Z566" i="1"/>
  <c r="Z560" i="1"/>
  <c r="Z455" i="1"/>
  <c r="Z416" i="1"/>
  <c r="Z401" i="1"/>
  <c r="Z390" i="1"/>
  <c r="Z384" i="1"/>
  <c r="Z231" i="1"/>
  <c r="Z132" i="1"/>
  <c r="Z88" i="1"/>
  <c r="Z41" i="1"/>
  <c r="Z647" i="1" s="1"/>
  <c r="Z589" i="1"/>
  <c r="Z120" i="1"/>
  <c r="Z114" i="1"/>
  <c r="Y642" i="1"/>
  <c r="Y646" i="1"/>
  <c r="X645" i="1"/>
</calcChain>
</file>

<file path=xl/sharedStrings.xml><?xml version="1.0" encoding="utf-8"?>
<sst xmlns="http://schemas.openxmlformats.org/spreadsheetml/2006/main" count="3023" uniqueCount="1064">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</sst>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5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45723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Пятница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05">
        <v>0.375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21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60"/>
      <c r="R10" s="961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72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30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32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34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35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15" t="s">
        <v>38</v>
      </c>
      <c r="D17" s="786" t="s">
        <v>39</v>
      </c>
      <c r="E17" s="861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60"/>
      <c r="R17" s="860"/>
      <c r="S17" s="860"/>
      <c r="T17" s="861"/>
      <c r="U17" s="1153" t="s">
        <v>51</v>
      </c>
      <c r="V17" s="868"/>
      <c r="W17" s="786" t="s">
        <v>52</v>
      </c>
      <c r="X17" s="786" t="s">
        <v>53</v>
      </c>
      <c r="Y17" s="1150" t="s">
        <v>54</v>
      </c>
      <c r="Z17" s="1037" t="s">
        <v>55</v>
      </c>
      <c r="AA17" s="1012" t="s">
        <v>56</v>
      </c>
      <c r="AB17" s="1012" t="s">
        <v>57</v>
      </c>
      <c r="AC17" s="1012" t="s">
        <v>58</v>
      </c>
      <c r="AD17" s="1012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61</v>
      </c>
      <c r="V18" s="67" t="s">
        <v>62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69</v>
      </c>
      <c r="X39" s="741">
        <v>280</v>
      </c>
      <c r="Y39" s="742">
        <f t="shared" si="0"/>
        <v>280</v>
      </c>
      <c r="Z39" s="36">
        <f>IFERROR(IF(Y39=0,"",ROUNDUP(Y39/H39,0)*0.00902),"")</f>
        <v>0.63139999999999996</v>
      </c>
      <c r="AA39" s="56"/>
      <c r="AB39" s="57"/>
      <c r="AC39" s="87" t="s">
        <v>98</v>
      </c>
      <c r="AG39" s="64"/>
      <c r="AJ39" s="68" t="s">
        <v>108</v>
      </c>
      <c r="AK39" s="68">
        <v>528</v>
      </c>
      <c r="BB39" s="88" t="s">
        <v>1</v>
      </c>
      <c r="BM39" s="64">
        <f t="shared" si="1"/>
        <v>294.7</v>
      </c>
      <c r="BN39" s="64">
        <f t="shared" si="2"/>
        <v>294.7</v>
      </c>
      <c r="BO39" s="64">
        <f t="shared" si="3"/>
        <v>0.53030303030303028</v>
      </c>
      <c r="BP39" s="64">
        <f t="shared" si="4"/>
        <v>0.53030303030303028</v>
      </c>
    </row>
    <row r="40" spans="1:68" ht="27" customHeight="1" x14ac:dyDescent="0.25">
      <c r="A40" s="54" t="s">
        <v>109</v>
      </c>
      <c r="B40" s="54" t="s">
        <v>110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81</v>
      </c>
      <c r="X41" s="743">
        <f>IFERROR(X35/H35,"0")+IFERROR(X36/H36,"0")+IFERROR(X37/H37,"0")+IFERROR(X38/H38,"0")+IFERROR(X39/H39,"0")+IFERROR(X40/H40,"0")</f>
        <v>70</v>
      </c>
      <c r="Y41" s="743">
        <f>IFERROR(Y35/H35,"0")+IFERROR(Y36/H36,"0")+IFERROR(Y37/H37,"0")+IFERROR(Y38/H38,"0")+IFERROR(Y39/H39,"0")+IFERROR(Y40/H40,"0")</f>
        <v>70</v>
      </c>
      <c r="Z41" s="743">
        <f>IFERROR(IF(Z35="",0,Z35),"0")+IFERROR(IF(Z36="",0,Z36),"0")+IFERROR(IF(Z37="",0,Z37),"0")+IFERROR(IF(Z38="",0,Z38),"0")+IFERROR(IF(Z39="",0,Z39),"0")+IFERROR(IF(Z40="",0,Z40),"0")</f>
        <v>0.63139999999999996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80</v>
      </c>
      <c r="Q42" s="751"/>
      <c r="R42" s="751"/>
      <c r="S42" s="751"/>
      <c r="T42" s="751"/>
      <c r="U42" s="751"/>
      <c r="V42" s="752"/>
      <c r="W42" s="37" t="s">
        <v>69</v>
      </c>
      <c r="X42" s="743">
        <f>IFERROR(SUM(X35:X40),"0")</f>
        <v>280</v>
      </c>
      <c r="Y42" s="743">
        <f>IFERROR(SUM(Y35:Y40),"0")</f>
        <v>280</v>
      </c>
      <c r="Z42" s="37"/>
      <c r="AA42" s="744"/>
      <c r="AB42" s="744"/>
      <c r="AC42" s="744"/>
    </row>
    <row r="43" spans="1:68" ht="14.25" customHeight="1" x14ac:dyDescent="0.25">
      <c r="A43" s="761" t="s">
        <v>64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111</v>
      </c>
      <c r="B44" s="54" t="s">
        <v>112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80</v>
      </c>
      <c r="Q47" s="751"/>
      <c r="R47" s="751"/>
      <c r="S47" s="751"/>
      <c r="T47" s="751"/>
      <c r="U47" s="751"/>
      <c r="V47" s="752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118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90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119</v>
      </c>
      <c r="B50" s="54" t="s">
        <v>120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124</v>
      </c>
      <c r="M51" s="33" t="s">
        <v>97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125</v>
      </c>
      <c r="AG51" s="64"/>
      <c r="AJ51" s="68" t="s">
        <v>126</v>
      </c>
      <c r="AK51" s="68">
        <v>86.4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133</v>
      </c>
      <c r="B54" s="54" t="s">
        <v>134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137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138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139</v>
      </c>
      <c r="B56" s="54" t="s">
        <v>140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107</v>
      </c>
      <c r="M56" s="33" t="s">
        <v>97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69</v>
      </c>
      <c r="X56" s="741">
        <v>441</v>
      </c>
      <c r="Y56" s="742">
        <f t="shared" si="5"/>
        <v>441</v>
      </c>
      <c r="Z56" s="36">
        <f>IFERROR(IF(Y56=0,"",ROUNDUP(Y56/H56,0)*0.00902),"")</f>
        <v>0.88396000000000008</v>
      </c>
      <c r="AA56" s="56"/>
      <c r="AB56" s="57"/>
      <c r="AC56" s="107" t="s">
        <v>125</v>
      </c>
      <c r="AG56" s="64"/>
      <c r="AJ56" s="68" t="s">
        <v>108</v>
      </c>
      <c r="AK56" s="68">
        <v>594</v>
      </c>
      <c r="BB56" s="108" t="s">
        <v>1</v>
      </c>
      <c r="BM56" s="64">
        <f t="shared" si="6"/>
        <v>461.58000000000004</v>
      </c>
      <c r="BN56" s="64">
        <f t="shared" si="7"/>
        <v>461.58000000000004</v>
      </c>
      <c r="BO56" s="64">
        <f t="shared" si="8"/>
        <v>0.74242424242424243</v>
      </c>
      <c r="BP56" s="64">
        <f t="shared" si="9"/>
        <v>0.74242424242424243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81</v>
      </c>
      <c r="X57" s="743">
        <f>IFERROR(X50/H50,"0")+IFERROR(X51/H51,"0")+IFERROR(X52/H52,"0")+IFERROR(X53/H53,"0")+IFERROR(X54/H54,"0")+IFERROR(X55/H55,"0")+IFERROR(X56/H56,"0")</f>
        <v>98</v>
      </c>
      <c r="Y57" s="743">
        <f>IFERROR(Y50/H50,"0")+IFERROR(Y51/H51,"0")+IFERROR(Y52/H52,"0")+IFERROR(Y53/H53,"0")+IFERROR(Y54/H54,"0")+IFERROR(Y55/H55,"0")+IFERROR(Y56/H56,"0")</f>
        <v>98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0.88396000000000008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80</v>
      </c>
      <c r="Q58" s="751"/>
      <c r="R58" s="751"/>
      <c r="S58" s="751"/>
      <c r="T58" s="751"/>
      <c r="U58" s="751"/>
      <c r="V58" s="752"/>
      <c r="W58" s="37" t="s">
        <v>69</v>
      </c>
      <c r="X58" s="743">
        <f>IFERROR(SUM(X50:X56),"0")</f>
        <v>441</v>
      </c>
      <c r="Y58" s="743">
        <f>IFERROR(SUM(Y50:Y56),"0")</f>
        <v>441</v>
      </c>
      <c r="Z58" s="37"/>
      <c r="AA58" s="744"/>
      <c r="AB58" s="744"/>
      <c r="AC58" s="744"/>
    </row>
    <row r="59" spans="1:68" ht="14.25" customHeight="1" x14ac:dyDescent="0.25">
      <c r="A59" s="761" t="s">
        <v>141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142</v>
      </c>
      <c r="B60" s="54" t="s">
        <v>143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145</v>
      </c>
      <c r="B61" s="54" t="s">
        <v>146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148</v>
      </c>
      <c r="B62" s="54" t="s">
        <v>149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144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124</v>
      </c>
      <c r="M63" s="33" t="s">
        <v>97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144</v>
      </c>
      <c r="AG63" s="64"/>
      <c r="AJ63" s="68" t="s">
        <v>126</v>
      </c>
      <c r="AK63" s="68">
        <v>37.799999999999997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80</v>
      </c>
      <c r="Q65" s="751"/>
      <c r="R65" s="751"/>
      <c r="S65" s="751"/>
      <c r="T65" s="751"/>
      <c r="U65" s="751"/>
      <c r="V65" s="752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152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153</v>
      </c>
      <c r="B67" s="54" t="s">
        <v>154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158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166</v>
      </c>
      <c r="B72" s="54" t="s">
        <v>167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161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80</v>
      </c>
      <c r="Q74" s="751"/>
      <c r="R74" s="751"/>
      <c r="S74" s="751"/>
      <c r="T74" s="751"/>
      <c r="U74" s="751"/>
      <c r="V74" s="752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64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168</v>
      </c>
      <c r="B76" s="54" t="s">
        <v>169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171</v>
      </c>
      <c r="B77" s="54" t="s">
        <v>172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174</v>
      </c>
      <c r="B78" s="54" t="s">
        <v>175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177</v>
      </c>
      <c r="B79" s="54" t="s">
        <v>178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179</v>
      </c>
      <c r="B80" s="54" t="s">
        <v>180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173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181</v>
      </c>
      <c r="B81" s="54" t="s">
        <v>182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176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80</v>
      </c>
      <c r="Q83" s="751"/>
      <c r="R83" s="751"/>
      <c r="S83" s="751"/>
      <c r="T83" s="751"/>
      <c r="U83" s="751"/>
      <c r="V83" s="752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183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184</v>
      </c>
      <c r="B85" s="54" t="s">
        <v>185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184</v>
      </c>
      <c r="B86" s="54" t="s">
        <v>187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188</v>
      </c>
      <c r="B87" s="54" t="s">
        <v>189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80</v>
      </c>
      <c r="Q89" s="751"/>
      <c r="R89" s="751"/>
      <c r="S89" s="751"/>
      <c r="T89" s="751"/>
      <c r="U89" s="751"/>
      <c r="V89" s="752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191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90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192</v>
      </c>
      <c r="B92" s="54" t="s">
        <v>193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137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194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195</v>
      </c>
      <c r="B93" s="54" t="s">
        <v>196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194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197</v>
      </c>
      <c r="B94" s="54" t="s">
        <v>198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137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69</v>
      </c>
      <c r="X94" s="741">
        <v>423</v>
      </c>
      <c r="Y94" s="742">
        <f>IFERROR(IF(X94="",0,CEILING((X94/$H94),1)*$H94),"")</f>
        <v>423</v>
      </c>
      <c r="Z94" s="36">
        <f>IFERROR(IF(Y94=0,"",ROUNDUP(Y94/H94,0)*0.00902),"")</f>
        <v>0.84787999999999997</v>
      </c>
      <c r="AA94" s="56"/>
      <c r="AB94" s="57"/>
      <c r="AC94" s="151" t="s">
        <v>199</v>
      </c>
      <c r="AG94" s="64"/>
      <c r="AJ94" s="68" t="s">
        <v>108</v>
      </c>
      <c r="AK94" s="68">
        <v>594</v>
      </c>
      <c r="BB94" s="152" t="s">
        <v>1</v>
      </c>
      <c r="BM94" s="64">
        <f>IFERROR(X94*I94/H94,"0")</f>
        <v>442.74</v>
      </c>
      <c r="BN94" s="64">
        <f>IFERROR(Y94*I94/H94,"0")</f>
        <v>442.74</v>
      </c>
      <c r="BO94" s="64">
        <f>IFERROR(1/J94*(X94/H94),"0")</f>
        <v>0.71212121212121215</v>
      </c>
      <c r="BP94" s="64">
        <f>IFERROR(1/J94*(Y94/H94),"0")</f>
        <v>0.71212121212121215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81</v>
      </c>
      <c r="X95" s="743">
        <f>IFERROR(X92/H92,"0")+IFERROR(X93/H93,"0")+IFERROR(X94/H94,"0")</f>
        <v>94</v>
      </c>
      <c r="Y95" s="743">
        <f>IFERROR(Y92/H92,"0")+IFERROR(Y93/H93,"0")+IFERROR(Y94/H94,"0")</f>
        <v>94</v>
      </c>
      <c r="Z95" s="743">
        <f>IFERROR(IF(Z92="",0,Z92),"0")+IFERROR(IF(Z93="",0,Z93),"0")+IFERROR(IF(Z94="",0,Z94),"0")</f>
        <v>0.84787999999999997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80</v>
      </c>
      <c r="Q96" s="751"/>
      <c r="R96" s="751"/>
      <c r="S96" s="751"/>
      <c r="T96" s="751"/>
      <c r="U96" s="751"/>
      <c r="V96" s="752"/>
      <c r="W96" s="37" t="s">
        <v>69</v>
      </c>
      <c r="X96" s="743">
        <f>IFERROR(SUM(X92:X94),"0")</f>
        <v>423</v>
      </c>
      <c r="Y96" s="743">
        <f>IFERROR(SUM(Y92:Y94),"0")</f>
        <v>423</v>
      </c>
      <c r="Z96" s="37"/>
      <c r="AA96" s="744"/>
      <c r="AB96" s="744"/>
      <c r="AC96" s="744"/>
    </row>
    <row r="97" spans="1:68" ht="14.25" customHeight="1" x14ac:dyDescent="0.25">
      <c r="A97" s="761" t="s">
        <v>64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200</v>
      </c>
      <c r="B98" s="54" t="s">
        <v>201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200</v>
      </c>
      <c r="B99" s="54" t="s">
        <v>203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107</v>
      </c>
      <c r="M100" s="33" t="s">
        <v>94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378</v>
      </c>
      <c r="Y100" s="742">
        <f t="shared" si="20"/>
        <v>378</v>
      </c>
      <c r="Z100" s="36">
        <f>IFERROR(IF(Y100=0,"",ROUNDUP(Y100/H100,0)*0.00651),"")</f>
        <v>0.91139999999999999</v>
      </c>
      <c r="AA100" s="56"/>
      <c r="AB100" s="57"/>
      <c r="AC100" s="157" t="s">
        <v>202</v>
      </c>
      <c r="AG100" s="64"/>
      <c r="AJ100" s="68" t="s">
        <v>108</v>
      </c>
      <c r="AK100" s="68">
        <v>491.4</v>
      </c>
      <c r="BB100" s="158" t="s">
        <v>1</v>
      </c>
      <c r="BM100" s="64">
        <f t="shared" si="21"/>
        <v>413.28</v>
      </c>
      <c r="BN100" s="64">
        <f t="shared" si="22"/>
        <v>413.28</v>
      </c>
      <c r="BO100" s="64">
        <f t="shared" si="23"/>
        <v>0.76923076923076927</v>
      </c>
      <c r="BP100" s="64">
        <f t="shared" si="24"/>
        <v>0.76923076923076927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137</v>
      </c>
      <c r="N101" s="33"/>
      <c r="O101" s="32">
        <v>45</v>
      </c>
      <c r="P101" s="1084" t="s">
        <v>207</v>
      </c>
      <c r="Q101" s="748"/>
      <c r="R101" s="748"/>
      <c r="S101" s="748"/>
      <c r="T101" s="749"/>
      <c r="U101" s="34" t="s">
        <v>208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210</v>
      </c>
      <c r="B102" s="54" t="s">
        <v>211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212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213</v>
      </c>
      <c r="B103" s="54" t="s">
        <v>214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213</v>
      </c>
      <c r="B104" s="54" t="s">
        <v>215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5" t="s">
        <v>216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IFERROR(X98/H98,"0")+IFERROR(X99/H99,"0")+IFERROR(X100/H100,"0")+IFERROR(X101/H101,"0")+IFERROR(X102/H102,"0")+IFERROR(X103/H103,"0")+IFERROR(X104/H104,"0")</f>
        <v>140</v>
      </c>
      <c r="Y105" s="743">
        <f>IFERROR(Y98/H98,"0")+IFERROR(Y99/H99,"0")+IFERROR(Y100/H100,"0")+IFERROR(Y101/H101,"0")+IFERROR(Y102/H102,"0")+IFERROR(Y103/H103,"0")+IFERROR(Y104/H104,"0")</f>
        <v>140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0.91139999999999999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IFERROR(SUM(X98:X104),"0")</f>
        <v>378</v>
      </c>
      <c r="Y106" s="743">
        <f>IFERROR(SUM(Y98:Y104),"0")</f>
        <v>378</v>
      </c>
      <c r="Z106" s="37"/>
      <c r="AA106" s="744"/>
      <c r="AB106" s="744"/>
      <c r="AC106" s="744"/>
    </row>
    <row r="107" spans="1:68" ht="16.5" customHeight="1" x14ac:dyDescent="0.25">
      <c r="A107" s="753" t="s">
        <v>217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218</v>
      </c>
      <c r="B109" s="54" t="s">
        <v>219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220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221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220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222</v>
      </c>
      <c r="B111" s="54" t="s">
        <v>223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/>
      <c r="M111" s="33" t="s">
        <v>94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220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540</v>
      </c>
      <c r="Y112" s="742">
        <f>IFERROR(IF(X112="",0,CEILING((X112/$H112),1)*$H112),"")</f>
        <v>540</v>
      </c>
      <c r="Z112" s="36">
        <f>IFERROR(IF(Y112=0,"",ROUNDUP(Y112/H112,0)*0.00902),"")</f>
        <v>1.0824</v>
      </c>
      <c r="AA112" s="56"/>
      <c r="AB112" s="57"/>
      <c r="AC112" s="173" t="s">
        <v>220</v>
      </c>
      <c r="AG112" s="64"/>
      <c r="AJ112" s="68"/>
      <c r="AK112" s="68">
        <v>0</v>
      </c>
      <c r="BB112" s="174" t="s">
        <v>1</v>
      </c>
      <c r="BM112" s="64">
        <f>IFERROR(X112*I112/H112,"0")</f>
        <v>565.20000000000005</v>
      </c>
      <c r="BN112" s="64">
        <f>IFERROR(Y112*I112/H112,"0")</f>
        <v>565.20000000000005</v>
      </c>
      <c r="BO112" s="64">
        <f>IFERROR(1/J112*(X112/H112),"0")</f>
        <v>0.90909090909090917</v>
      </c>
      <c r="BP112" s="64">
        <f>IFERROR(1/J112*(Y112/H112),"0")</f>
        <v>0.90909090909090917</v>
      </c>
    </row>
    <row r="113" spans="1:68" ht="16.5" customHeight="1" x14ac:dyDescent="0.25">
      <c r="A113" s="54" t="s">
        <v>226</v>
      </c>
      <c r="B113" s="54" t="s">
        <v>227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220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120</v>
      </c>
      <c r="Y114" s="743">
        <f>IFERROR(Y109/H109,"0")+IFERROR(Y110/H110,"0")+IFERROR(Y111/H111,"0")+IFERROR(Y112/H112,"0")+IFERROR(Y113/H113,"0")</f>
        <v>120</v>
      </c>
      <c r="Z114" s="743">
        <f>IFERROR(IF(Z109="",0,Z109),"0")+IFERROR(IF(Z110="",0,Z110),"0")+IFERROR(IF(Z111="",0,Z111),"0")+IFERROR(IF(Z112="",0,Z112),"0")+IFERROR(IF(Z113="",0,Z113),"0")</f>
        <v>1.0824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540</v>
      </c>
      <c r="Y115" s="743">
        <f>IFERROR(SUM(Y109:Y113),"0")</f>
        <v>540</v>
      </c>
      <c r="Z115" s="37"/>
      <c r="AA115" s="744"/>
      <c r="AB115" s="744"/>
      <c r="AC115" s="744"/>
    </row>
    <row r="116" spans="1:68" ht="14.25" customHeight="1" x14ac:dyDescent="0.25">
      <c r="A116" s="761" t="s">
        <v>141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228</v>
      </c>
      <c r="B117" s="54" t="s">
        <v>229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230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231</v>
      </c>
      <c r="B118" s="54" t="s">
        <v>232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230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233</v>
      </c>
      <c r="B119" s="54" t="s">
        <v>234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230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235</v>
      </c>
      <c r="B123" s="54" t="s">
        <v>236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237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235</v>
      </c>
      <c r="B124" s="54" t="s">
        <v>238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240</v>
      </c>
      <c r="B125" s="54" t="s">
        <v>241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243</v>
      </c>
      <c r="B126" s="54" t="s">
        <v>244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137</v>
      </c>
      <c r="N126" s="33"/>
      <c r="O126" s="32">
        <v>45</v>
      </c>
      <c r="P126" s="1157" t="s">
        <v>245</v>
      </c>
      <c r="Q126" s="748"/>
      <c r="R126" s="748"/>
      <c r="S126" s="748"/>
      <c r="T126" s="749"/>
      <c r="U126" s="34" t="s">
        <v>246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247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243</v>
      </c>
      <c r="B127" s="54" t="s">
        <v>248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249</v>
      </c>
      <c r="B128" s="54" t="s">
        <v>250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137</v>
      </c>
      <c r="N128" s="33"/>
      <c r="O128" s="32">
        <v>45</v>
      </c>
      <c r="P128" s="1104" t="s">
        <v>251</v>
      </c>
      <c r="Q128" s="748"/>
      <c r="R128" s="748"/>
      <c r="S128" s="748"/>
      <c r="T128" s="749"/>
      <c r="U128" s="34" t="s">
        <v>246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247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249</v>
      </c>
      <c r="B129" s="54" t="s">
        <v>252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107</v>
      </c>
      <c r="M129" s="33" t="s">
        <v>94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162</v>
      </c>
      <c r="Y129" s="742">
        <f t="shared" si="25"/>
        <v>162</v>
      </c>
      <c r="Z129" s="36">
        <f t="shared" si="30"/>
        <v>0.3906</v>
      </c>
      <c r="AA129" s="56"/>
      <c r="AB129" s="57"/>
      <c r="AC129" s="195" t="s">
        <v>239</v>
      </c>
      <c r="AG129" s="64"/>
      <c r="AJ129" s="68" t="s">
        <v>108</v>
      </c>
      <c r="AK129" s="68">
        <v>491.4</v>
      </c>
      <c r="BB129" s="196" t="s">
        <v>1</v>
      </c>
      <c r="BM129" s="64">
        <f t="shared" si="26"/>
        <v>177.11999999999998</v>
      </c>
      <c r="BN129" s="64">
        <f t="shared" si="27"/>
        <v>177.11999999999998</v>
      </c>
      <c r="BO129" s="64">
        <f t="shared" si="28"/>
        <v>0.32967032967032966</v>
      </c>
      <c r="BP129" s="64">
        <f t="shared" si="29"/>
        <v>0.32967032967032966</v>
      </c>
    </row>
    <row r="130" spans="1:68" ht="27" customHeight="1" x14ac:dyDescent="0.25">
      <c r="A130" s="54" t="s">
        <v>253</v>
      </c>
      <c r="B130" s="54" t="s">
        <v>254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255</v>
      </c>
      <c r="B131" s="54" t="s">
        <v>256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257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80</v>
      </c>
      <c r="Q132" s="751"/>
      <c r="R132" s="751"/>
      <c r="S132" s="751"/>
      <c r="T132" s="751"/>
      <c r="U132" s="751"/>
      <c r="V132" s="752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59.999999999999993</v>
      </c>
      <c r="Y132" s="743">
        <f>IFERROR(Y123/H123,"0")+IFERROR(Y124/H124,"0")+IFERROR(Y125/H125,"0")+IFERROR(Y126/H126,"0")+IFERROR(Y127/H127,"0")+IFERROR(Y128/H128,"0")+IFERROR(Y129/H129,"0")+IFERROR(Y130/H130,"0")+IFERROR(Y131/H131,"0")</f>
        <v>59.999999999999993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0.3906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80</v>
      </c>
      <c r="Q133" s="751"/>
      <c r="R133" s="751"/>
      <c r="S133" s="751"/>
      <c r="T133" s="751"/>
      <c r="U133" s="751"/>
      <c r="V133" s="752"/>
      <c r="W133" s="37" t="s">
        <v>69</v>
      </c>
      <c r="X133" s="743">
        <f>IFERROR(SUM(X123:X131),"0")</f>
        <v>162</v>
      </c>
      <c r="Y133" s="743">
        <f>IFERROR(SUM(Y123:Y131),"0")</f>
        <v>162</v>
      </c>
      <c r="Z133" s="37"/>
      <c r="AA133" s="744"/>
      <c r="AB133" s="744"/>
      <c r="AC133" s="744"/>
    </row>
    <row r="134" spans="1:68" ht="14.25" customHeight="1" x14ac:dyDescent="0.25">
      <c r="A134" s="761" t="s">
        <v>183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258</v>
      </c>
      <c r="B135" s="54" t="s">
        <v>259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261</v>
      </c>
      <c r="B136" s="54" t="s">
        <v>262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80</v>
      </c>
      <c r="Q137" s="751"/>
      <c r="R137" s="751"/>
      <c r="S137" s="751"/>
      <c r="T137" s="751"/>
      <c r="U137" s="751"/>
      <c r="V137" s="752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80</v>
      </c>
      <c r="Q138" s="751"/>
      <c r="R138" s="751"/>
      <c r="S138" s="751"/>
      <c r="T138" s="751"/>
      <c r="U138" s="751"/>
      <c r="V138" s="752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264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90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265</v>
      </c>
      <c r="B141" s="54" t="s">
        <v>266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267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265</v>
      </c>
      <c r="B142" s="54" t="s">
        <v>268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267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80</v>
      </c>
      <c r="Q143" s="751"/>
      <c r="R143" s="751"/>
      <c r="S143" s="751"/>
      <c r="T143" s="751"/>
      <c r="U143" s="751"/>
      <c r="V143" s="752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80</v>
      </c>
      <c r="Q144" s="751"/>
      <c r="R144" s="751"/>
      <c r="S144" s="751"/>
      <c r="T144" s="751"/>
      <c r="U144" s="751"/>
      <c r="V144" s="752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152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269</v>
      </c>
      <c r="B146" s="54" t="s">
        <v>270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80</v>
      </c>
      <c r="Q148" s="751"/>
      <c r="R148" s="751"/>
      <c r="S148" s="751"/>
      <c r="T148" s="751"/>
      <c r="U148" s="751"/>
      <c r="V148" s="752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80</v>
      </c>
      <c r="Q149" s="751"/>
      <c r="R149" s="751"/>
      <c r="S149" s="751"/>
      <c r="T149" s="751"/>
      <c r="U149" s="751"/>
      <c r="V149" s="752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64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273</v>
      </c>
      <c r="B151" s="54" t="s">
        <v>274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273</v>
      </c>
      <c r="B152" s="54" t="s">
        <v>275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267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80</v>
      </c>
      <c r="Q153" s="751"/>
      <c r="R153" s="751"/>
      <c r="S153" s="751"/>
      <c r="T153" s="751"/>
      <c r="U153" s="751"/>
      <c r="V153" s="752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80</v>
      </c>
      <c r="Q154" s="751"/>
      <c r="R154" s="751"/>
      <c r="S154" s="751"/>
      <c r="T154" s="751"/>
      <c r="U154" s="751"/>
      <c r="V154" s="752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88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90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276</v>
      </c>
      <c r="B157" s="54" t="s">
        <v>277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278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80</v>
      </c>
      <c r="Q158" s="751"/>
      <c r="R158" s="751"/>
      <c r="S158" s="751"/>
      <c r="T158" s="751"/>
      <c r="U158" s="751"/>
      <c r="V158" s="752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80</v>
      </c>
      <c r="Q159" s="751"/>
      <c r="R159" s="751"/>
      <c r="S159" s="751"/>
      <c r="T159" s="751"/>
      <c r="U159" s="751"/>
      <c r="V159" s="752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152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279</v>
      </c>
      <c r="B161" s="54" t="s">
        <v>280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281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282</v>
      </c>
      <c r="B162" s="54" t="s">
        <v>283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285</v>
      </c>
      <c r="B163" s="54" t="s">
        <v>286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288</v>
      </c>
      <c r="B164" s="54" t="s">
        <v>289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284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290</v>
      </c>
      <c r="B165" s="54" t="s">
        <v>291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287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80</v>
      </c>
      <c r="Q166" s="751"/>
      <c r="R166" s="751"/>
      <c r="S166" s="751"/>
      <c r="T166" s="751"/>
      <c r="U166" s="751"/>
      <c r="V166" s="752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80</v>
      </c>
      <c r="Q167" s="751"/>
      <c r="R167" s="751"/>
      <c r="S167" s="751"/>
      <c r="T167" s="751"/>
      <c r="U167" s="751"/>
      <c r="V167" s="752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64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292</v>
      </c>
      <c r="B169" s="54" t="s">
        <v>293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297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80</v>
      </c>
      <c r="Q171" s="751"/>
      <c r="R171" s="751"/>
      <c r="S171" s="751"/>
      <c r="T171" s="751"/>
      <c r="U171" s="751"/>
      <c r="V171" s="752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80</v>
      </c>
      <c r="Q172" s="751"/>
      <c r="R172" s="751"/>
      <c r="S172" s="751"/>
      <c r="T172" s="751"/>
      <c r="U172" s="751"/>
      <c r="V172" s="752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298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299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141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300</v>
      </c>
      <c r="B176" s="54" t="s">
        <v>301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302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80</v>
      </c>
      <c r="Q177" s="751"/>
      <c r="R177" s="751"/>
      <c r="S177" s="751"/>
      <c r="T177" s="751"/>
      <c r="U177" s="751"/>
      <c r="V177" s="752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80</v>
      </c>
      <c r="Q178" s="751"/>
      <c r="R178" s="751"/>
      <c r="S178" s="751"/>
      <c r="T178" s="751"/>
      <c r="U178" s="751"/>
      <c r="V178" s="752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152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303</v>
      </c>
      <c r="B180" s="54" t="s">
        <v>304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311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316</v>
      </c>
      <c r="B185" s="54" t="s">
        <v>317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311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311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322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80</v>
      </c>
      <c r="Q189" s="751"/>
      <c r="R189" s="751"/>
      <c r="S189" s="751"/>
      <c r="T189" s="751"/>
      <c r="U189" s="751"/>
      <c r="V189" s="752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323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90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324</v>
      </c>
      <c r="B192" s="54" t="s">
        <v>325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326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326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80</v>
      </c>
      <c r="Q195" s="751"/>
      <c r="R195" s="751"/>
      <c r="S195" s="751"/>
      <c r="T195" s="751"/>
      <c r="U195" s="751"/>
      <c r="V195" s="752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141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329</v>
      </c>
      <c r="B197" s="54" t="s">
        <v>330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331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332</v>
      </c>
      <c r="B198" s="54" t="s">
        <v>333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331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80</v>
      </c>
      <c r="Q200" s="751"/>
      <c r="R200" s="751"/>
      <c r="S200" s="751"/>
      <c r="T200" s="751"/>
      <c r="U200" s="751"/>
      <c r="V200" s="752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152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334</v>
      </c>
      <c r="B202" s="54" t="s">
        <v>335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346</v>
      </c>
      <c r="B206" s="54" t="s">
        <v>347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348</v>
      </c>
      <c r="B207" s="54" t="s">
        <v>349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352</v>
      </c>
      <c r="B209" s="54" t="s">
        <v>353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80</v>
      </c>
      <c r="Q211" s="751"/>
      <c r="R211" s="751"/>
      <c r="S211" s="751"/>
      <c r="T211" s="751"/>
      <c r="U211" s="751"/>
      <c r="V211" s="752"/>
      <c r="W211" s="37" t="s">
        <v>69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64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354</v>
      </c>
      <c r="B213" s="54" t="s">
        <v>355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357</v>
      </c>
      <c r="B214" s="54" t="s">
        <v>358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137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363</v>
      </c>
      <c r="B216" s="54" t="s">
        <v>364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288</v>
      </c>
      <c r="Y217" s="742">
        <f t="shared" si="41"/>
        <v>288</v>
      </c>
      <c r="Z217" s="36">
        <f t="shared" ref="Z217:Z223" si="46">IFERROR(IF(Y217=0,"",ROUNDUP(Y217/H217,0)*0.00651),"")</f>
        <v>0.78120000000000001</v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2"/>
        <v>320.40000000000003</v>
      </c>
      <c r="BN217" s="64">
        <f t="shared" si="43"/>
        <v>320.40000000000003</v>
      </c>
      <c r="BO217" s="64">
        <f t="shared" si="44"/>
        <v>0.65934065934065944</v>
      </c>
      <c r="BP217" s="64">
        <f t="shared" si="45"/>
        <v>0.65934065934065944</v>
      </c>
    </row>
    <row r="218" spans="1:68" ht="27" customHeight="1" x14ac:dyDescent="0.25">
      <c r="A218" s="54" t="s">
        <v>368</v>
      </c>
      <c r="B218" s="54" t="s">
        <v>369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137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370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264</v>
      </c>
      <c r="Y219" s="742">
        <f t="shared" si="41"/>
        <v>264</v>
      </c>
      <c r="Z219" s="36">
        <f t="shared" si="46"/>
        <v>0.71610000000000007</v>
      </c>
      <c r="AA219" s="56"/>
      <c r="AB219" s="57"/>
      <c r="AC219" s="287" t="s">
        <v>365</v>
      </c>
      <c r="AG219" s="64"/>
      <c r="AJ219" s="68"/>
      <c r="AK219" s="68">
        <v>0</v>
      </c>
      <c r="BB219" s="288" t="s">
        <v>1</v>
      </c>
      <c r="BM219" s="64">
        <f t="shared" si="42"/>
        <v>291.72000000000003</v>
      </c>
      <c r="BN219" s="64">
        <f t="shared" si="43"/>
        <v>291.72000000000003</v>
      </c>
      <c r="BO219" s="64">
        <f t="shared" si="44"/>
        <v>0.60439560439560447</v>
      </c>
      <c r="BP219" s="64">
        <f t="shared" si="45"/>
        <v>0.60439560439560447</v>
      </c>
    </row>
    <row r="220" spans="1:68" ht="27" customHeight="1" x14ac:dyDescent="0.25">
      <c r="A220" s="54" t="s">
        <v>373</v>
      </c>
      <c r="B220" s="54" t="s">
        <v>374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365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377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382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230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230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1.4973000000000001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IFERROR(SUM(X213:X223),"0")</f>
        <v>552</v>
      </c>
      <c r="Y225" s="743">
        <f>IFERROR(SUM(Y213:Y223),"0")</f>
        <v>552</v>
      </c>
      <c r="Z225" s="37"/>
      <c r="AA225" s="744"/>
      <c r="AB225" s="744"/>
      <c r="AC225" s="744"/>
    </row>
    <row r="226" spans="1:68" ht="14.25" customHeight="1" x14ac:dyDescent="0.25">
      <c r="A226" s="761" t="s">
        <v>183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383</v>
      </c>
      <c r="B227" s="54" t="s">
        <v>384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137</v>
      </c>
      <c r="N227" s="33"/>
      <c r="O227" s="32">
        <v>30</v>
      </c>
      <c r="P227" s="1048" t="s">
        <v>385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386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389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137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393</v>
      </c>
      <c r="B230" s="54" t="s">
        <v>394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395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396</v>
      </c>
      <c r="B235" s="54" t="s">
        <v>397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396</v>
      </c>
      <c r="B236" s="54" t="s">
        <v>399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400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401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402</v>
      </c>
      <c r="B237" s="54" t="s">
        <v>403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404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405</v>
      </c>
      <c r="B239" s="54" t="s">
        <v>408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400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401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404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413</v>
      </c>
      <c r="B242" s="54" t="s">
        <v>414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415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416</v>
      </c>
      <c r="B247" s="54" t="s">
        <v>417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400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418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420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421</v>
      </c>
      <c r="B249" s="54" t="s">
        <v>422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423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426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424</v>
      </c>
      <c r="B251" s="54" t="s">
        <v>427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400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418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428</v>
      </c>
      <c r="B252" s="54" t="s">
        <v>429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420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430</v>
      </c>
      <c r="B253" s="54" t="s">
        <v>431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432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423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141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437</v>
      </c>
      <c r="B259" s="54" t="s">
        <v>438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440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441</v>
      </c>
      <c r="B264" s="54" t="s">
        <v>442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443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444</v>
      </c>
      <c r="B265" s="54" t="s">
        <v>445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446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444</v>
      </c>
      <c r="B266" s="54" t="s">
        <v>447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400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448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449</v>
      </c>
      <c r="B267" s="54" t="s">
        <v>450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451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452</v>
      </c>
      <c r="B268" s="54" t="s">
        <v>453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454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455</v>
      </c>
      <c r="B269" s="54" t="s">
        <v>456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457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458</v>
      </c>
      <c r="B270" s="54" t="s">
        <v>459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460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461</v>
      </c>
      <c r="B271" s="54" t="s">
        <v>462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463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464</v>
      </c>
      <c r="B272" s="54" t="s">
        <v>465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466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467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468</v>
      </c>
      <c r="B277" s="54" t="s">
        <v>469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470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471</v>
      </c>
      <c r="B282" s="54" t="s">
        <v>472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473</v>
      </c>
      <c r="B283" s="54" t="s">
        <v>474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475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476</v>
      </c>
      <c r="B284" s="54" t="s">
        <v>477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478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479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480</v>
      </c>
      <c r="B289" s="54" t="s">
        <v>481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482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483</v>
      </c>
      <c r="B290" s="54" t="s">
        <v>484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485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486</v>
      </c>
      <c r="B291" s="54" t="s">
        <v>487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488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137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491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492</v>
      </c>
      <c r="B293" s="54" t="s">
        <v>493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124</v>
      </c>
      <c r="M293" s="33" t="s">
        <v>94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482</v>
      </c>
      <c r="AG293" s="64"/>
      <c r="AJ293" s="68" t="s">
        <v>126</v>
      </c>
      <c r="AK293" s="68">
        <v>33.6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494</v>
      </c>
      <c r="B294" s="54" t="s">
        <v>495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496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497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498</v>
      </c>
      <c r="B299" s="54" t="s">
        <v>499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500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152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501</v>
      </c>
      <c r="B303" s="54" t="s">
        <v>502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503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504</v>
      </c>
      <c r="B307" s="54" t="s">
        <v>505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137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506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507</v>
      </c>
      <c r="B308" s="54" t="s">
        <v>508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509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510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511</v>
      </c>
      <c r="B313" s="54" t="s">
        <v>512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513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152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514</v>
      </c>
      <c r="B317" s="54" t="s">
        <v>515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516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517</v>
      </c>
      <c r="B321" s="54" t="s">
        <v>518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519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520</v>
      </c>
      <c r="B322" s="54" t="s">
        <v>521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522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523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524</v>
      </c>
      <c r="B327" s="54" t="s">
        <v>525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152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528</v>
      </c>
      <c r="B332" s="54" t="s">
        <v>529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530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531</v>
      </c>
      <c r="B333" s="54" t="s">
        <v>532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530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533</v>
      </c>
      <c r="B337" s="54" t="s">
        <v>534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535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536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537</v>
      </c>
      <c r="B342" s="54" t="s">
        <v>538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539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540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541</v>
      </c>
      <c r="B347" s="54" t="s">
        <v>542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543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544</v>
      </c>
      <c r="B348" s="54" t="s">
        <v>545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400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546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544</v>
      </c>
      <c r="B349" s="54" t="s">
        <v>547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/>
      <c r="M349" s="33" t="s">
        <v>94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549</v>
      </c>
      <c r="B350" s="54" t="s">
        <v>550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552</v>
      </c>
      <c r="B351" s="54" t="s">
        <v>553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555</v>
      </c>
      <c r="B352" s="54" t="s">
        <v>556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152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572</v>
      </c>
      <c r="B361" s="54" t="s">
        <v>573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577</v>
      </c>
      <c r="B366" s="54" t="s">
        <v>578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580</v>
      </c>
      <c r="B367" s="54" t="s">
        <v>581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137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183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137</v>
      </c>
      <c r="N376" s="33"/>
      <c r="O376" s="32">
        <v>30</v>
      </c>
      <c r="P376" s="894" t="s">
        <v>600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602</v>
      </c>
      <c r="B380" s="54" t="s">
        <v>603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3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152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630</v>
      </c>
      <c r="Y399" s="742">
        <f>IFERROR(IF(X399="",0,CEILING((X399/$H399),1)*$H399),"")</f>
        <v>630</v>
      </c>
      <c r="Z399" s="36">
        <f>IFERROR(IF(Y399=0,"",ROUNDUP(Y399/H399,0)*0.00651),"")</f>
        <v>1.9530000000000001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705.59999999999991</v>
      </c>
      <c r="BN399" s="64">
        <f>IFERROR(Y399*I399/H399,"0")</f>
        <v>705.59999999999991</v>
      </c>
      <c r="BO399" s="64">
        <f>IFERROR(1/J399*(X399/H399),"0")</f>
        <v>1.6483516483516485</v>
      </c>
      <c r="BP399" s="64">
        <f>IFERROR(1/J399*(Y399/H399),"0")</f>
        <v>1.6483516483516485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137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512.4</v>
      </c>
      <c r="Y400" s="742">
        <f>IFERROR(IF(X400="",0,CEILING((X400/$H400),1)*$H400),"")</f>
        <v>512.4</v>
      </c>
      <c r="Z400" s="36">
        <f>IFERROR(IF(Y400=0,"",ROUNDUP(Y400/H400,0)*0.00651),"")</f>
        <v>1.5884400000000001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570.95999999999992</v>
      </c>
      <c r="BN400" s="64">
        <f>IFERROR(Y400*I400/H400,"0")</f>
        <v>570.95999999999992</v>
      </c>
      <c r="BO400" s="64">
        <f>IFERROR(1/J400*(X400/H400),"0")</f>
        <v>1.3406593406593406</v>
      </c>
      <c r="BP400" s="64">
        <f>IFERROR(1/J400*(Y400/H400),"0")</f>
        <v>1.3406593406593406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544</v>
      </c>
      <c r="Y401" s="743">
        <f>IFERROR(Y398/H398,"0")+IFERROR(Y399/H399,"0")+IFERROR(Y400/H400,"0")</f>
        <v>544</v>
      </c>
      <c r="Z401" s="743">
        <f>IFERROR(IF(Z398="",0,Z398),"0")+IFERROR(IF(Z399="",0,Z399),"0")+IFERROR(IF(Z400="",0,Z400),"0")</f>
        <v>3.5414400000000001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1142.4000000000001</v>
      </c>
      <c r="Y402" s="743">
        <f>IFERROR(SUM(Y398:Y400),"0")</f>
        <v>1142.4000000000001</v>
      </c>
      <c r="Z402" s="37"/>
      <c r="AA402" s="744"/>
      <c r="AB402" s="744"/>
      <c r="AC402" s="744"/>
    </row>
    <row r="403" spans="1:68" ht="27.75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107</v>
      </c>
      <c r="M406" s="33" t="s">
        <v>68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108</v>
      </c>
      <c r="AK406" s="68">
        <v>720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400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107</v>
      </c>
      <c r="M408" s="33" t="s">
        <v>68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108</v>
      </c>
      <c r="AK408" s="68">
        <v>720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400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107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108</v>
      </c>
      <c r="AK410" s="68">
        <v>720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400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137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customHeight="1" x14ac:dyDescent="0.25">
      <c r="A418" s="761" t="s">
        <v>141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107</v>
      </c>
      <c r="M419" s="33" t="s">
        <v>97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663</v>
      </c>
      <c r="AG419" s="64"/>
      <c r="AJ419" s="68" t="s">
        <v>108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customHeight="1" x14ac:dyDescent="0.25">
      <c r="A423" s="761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8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183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77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152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5" t="s">
        <v>704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712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183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6" t="s">
        <v>719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721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722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152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1" t="s">
        <v>725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120</v>
      </c>
      <c r="K465" s="32" t="s">
        <v>104</v>
      </c>
      <c r="L465" s="32"/>
      <c r="M465" s="33" t="s">
        <v>68</v>
      </c>
      <c r="N465" s="33"/>
      <c r="O465" s="32">
        <v>50</v>
      </c>
      <c r="P465" s="1085" t="s">
        <v>729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IFERROR(IF(Y465=0,"",ROUNDUP(Y465/H465,0)*0.00937),"")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104</v>
      </c>
      <c r="L466" s="32"/>
      <c r="M466" s="33" t="s">
        <v>68</v>
      </c>
      <c r="N466" s="33"/>
      <c r="O466" s="32">
        <v>50</v>
      </c>
      <c r="P466" s="856" t="s">
        <v>729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IFERROR(IF(Y466=0,"",ROUNDUP(Y466/H466,0)*0.00902),"")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09" t="s">
        <v>734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1" t="s">
        <v>739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43" t="s">
        <v>744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29.4</v>
      </c>
      <c r="Y473" s="742">
        <f t="shared" si="87"/>
        <v>29.400000000000002</v>
      </c>
      <c r="Z473" s="36">
        <f t="shared" si="92"/>
        <v>7.0280000000000009E-2</v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31.22</v>
      </c>
      <c r="BN473" s="64">
        <f t="shared" si="89"/>
        <v>31.22</v>
      </c>
      <c r="BO473" s="64">
        <f t="shared" si="90"/>
        <v>5.9829059829059825E-2</v>
      </c>
      <c r="BP473" s="64">
        <f t="shared" si="91"/>
        <v>5.9829059829059839E-2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49" t="s">
        <v>753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759</v>
      </c>
      <c r="B478" s="54" t="s">
        <v>760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50</v>
      </c>
      <c r="P478" s="1082" t="s">
        <v>761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730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759</v>
      </c>
      <c r="B479" s="54" t="s">
        <v>762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45</v>
      </c>
      <c r="P479" s="8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763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13.999999999999998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7.0280000000000009E-2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29.4</v>
      </c>
      <c r="Y481" s="743">
        <f>IFERROR(SUM(Y464:Y479),"0")</f>
        <v>29.400000000000002</v>
      </c>
      <c r="Z481" s="37"/>
      <c r="AA481" s="744"/>
      <c r="AB481" s="744"/>
      <c r="AC481" s="744"/>
    </row>
    <row r="482" spans="1:68" ht="14.25" customHeight="1" x14ac:dyDescent="0.25">
      <c r="A482" s="761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764</v>
      </c>
      <c r="B483" s="54" t="s">
        <v>765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767</v>
      </c>
      <c r="B484" s="54" t="s">
        <v>768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770</v>
      </c>
      <c r="B488" s="54" t="s">
        <v>771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775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141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776</v>
      </c>
      <c r="B493" s="54" t="s">
        <v>777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152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8" t="s">
        <v>781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783</v>
      </c>
      <c r="B498" s="54" t="s">
        <v>784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786</v>
      </c>
      <c r="B499" s="54" t="s">
        <v>787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36" t="s">
        <v>788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105</v>
      </c>
      <c r="Y500" s="742">
        <f>IFERROR(IF(X500="",0,CEILING((X500/$H500),1)*$H500),"")</f>
        <v>105</v>
      </c>
      <c r="Z500" s="36">
        <f>IFERROR(IF(Y500=0,"",ROUNDUP(Y500/H500,0)*0.00502),"")</f>
        <v>0.251</v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111.5</v>
      </c>
      <c r="BN500" s="64">
        <f>IFERROR(Y500*I500/H500,"0")</f>
        <v>111.5</v>
      </c>
      <c r="BO500" s="64">
        <f>IFERROR(1/J500*(X500/H500),"0")</f>
        <v>0.21367521367521369</v>
      </c>
      <c r="BP500" s="64">
        <f>IFERROR(1/J500*(Y500/H500),"0")</f>
        <v>0.21367521367521369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50</v>
      </c>
      <c r="Y501" s="743">
        <f>IFERROR(Y497/H497,"0")+IFERROR(Y498/H498,"0")+IFERROR(Y499/H499,"0")+IFERROR(Y500/H500,"0")</f>
        <v>50</v>
      </c>
      <c r="Z501" s="743">
        <f>IFERROR(IF(Z497="",0,Z497),"0")+IFERROR(IF(Z498="",0,Z498),"0")+IFERROR(IF(Z499="",0,Z499),"0")+IFERROR(IF(Z500="",0,Z500),"0")</f>
        <v>0.251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105</v>
      </c>
      <c r="Y502" s="743">
        <f>IFERROR(SUM(Y497:Y500),"0")</f>
        <v>105</v>
      </c>
      <c r="Z502" s="37"/>
      <c r="AA502" s="744"/>
      <c r="AB502" s="744"/>
      <c r="AC502" s="744"/>
    </row>
    <row r="503" spans="1:68" ht="16.5" customHeight="1" x14ac:dyDescent="0.25">
      <c r="A503" s="753" t="s">
        <v>792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152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798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804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152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805</v>
      </c>
      <c r="B512" s="54" t="s">
        <v>806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183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808</v>
      </c>
      <c r="B516" s="54" t="s">
        <v>809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811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811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4301012035</v>
      </c>
      <c r="D528" s="745">
        <v>4680115880603</v>
      </c>
      <c r="E528" s="746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104</v>
      </c>
      <c r="L528" s="32"/>
      <c r="M528" s="33" t="s">
        <v>97</v>
      </c>
      <c r="N528" s="33"/>
      <c r="O528" s="32">
        <v>60</v>
      </c>
      <c r="P528" s="11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IFERROR(IF(Y528=0,"",ROUNDUP(Y528/H528,0)*0.00937),"")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4301011778</v>
      </c>
      <c r="D529" s="745">
        <v>4680115880603</v>
      </c>
      <c r="E529" s="746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104</v>
      </c>
      <c r="L529" s="32"/>
      <c r="M529" s="33" t="s">
        <v>97</v>
      </c>
      <c r="N529" s="33"/>
      <c r="O529" s="32">
        <v>60</v>
      </c>
      <c r="P529" s="9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IFERROR(IF(Y529=0,"",ROUNDUP(Y529/H529,0)*0.00902),"")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20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00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4301012034</v>
      </c>
      <c r="D533" s="745">
        <v>4607091389982</v>
      </c>
      <c r="E533" s="746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104</v>
      </c>
      <c r="L533" s="32"/>
      <c r="M533" s="33" t="s">
        <v>97</v>
      </c>
      <c r="N533" s="33"/>
      <c r="O533" s="32">
        <v>60</v>
      </c>
      <c r="P533" s="9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IFERROR(IF(Y533=0,"",ROUNDUP(Y533/H533,0)*0.00937),"")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4301011784</v>
      </c>
      <c r="D534" s="745">
        <v>4607091389982</v>
      </c>
      <c r="E534" s="746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IFERROR(IF(Y534=0,"",ROUNDUP(Y534/H534,0)*0.00902),"")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11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850</v>
      </c>
      <c r="B537" s="54" t="s">
        <v>851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49" t="s">
        <v>852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customHeight="1" x14ac:dyDescent="0.25">
      <c r="A540" s="761" t="s">
        <v>141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4301020334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70</v>
      </c>
      <c r="P541" s="1029" t="s">
        <v>855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856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853</v>
      </c>
      <c r="B542" s="54" t="s">
        <v>857</v>
      </c>
      <c r="C542" s="31">
        <v>4301020222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97</v>
      </c>
      <c r="N542" s="33"/>
      <c r="O542" s="32">
        <v>55</v>
      </c>
      <c r="P542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859</v>
      </c>
      <c r="B543" s="54" t="s">
        <v>860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856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862</v>
      </c>
      <c r="B544" s="54" t="s">
        <v>863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1" t="s">
        <v>864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152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85" t="s">
        <v>867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79" t="s">
        <v>871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2" t="s">
        <v>875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877</v>
      </c>
      <c r="B551" s="54" t="s">
        <v>878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57" t="s">
        <v>879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797" t="s">
        <v>882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880</v>
      </c>
      <c r="B553" s="54" t="s">
        <v>883</v>
      </c>
      <c r="C553" s="31">
        <v>4301031383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6.96</v>
      </c>
      <c r="J553" s="32">
        <v>120</v>
      </c>
      <c r="K553" s="32" t="s">
        <v>104</v>
      </c>
      <c r="L553" s="32"/>
      <c r="M553" s="33" t="s">
        <v>97</v>
      </c>
      <c r="N553" s="33"/>
      <c r="O553" s="32">
        <v>60</v>
      </c>
      <c r="P553" s="8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IFERROR(IF(Y553=0,"",ROUNDUP(Y553/H553,0)*0.00937),"")</f>
        <v/>
      </c>
      <c r="AA553" s="56"/>
      <c r="AB553" s="57"/>
      <c r="AC553" s="641" t="s">
        <v>884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880</v>
      </c>
      <c r="B554" s="54" t="s">
        <v>885</v>
      </c>
      <c r="C554" s="31">
        <v>4301031419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6.93</v>
      </c>
      <c r="J554" s="32">
        <v>132</v>
      </c>
      <c r="K554" s="32" t="s">
        <v>104</v>
      </c>
      <c r="L554" s="32"/>
      <c r="M554" s="33" t="s">
        <v>97</v>
      </c>
      <c r="N554" s="33"/>
      <c r="O554" s="32">
        <v>70</v>
      </c>
      <c r="P554" s="1026" t="s">
        <v>886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IFERROR(IF(Y554=0,"",ROUNDUP(Y554/H554,0)*0.00902),"")</f>
        <v/>
      </c>
      <c r="AA554" s="56"/>
      <c r="AB554" s="57"/>
      <c r="AC554" s="643" t="s">
        <v>868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887</v>
      </c>
      <c r="B556" s="54" t="s">
        <v>890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78" t="s">
        <v>891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4301031384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120</v>
      </c>
      <c r="K557" s="32" t="s">
        <v>104</v>
      </c>
      <c r="L557" s="32"/>
      <c r="M557" s="33" t="s">
        <v>68</v>
      </c>
      <c r="N557" s="33"/>
      <c r="O557" s="32">
        <v>60</v>
      </c>
      <c r="P557" s="10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IFERROR(IF(Y557=0,"",ROUNDUP(Y557/H557,0)*0.00937),"")</f>
        <v/>
      </c>
      <c r="AA557" s="56"/>
      <c r="AB557" s="57"/>
      <c r="AC557" s="649" t="s">
        <v>876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892</v>
      </c>
      <c r="B558" s="54" t="s">
        <v>894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895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892</v>
      </c>
      <c r="B559" s="54" t="s">
        <v>896</v>
      </c>
      <c r="C559" s="31">
        <v>4301031417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132</v>
      </c>
      <c r="K559" s="32" t="s">
        <v>104</v>
      </c>
      <c r="L559" s="32"/>
      <c r="M559" s="33" t="s">
        <v>68</v>
      </c>
      <c r="N559" s="33"/>
      <c r="O559" s="32">
        <v>70</v>
      </c>
      <c r="P559" s="1002" t="s">
        <v>897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IFERROR(IF(Y559=0,"",ROUNDUP(Y559/H559,0)*0.00902),"")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1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898</v>
      </c>
      <c r="B563" s="54" t="s">
        <v>899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901</v>
      </c>
      <c r="B564" s="54" t="s">
        <v>902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904</v>
      </c>
      <c r="B565" s="54" t="s">
        <v>905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183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907</v>
      </c>
      <c r="B569" s="54" t="s">
        <v>908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910</v>
      </c>
      <c r="B570" s="54" t="s">
        <v>911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912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913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913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914</v>
      </c>
      <c r="B576" s="54" t="s">
        <v>915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3" t="s">
        <v>917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919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919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920</v>
      </c>
      <c r="B582" s="54" t="s">
        <v>921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6" t="s">
        <v>922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9" t="s">
        <v>926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74" t="s">
        <v>930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84" t="s">
        <v>934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936</v>
      </c>
      <c r="B586" s="54" t="s">
        <v>937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4" t="s">
        <v>938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939</v>
      </c>
      <c r="B587" s="54" t="s">
        <v>940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5" t="s">
        <v>941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942</v>
      </c>
      <c r="B588" s="54" t="s">
        <v>943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7" t="s">
        <v>944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141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945</v>
      </c>
      <c r="B592" s="54" t="s">
        <v>946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3" t="s">
        <v>947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949</v>
      </c>
      <c r="B593" s="54" t="s">
        <v>950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3" t="s">
        <v>951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952</v>
      </c>
      <c r="B594" s="54" t="s">
        <v>953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0" t="s">
        <v>954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956</v>
      </c>
      <c r="B595" s="54" t="s">
        <v>957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47" t="s">
        <v>958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152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959</v>
      </c>
      <c r="B599" s="54" t="s">
        <v>960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9" t="s">
        <v>965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967</v>
      </c>
      <c r="B601" s="54" t="s">
        <v>968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3" t="s">
        <v>969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971</v>
      </c>
      <c r="B602" s="54" t="s">
        <v>972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988" t="s">
        <v>973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975</v>
      </c>
      <c r="B603" s="54" t="s">
        <v>976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6" t="s">
        <v>977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996" t="s">
        <v>981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982</v>
      </c>
      <c r="B605" s="54" t="s">
        <v>983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5" t="s">
        <v>984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4301051887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45</v>
      </c>
      <c r="P609" s="972" t="s">
        <v>987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985</v>
      </c>
      <c r="B610" s="54" t="s">
        <v>989</v>
      </c>
      <c r="C610" s="31">
        <v>4301051746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40</v>
      </c>
      <c r="P610" s="892" t="s">
        <v>990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991</v>
      </c>
      <c r="B611" s="54" t="s">
        <v>992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2" t="s">
        <v>993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995</v>
      </c>
      <c r="B612" s="54" t="s">
        <v>996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137</v>
      </c>
      <c r="N612" s="33"/>
      <c r="O612" s="32">
        <v>45</v>
      </c>
      <c r="P612" s="990" t="s">
        <v>997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998</v>
      </c>
      <c r="B613" s="54" t="s">
        <v>999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137</v>
      </c>
      <c r="N613" s="33"/>
      <c r="O613" s="32">
        <v>45</v>
      </c>
      <c r="P613" s="758" t="s">
        <v>1000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183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6" t="s">
        <v>1003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1001</v>
      </c>
      <c r="B618" s="54" t="s">
        <v>1005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3" t="s">
        <v>1006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1007</v>
      </c>
      <c r="B619" s="54" t="s">
        <v>1008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1009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1007</v>
      </c>
      <c r="B620" s="54" t="s">
        <v>1011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9" t="s">
        <v>1012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1013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1014</v>
      </c>
      <c r="B625" s="54" t="s">
        <v>1015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1018</v>
      </c>
      <c r="B626" s="54" t="s">
        <v>1019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2" t="s">
        <v>1020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141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1022</v>
      </c>
      <c r="B630" s="54" t="s">
        <v>1023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04" t="s">
        <v>1024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152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1026</v>
      </c>
      <c r="B634" s="54" t="s">
        <v>1027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18" t="s">
        <v>1028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1030</v>
      </c>
      <c r="B638" s="54" t="s">
        <v>1031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8" t="s">
        <v>1032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1034</v>
      </c>
      <c r="B639" s="54" t="s">
        <v>1035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0" t="s">
        <v>1036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1038</v>
      </c>
      <c r="Q642" s="867"/>
      <c r="R642" s="867"/>
      <c r="S642" s="867"/>
      <c r="T642" s="867"/>
      <c r="U642" s="867"/>
      <c r="V642" s="868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4052.8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4052.8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1039</v>
      </c>
      <c r="Q643" s="867"/>
      <c r="R643" s="867"/>
      <c r="S643" s="867"/>
      <c r="T643" s="867"/>
      <c r="U643" s="867"/>
      <c r="V643" s="868"/>
      <c r="W643" s="37" t="s">
        <v>69</v>
      </c>
      <c r="X643" s="743">
        <f>IFERROR(SUM(BM22:BM639),"0")</f>
        <v>4386.0199999999995</v>
      </c>
      <c r="Y643" s="743">
        <f>IFERROR(SUM(BN22:BN639),"0")</f>
        <v>4386.0199999999995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1040</v>
      </c>
      <c r="Q644" s="867"/>
      <c r="R644" s="867"/>
      <c r="S644" s="867"/>
      <c r="T644" s="867"/>
      <c r="U644" s="867"/>
      <c r="V644" s="868"/>
      <c r="W644" s="37" t="s">
        <v>1041</v>
      </c>
      <c r="X644" s="38">
        <f>ROUNDUP(SUM(BO22:BO639),0)</f>
        <v>9</v>
      </c>
      <c r="Y644" s="38">
        <f>ROUNDUP(SUM(BP22:BP639),0)</f>
        <v>9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1042</v>
      </c>
      <c r="Q645" s="867"/>
      <c r="R645" s="867"/>
      <c r="S645" s="867"/>
      <c r="T645" s="867"/>
      <c r="U645" s="867"/>
      <c r="V645" s="868"/>
      <c r="W645" s="37" t="s">
        <v>69</v>
      </c>
      <c r="X645" s="743">
        <f>GrossWeightTotal+PalletQtyTotal*25</f>
        <v>4611.0199999999995</v>
      </c>
      <c r="Y645" s="743">
        <f>GrossWeightTotalR+PalletQtyTotalR*25</f>
        <v>4611.0199999999995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1043</v>
      </c>
      <c r="Q646" s="867"/>
      <c r="R646" s="867"/>
      <c r="S646" s="867"/>
      <c r="T646" s="867"/>
      <c r="U646" s="867"/>
      <c r="V646" s="868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1420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1420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1044</v>
      </c>
      <c r="Q647" s="867"/>
      <c r="R647" s="867"/>
      <c r="S647" s="867"/>
      <c r="T647" s="867"/>
      <c r="U647" s="867"/>
      <c r="V647" s="868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10.107660000000001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2" t="s">
        <v>88</v>
      </c>
      <c r="D649" s="790"/>
      <c r="E649" s="790"/>
      <c r="F649" s="790"/>
      <c r="G649" s="790"/>
      <c r="H649" s="791"/>
      <c r="I649" s="762" t="s">
        <v>298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636</v>
      </c>
      <c r="Y649" s="791"/>
      <c r="Z649" s="762" t="s">
        <v>721</v>
      </c>
      <c r="AA649" s="790"/>
      <c r="AB649" s="790"/>
      <c r="AC649" s="791"/>
      <c r="AD649" s="738" t="s">
        <v>811</v>
      </c>
      <c r="AE649" s="738" t="s">
        <v>913</v>
      </c>
      <c r="AF649" s="762" t="s">
        <v>919</v>
      </c>
      <c r="AG649" s="791"/>
    </row>
    <row r="650" spans="1:33" ht="14.25" customHeight="1" thickTop="1" x14ac:dyDescent="0.2">
      <c r="A650" s="1007" t="s">
        <v>1047</v>
      </c>
      <c r="B650" s="762" t="s">
        <v>63</v>
      </c>
      <c r="C650" s="762" t="s">
        <v>89</v>
      </c>
      <c r="D650" s="762" t="s">
        <v>118</v>
      </c>
      <c r="E650" s="762" t="s">
        <v>191</v>
      </c>
      <c r="F650" s="762" t="s">
        <v>217</v>
      </c>
      <c r="G650" s="762" t="s">
        <v>264</v>
      </c>
      <c r="H650" s="762" t="s">
        <v>88</v>
      </c>
      <c r="I650" s="762" t="s">
        <v>299</v>
      </c>
      <c r="J650" s="762" t="s">
        <v>323</v>
      </c>
      <c r="K650" s="762" t="s">
        <v>395</v>
      </c>
      <c r="L650" s="762" t="s">
        <v>415</v>
      </c>
      <c r="M650" s="762" t="s">
        <v>440</v>
      </c>
      <c r="N650" s="739"/>
      <c r="O650" s="762" t="s">
        <v>467</v>
      </c>
      <c r="P650" s="762" t="s">
        <v>470</v>
      </c>
      <c r="Q650" s="762" t="s">
        <v>479</v>
      </c>
      <c r="R650" s="762" t="s">
        <v>497</v>
      </c>
      <c r="S650" s="762" t="s">
        <v>510</v>
      </c>
      <c r="T650" s="762" t="s">
        <v>523</v>
      </c>
      <c r="U650" s="762" t="s">
        <v>536</v>
      </c>
      <c r="V650" s="762" t="s">
        <v>540</v>
      </c>
      <c r="W650" s="762" t="s">
        <v>623</v>
      </c>
      <c r="X650" s="762" t="s">
        <v>637</v>
      </c>
      <c r="Y650" s="762" t="s">
        <v>678</v>
      </c>
      <c r="Z650" s="762" t="s">
        <v>722</v>
      </c>
      <c r="AA650" s="762" t="s">
        <v>775</v>
      </c>
      <c r="AB650" s="762" t="s">
        <v>792</v>
      </c>
      <c r="AC650" s="762" t="s">
        <v>804</v>
      </c>
      <c r="AD650" s="762" t="s">
        <v>811</v>
      </c>
      <c r="AE650" s="762" t="s">
        <v>913</v>
      </c>
      <c r="AF650" s="762" t="s">
        <v>919</v>
      </c>
      <c r="AG650" s="762" t="s">
        <v>1013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280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441</v>
      </c>
      <c r="E652" s="46">
        <f>IFERROR(Y92*1,"0")+IFERROR(Y93*1,"0")+IFERROR(Y94*1,"0")+IFERROR(Y98*1,"0")+IFERROR(Y99*1,"0")+IFERROR(Y100*1,"0")+IFERROR(Y101*1,"0")+IFERROR(Y102*1,"0")+IFERROR(Y103*1,"0")+IFERROR(Y104*1,"0")</f>
        <v>801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702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552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1142.4000000000001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29.400000000000002</v>
      </c>
      <c r="AA652" s="46">
        <f>IFERROR(Y493*1,"0")+IFERROR(Y497*1,"0")+IFERROR(Y498*1,"0")+IFERROR(Y499*1,"0")+IFERROR(Y500*1,"0")</f>
        <v>105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06ESKAJ5ylI3OpCQFEuwhlyFA5Aie899a3uD8ayFnznYeOt7k07VxXaG5v7B7PDDmxTkfrBSsHq19EcJYlTLA==" saltValue="2RKTQXTd9AxEK3GaAp3c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6 X94 X100 X129 X406 X408 X410 X419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293" xr:uid="{00000000-0002-0000-0000-000012000000}">
      <formula1>IF(AK51&gt;0,OR(X51=0,AND(IF(X51-AK51&gt;=0,TRUE,FALSE),X51&gt;0,IF(X51/(H51*K51)=ROUND(X51/(H51*K51),0),TRUE,FALSE))),FALSE)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l4XXSssyYETM+emblxFESWJuk2fkkOVh9bvhkfGQxx0vCzCCMrK0QFOjd15btStN2/eRlmi40U7oCBJ6g2JqLg==" saltValue="zD82EytJOePsJQ5L7OCh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2025-03-05T08:24:53Z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