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B9630F89-E95D-4DAA-B033-DC525F0903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Y481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Z46" i="1" l="1"/>
  <c r="Z88" i="1"/>
  <c r="Z105" i="1"/>
  <c r="Z132" i="1"/>
  <c r="Z137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BP368" i="1"/>
  <c r="BN368" i="1"/>
  <c r="Z368" i="1"/>
  <c r="H9" i="1"/>
  <c r="B652" i="1"/>
  <c r="X643" i="1"/>
  <c r="X645" i="1" s="1"/>
  <c r="X644" i="1"/>
  <c r="Z23" i="1"/>
  <c r="Z26" i="1" s="1"/>
  <c r="BN23" i="1"/>
  <c r="Z25" i="1"/>
  <c r="BN25" i="1"/>
  <c r="Y26" i="1"/>
  <c r="X642" i="1"/>
  <c r="Z29" i="1"/>
  <c r="Z30" i="1" s="1"/>
  <c r="BN29" i="1"/>
  <c r="BP29" i="1"/>
  <c r="Y644" i="1" s="1"/>
  <c r="Z35" i="1"/>
  <c r="BN35" i="1"/>
  <c r="Y643" i="1" s="1"/>
  <c r="Y645" i="1" s="1"/>
  <c r="BP35" i="1"/>
  <c r="Z37" i="1"/>
  <c r="BN37" i="1"/>
  <c r="Z39" i="1"/>
  <c r="BN39" i="1"/>
  <c r="Y42" i="1"/>
  <c r="Z45" i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Z73" i="1" s="1"/>
  <c r="BN68" i="1"/>
  <c r="Z70" i="1"/>
  <c r="BN70" i="1"/>
  <c r="Z72" i="1"/>
  <c r="BN72" i="1"/>
  <c r="Z76" i="1"/>
  <c r="Z82" i="1" s="1"/>
  <c r="BN76" i="1"/>
  <c r="BP76" i="1"/>
  <c r="Z78" i="1"/>
  <c r="BN78" i="1"/>
  <c r="Z80" i="1"/>
  <c r="BN80" i="1"/>
  <c r="Z86" i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Z114" i="1" s="1"/>
  <c r="BN110" i="1"/>
  <c r="Z112" i="1"/>
  <c r="BN112" i="1"/>
  <c r="Y115" i="1"/>
  <c r="Z118" i="1"/>
  <c r="Z120" i="1" s="1"/>
  <c r="BN118" i="1"/>
  <c r="Z124" i="1"/>
  <c r="BN124" i="1"/>
  <c r="Z127" i="1"/>
  <c r="BN127" i="1"/>
  <c r="Z128" i="1"/>
  <c r="BN128" i="1"/>
  <c r="Z130" i="1"/>
  <c r="BN130" i="1"/>
  <c r="Z136" i="1"/>
  <c r="BN136" i="1"/>
  <c r="Z141" i="1"/>
  <c r="Z143" i="1" s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Z166" i="1" s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Z188" i="1" s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31" i="1"/>
  <c r="Z228" i="1"/>
  <c r="Z231" i="1" s="1"/>
  <c r="BN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Z295" i="1" s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Z447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80" i="1" l="1"/>
  <c r="Z442" i="1"/>
  <c r="Y646" i="1"/>
  <c r="Z243" i="1"/>
  <c r="Y642" i="1"/>
  <c r="Z627" i="1"/>
  <c r="Z614" i="1"/>
  <c r="Z596" i="1"/>
  <c r="Z545" i="1"/>
  <c r="Z416" i="1"/>
  <c r="Z538" i="1"/>
  <c r="Z508" i="1"/>
  <c r="Z455" i="1"/>
  <c r="Z64" i="1"/>
  <c r="Z57" i="1"/>
  <c r="Z41" i="1"/>
  <c r="Z647" i="1" s="1"/>
</calcChain>
</file>

<file path=xl/sharedStrings.xml><?xml version="1.0" encoding="utf-8"?>
<sst xmlns="http://schemas.openxmlformats.org/spreadsheetml/2006/main" count="3025" uniqueCount="1064">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</sst>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45718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100</v>
      </c>
      <c r="Y36" s="742">
        <f t="shared" si="0"/>
        <v>108</v>
      </c>
      <c r="Z36" s="36">
        <f>IFERROR(IF(Y36=0,"",ROUNDUP(Y36/H36,0)*0.01898),"")</f>
        <v>0.1898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104.02777777777777</v>
      </c>
      <c r="BN36" s="64">
        <f t="shared" si="2"/>
        <v>112.34999999999998</v>
      </c>
      <c r="BO36" s="64">
        <f t="shared" si="3"/>
        <v>0.14467592592592593</v>
      </c>
      <c r="BP36" s="64">
        <f t="shared" si="4"/>
        <v>0.15625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80</v>
      </c>
      <c r="Y39" s="742">
        <f t="shared" si="0"/>
        <v>80</v>
      </c>
      <c r="Z39" s="36">
        <f>IFERROR(IF(Y39=0,"",ROUNDUP(Y39/H39,0)*0.00902),"")</f>
        <v>0.1804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84.2</v>
      </c>
      <c r="BN39" s="64">
        <f t="shared" si="2"/>
        <v>84.2</v>
      </c>
      <c r="BO39" s="64">
        <f t="shared" si="3"/>
        <v>0.15151515151515152</v>
      </c>
      <c r="BP39" s="64">
        <f t="shared" si="4"/>
        <v>0.15151515151515152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29.25925925925926</v>
      </c>
      <c r="Y41" s="743">
        <f>IFERROR(Y35/H35,"0")+IFERROR(Y36/H36,"0")+IFERROR(Y37/H37,"0")+IFERROR(Y38/H38,"0")+IFERROR(Y39/H39,"0")+IFERROR(Y40/H40,"0")</f>
        <v>30</v>
      </c>
      <c r="Z41" s="743">
        <f>IFERROR(IF(Z35="",0,Z35),"0")+IFERROR(IF(Z36="",0,Z36),"0")+IFERROR(IF(Z37="",0,Z37),"0")+IFERROR(IF(Z38="",0,Z38),"0")+IFERROR(IF(Z39="",0,Z39),"0")+IFERROR(IF(Z40="",0,Z40),"0")</f>
        <v>0.37019999999999997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180</v>
      </c>
      <c r="Y42" s="743">
        <f>IFERROR(SUM(Y35:Y40),"0")</f>
        <v>188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131</v>
      </c>
      <c r="B54" s="54" t="s">
        <v>132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133</v>
      </c>
      <c r="B55" s="54" t="s">
        <v>134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139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143</v>
      </c>
      <c r="B61" s="54" t="s">
        <v>144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146</v>
      </c>
      <c r="B62" s="54" t="s">
        <v>147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150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151</v>
      </c>
      <c r="B67" s="54" t="s">
        <v>152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154</v>
      </c>
      <c r="B68" s="54" t="s">
        <v>155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157</v>
      </c>
      <c r="B69" s="54" t="s">
        <v>158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166</v>
      </c>
      <c r="B76" s="54" t="s">
        <v>167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172</v>
      </c>
      <c r="B78" s="54" t="s">
        <v>173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175</v>
      </c>
      <c r="B79" s="54" t="s">
        <v>176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177</v>
      </c>
      <c r="B80" s="54" t="s">
        <v>178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179</v>
      </c>
      <c r="B81" s="54" t="s">
        <v>180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181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182</v>
      </c>
      <c r="B85" s="54" t="s">
        <v>183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186</v>
      </c>
      <c r="B87" s="54" t="s">
        <v>187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193</v>
      </c>
      <c r="B93" s="54" t="s">
        <v>194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225</v>
      </c>
      <c r="Y94" s="742">
        <f>IFERROR(IF(X94="",0,CEILING((X94/$H94),1)*$H94),"")</f>
        <v>225</v>
      </c>
      <c r="Z94" s="36">
        <f>IFERROR(IF(Y94=0,"",ROUNDUP(Y94/H94,0)*0.00902),"")</f>
        <v>0.45100000000000001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235.5</v>
      </c>
      <c r="BN94" s="64">
        <f>IFERROR(Y94*I94/H94,"0")</f>
        <v>235.5</v>
      </c>
      <c r="BO94" s="64">
        <f>IFERROR(1/J94*(X94/H94),"0")</f>
        <v>0.37878787878787878</v>
      </c>
      <c r="BP94" s="64">
        <f>IFERROR(1/J94*(Y94/H94),"0")</f>
        <v>0.37878787878787878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50</v>
      </c>
      <c r="Y95" s="743">
        <f>IFERROR(Y92/H92,"0")+IFERROR(Y93/H93,"0")+IFERROR(Y94/H94,"0")</f>
        <v>50</v>
      </c>
      <c r="Z95" s="743">
        <f>IFERROR(IF(Z92="",0,Z92),"0")+IFERROR(IF(Z93="",0,Z93),"0")+IFERROR(IF(Z94="",0,Z94),"0")</f>
        <v>0.45100000000000001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225</v>
      </c>
      <c r="Y96" s="743">
        <f>IFERROR(SUM(Y92:Y94),"0")</f>
        <v>225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198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202</v>
      </c>
      <c r="B101" s="54" t="s">
        <v>204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4" t="s">
        <v>205</v>
      </c>
      <c r="Q101" s="748"/>
      <c r="R101" s="748"/>
      <c r="S101" s="748"/>
      <c r="T101" s="749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208</v>
      </c>
      <c r="B102" s="54" t="s">
        <v>209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211</v>
      </c>
      <c r="B103" s="54" t="s">
        <v>212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211</v>
      </c>
      <c r="B104" s="54" t="s">
        <v>213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214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11.904761904761905</v>
      </c>
      <c r="Y105" s="743">
        <f>IFERROR(Y98/H98,"0")+IFERROR(Y99/H99,"0")+IFERROR(Y100/H100,"0")+IFERROR(Y101/H101,"0")+IFERROR(Y102/H102,"0")+IFERROR(Y103/H103,"0")+IFERROR(Y104/H104,"0")</f>
        <v>12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0.22776000000000002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100</v>
      </c>
      <c r="Y106" s="743">
        <f>IFERROR(SUM(Y98:Y104),"0")</f>
        <v>100.80000000000001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200</v>
      </c>
      <c r="Y123" s="742">
        <f t="shared" ref="Y123:Y131" si="25">IFERROR(IF(X123="",0,CEILING((X123/$H123),1)*$H123),"")</f>
        <v>201.60000000000002</v>
      </c>
      <c r="Z123" s="36">
        <f>IFERROR(IF(Y123=0,"",ROUNDUP(Y123/H123,0)*0.01898),"")</f>
        <v>0.45552000000000004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212.21428571428572</v>
      </c>
      <c r="BN123" s="64">
        <f t="shared" ref="BN123:BN131" si="27">IFERROR(Y123*I123/H123,"0")</f>
        <v>213.91200000000001</v>
      </c>
      <c r="BO123" s="64">
        <f t="shared" ref="BO123:BO131" si="28">IFERROR(1/J123*(X123/H123),"0")</f>
        <v>0.37202380952380953</v>
      </c>
      <c r="BP123" s="64">
        <f t="shared" ref="BP123:BP131" si="29">IFERROR(1/J123*(Y123/H123),"0")</f>
        <v>0.375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241</v>
      </c>
      <c r="B126" s="54" t="s">
        <v>242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7" t="s">
        <v>243</v>
      </c>
      <c r="Q126" s="748"/>
      <c r="R126" s="748"/>
      <c r="S126" s="748"/>
      <c r="T126" s="749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241</v>
      </c>
      <c r="B127" s="54" t="s">
        <v>246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247</v>
      </c>
      <c r="B128" s="54" t="s">
        <v>248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4" t="s">
        <v>249</v>
      </c>
      <c r="Q128" s="748"/>
      <c r="R128" s="748"/>
      <c r="S128" s="748"/>
      <c r="T128" s="749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30</v>
      </c>
      <c r="Y130" s="742">
        <f t="shared" si="25"/>
        <v>30.6</v>
      </c>
      <c r="Z130" s="36">
        <f t="shared" si="30"/>
        <v>0.11067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33</v>
      </c>
      <c r="BN130" s="64">
        <f t="shared" si="27"/>
        <v>33.659999999999997</v>
      </c>
      <c r="BO130" s="64">
        <f t="shared" si="28"/>
        <v>9.1575091575091583E-2</v>
      </c>
      <c r="BP130" s="64">
        <f t="shared" si="29"/>
        <v>9.3406593406593408E-2</v>
      </c>
    </row>
    <row r="131" spans="1:68" ht="37.5" customHeight="1" x14ac:dyDescent="0.25">
      <c r="A131" s="54" t="s">
        <v>253</v>
      </c>
      <c r="B131" s="54" t="s">
        <v>254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40.476190476190482</v>
      </c>
      <c r="Y132" s="743">
        <f>IFERROR(Y123/H123,"0")+IFERROR(Y124/H124,"0")+IFERROR(Y125/H125,"0")+IFERROR(Y126/H126,"0")+IFERROR(Y127/H127,"0")+IFERROR(Y128/H128,"0")+IFERROR(Y129/H129,"0")+IFERROR(Y130/H130,"0")+IFERROR(Y131/H131,"0")</f>
        <v>41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0.56619000000000008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230</v>
      </c>
      <c r="Y133" s="743">
        <f>IFERROR(SUM(Y123:Y131),"0")</f>
        <v>232.20000000000002</v>
      </c>
      <c r="Z133" s="37"/>
      <c r="AA133" s="744"/>
      <c r="AB133" s="744"/>
      <c r="AC133" s="744"/>
    </row>
    <row r="134" spans="1:68" ht="14.25" customHeight="1" x14ac:dyDescent="0.25">
      <c r="A134" s="761" t="s">
        <v>181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256</v>
      </c>
      <c r="B135" s="54" t="s">
        <v>257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16.5</v>
      </c>
      <c r="Y136" s="742">
        <f>IFERROR(IF(X136="",0,CEILING((X136/$H136),1)*$H136),"")</f>
        <v>17.82</v>
      </c>
      <c r="Z136" s="36">
        <f>IFERROR(IF(Y136=0,"",ROUNDUP(Y136/H136,0)*0.00651),"")</f>
        <v>5.8590000000000003E-2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18.649999999999999</v>
      </c>
      <c r="BN136" s="64">
        <f>IFERROR(Y136*I136/H136,"0")</f>
        <v>20.141999999999999</v>
      </c>
      <c r="BO136" s="64">
        <f>IFERROR(1/J136*(X136/H136),"0")</f>
        <v>4.5787545787545791E-2</v>
      </c>
      <c r="BP136" s="64">
        <f>IFERROR(1/J136*(Y136/H136),"0")</f>
        <v>4.9450549450549455E-2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8.3333333333333339</v>
      </c>
      <c r="Y137" s="743">
        <f>IFERROR(Y135/H135,"0")+IFERROR(Y136/H136,"0")</f>
        <v>9</v>
      </c>
      <c r="Z137" s="743">
        <f>IFERROR(IF(Z135="",0,Z135),"0")+IFERROR(IF(Z136="",0,Z136),"0")</f>
        <v>5.8590000000000003E-2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16.5</v>
      </c>
      <c r="Y138" s="743">
        <f>IFERROR(SUM(Y135:Y136),"0")</f>
        <v>17.82</v>
      </c>
      <c r="Z138" s="37"/>
      <c r="AA138" s="744"/>
      <c r="AB138" s="744"/>
      <c r="AC138" s="744"/>
    </row>
    <row r="139" spans="1:68" ht="16.5" customHeight="1" x14ac:dyDescent="0.25">
      <c r="A139" s="753" t="s">
        <v>262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263</v>
      </c>
      <c r="B142" s="54" t="s">
        <v>266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150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267</v>
      </c>
      <c r="B146" s="54" t="s">
        <v>268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271</v>
      </c>
      <c r="B151" s="54" t="s">
        <v>272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274</v>
      </c>
      <c r="B157" s="54" t="s">
        <v>275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150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277</v>
      </c>
      <c r="B161" s="54" t="s">
        <v>278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283</v>
      </c>
      <c r="B163" s="54" t="s">
        <v>284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286</v>
      </c>
      <c r="B164" s="54" t="s">
        <v>287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288</v>
      </c>
      <c r="B165" s="54" t="s">
        <v>289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290</v>
      </c>
      <c r="B169" s="54" t="s">
        <v>291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293</v>
      </c>
      <c r="B170" s="54" t="s">
        <v>294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296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297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139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298</v>
      </c>
      <c r="B176" s="54" t="s">
        <v>299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150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316</v>
      </c>
      <c r="B186" s="54" t="s">
        <v>317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321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322</v>
      </c>
      <c r="B192" s="54" t="s">
        <v>323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325</v>
      </c>
      <c r="B193" s="54" t="s">
        <v>326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139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327</v>
      </c>
      <c r="B197" s="54" t="s">
        <v>328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330</v>
      </c>
      <c r="B198" s="54" t="s">
        <v>331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150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352</v>
      </c>
      <c r="B213" s="54" t="s">
        <v>353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355</v>
      </c>
      <c r="B214" s="54" t="s">
        <v>356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381</v>
      </c>
      <c r="B227" s="54" t="s">
        <v>382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48" t="s">
        <v>383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393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394</v>
      </c>
      <c r="B235" s="54" t="s">
        <v>395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400</v>
      </c>
      <c r="B237" s="54" t="s">
        <v>401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403</v>
      </c>
      <c r="B238" s="54" t="s">
        <v>404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403</v>
      </c>
      <c r="B239" s="54" t="s">
        <v>406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411</v>
      </c>
      <c r="B242" s="54" t="s">
        <v>412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413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414</v>
      </c>
      <c r="B247" s="54" t="s">
        <v>415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422</v>
      </c>
      <c r="B251" s="54" t="s">
        <v>425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428</v>
      </c>
      <c r="B253" s="54" t="s">
        <v>429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435</v>
      </c>
      <c r="B259" s="54" t="s">
        <v>436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438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439</v>
      </c>
      <c r="B264" s="54" t="s">
        <v>440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442</v>
      </c>
      <c r="B266" s="54" t="s">
        <v>445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447</v>
      </c>
      <c r="B267" s="54" t="s">
        <v>448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450</v>
      </c>
      <c r="B268" s="54" t="s">
        <v>451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453</v>
      </c>
      <c r="B269" s="54" t="s">
        <v>454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456</v>
      </c>
      <c r="B270" s="54" t="s">
        <v>457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459</v>
      </c>
      <c r="B271" s="54" t="s">
        <v>460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462</v>
      </c>
      <c r="B272" s="54" t="s">
        <v>463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465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466</v>
      </c>
      <c r="B277" s="54" t="s">
        <v>467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468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469</v>
      </c>
      <c r="B282" s="54" t="s">
        <v>470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471</v>
      </c>
      <c r="B283" s="54" t="s">
        <v>472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474</v>
      </c>
      <c r="B284" s="54" t="s">
        <v>475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477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478</v>
      </c>
      <c r="B289" s="54" t="s">
        <v>479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481</v>
      </c>
      <c r="B290" s="54" t="s">
        <v>482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492</v>
      </c>
      <c r="B294" s="54" t="s">
        <v>493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495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496</v>
      </c>
      <c r="B299" s="54" t="s">
        <v>497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499</v>
      </c>
      <c r="B303" s="54" t="s">
        <v>500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502</v>
      </c>
      <c r="B307" s="54" t="s">
        <v>503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505</v>
      </c>
      <c r="B308" s="54" t="s">
        <v>506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508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509</v>
      </c>
      <c r="B313" s="54" t="s">
        <v>510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512</v>
      </c>
      <c r="B317" s="54" t="s">
        <v>513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515</v>
      </c>
      <c r="B321" s="54" t="s">
        <v>516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521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522</v>
      </c>
      <c r="B327" s="54" t="s">
        <v>523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70</v>
      </c>
      <c r="Y332" s="742">
        <f>IFERROR(IF(X332="",0,CEILING((X332/$H332),1)*$H332),"")</f>
        <v>71.400000000000006</v>
      </c>
      <c r="Z332" s="36">
        <f>IFERROR(IF(Y332=0,"",ROUNDUP(Y332/H332,0)*0.00502),"")</f>
        <v>0.17068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73.333333333333329</v>
      </c>
      <c r="BN332" s="64">
        <f>IFERROR(Y332*I332/H332,"0")</f>
        <v>74.8</v>
      </c>
      <c r="BO332" s="64">
        <f>IFERROR(1/J332*(X332/H332),"0")</f>
        <v>0.14245014245014245</v>
      </c>
      <c r="BP332" s="64">
        <f>IFERROR(1/J332*(Y332/H332),"0")</f>
        <v>0.14529914529914531</v>
      </c>
    </row>
    <row r="333" spans="1:68" ht="27" customHeight="1" x14ac:dyDescent="0.25">
      <c r="A333" s="54" t="s">
        <v>529</v>
      </c>
      <c r="B333" s="54" t="s">
        <v>530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33.333333333333329</v>
      </c>
      <c r="Y334" s="743">
        <f>IFERROR(Y332/H332,"0")+IFERROR(Y333/H333,"0")</f>
        <v>34</v>
      </c>
      <c r="Z334" s="743">
        <f>IFERROR(IF(Z332="",0,Z332),"0")+IFERROR(IF(Z333="",0,Z333),"0")</f>
        <v>0.17068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70</v>
      </c>
      <c r="Y335" s="743">
        <f>IFERROR(SUM(Y332:Y333),"0")</f>
        <v>71.400000000000006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531</v>
      </c>
      <c r="B337" s="54" t="s">
        <v>532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534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535</v>
      </c>
      <c r="B342" s="54" t="s">
        <v>536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538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539</v>
      </c>
      <c r="B347" s="54" t="s">
        <v>540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542</v>
      </c>
      <c r="B348" s="54" t="s">
        <v>543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542</v>
      </c>
      <c r="B349" s="54" t="s">
        <v>545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350</v>
      </c>
      <c r="Y399" s="74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166.66666666666666</v>
      </c>
      <c r="Y401" s="743">
        <f>IFERROR(Y398/H398,"0")+IFERROR(Y399/H399,"0")+IFERROR(Y400/H400,"0")</f>
        <v>167</v>
      </c>
      <c r="Z401" s="743">
        <f>IFERROR(IF(Z398="",0,Z398),"0")+IFERROR(IF(Z399="",0,Z399),"0")+IFERROR(IF(Z400="",0,Z400),"0")</f>
        <v>1.08717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350</v>
      </c>
      <c r="Y402" s="743">
        <f>IFERROR(SUM(Y398:Y400),"0")</f>
        <v>350.7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300</v>
      </c>
      <c r="Y406" s="742">
        <f t="shared" ref="Y406:Y415" si="77">IFERROR(IF(X406="",0,CEILING((X406/$H406),1)*$H406),"")</f>
        <v>300</v>
      </c>
      <c r="Z406" s="36">
        <f>IFERROR(IF(Y406=0,"",ROUNDUP(Y406/H406,0)*0.02175),"")</f>
        <v>0.43499999999999994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309.60000000000002</v>
      </c>
      <c r="BN406" s="64">
        <f t="shared" ref="BN406:BN415" si="79">IFERROR(Y406*I406/H406,"0")</f>
        <v>309.60000000000002</v>
      </c>
      <c r="BO406" s="64">
        <f t="shared" ref="BO406:BO415" si="80">IFERROR(1/J406*(X406/H406),"0")</f>
        <v>0.41666666666666663</v>
      </c>
      <c r="BP406" s="64">
        <f t="shared" ref="BP406:BP415" si="81">IFERROR(1/J406*(Y406/H406),"0")</f>
        <v>0.41666666666666663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300</v>
      </c>
      <c r="Y408" s="742">
        <f t="shared" si="77"/>
        <v>300</v>
      </c>
      <c r="Z408" s="36">
        <f>IFERROR(IF(Y408=0,"",ROUNDUP(Y408/H408,0)*0.02175),"")</f>
        <v>0.43499999999999994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309.60000000000002</v>
      </c>
      <c r="BN408" s="64">
        <f t="shared" si="79"/>
        <v>309.60000000000002</v>
      </c>
      <c r="BO408" s="64">
        <f t="shared" si="80"/>
        <v>0.41666666666666663</v>
      </c>
      <c r="BP408" s="64">
        <f t="shared" si="81"/>
        <v>0.41666666666666663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700</v>
      </c>
      <c r="Y410" s="742">
        <f t="shared" si="77"/>
        <v>705</v>
      </c>
      <c r="Z410" s="36">
        <f>IFERROR(IF(Y410=0,"",ROUNDUP(Y410/H410,0)*0.02175),"")</f>
        <v>1.0222499999999999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722.4</v>
      </c>
      <c r="BN410" s="64">
        <f t="shared" si="79"/>
        <v>727.56</v>
      </c>
      <c r="BO410" s="64">
        <f t="shared" si="80"/>
        <v>0.9722222222222221</v>
      </c>
      <c r="BP410" s="64">
        <f t="shared" si="81"/>
        <v>0.97916666666666663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86.666666666666657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1.8922499999999998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1300</v>
      </c>
      <c r="Y417" s="743">
        <f>IFERROR(SUM(Y406:Y415),"0")</f>
        <v>1305</v>
      </c>
      <c r="Z417" s="37"/>
      <c r="AA417" s="744"/>
      <c r="AB417" s="744"/>
      <c r="AC417" s="744"/>
    </row>
    <row r="418" spans="1:68" ht="14.25" customHeight="1" x14ac:dyDescent="0.25">
      <c r="A418" s="761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30</v>
      </c>
      <c r="Y557" s="742">
        <f t="shared" si="99"/>
        <v>32.4</v>
      </c>
      <c r="Z557" s="36">
        <f>IFERROR(IF(Y557=0,"",ROUNDUP(Y557/H557,0)*0.00902),"")</f>
        <v>8.1180000000000002E-2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31.75</v>
      </c>
      <c r="BN557" s="64">
        <f t="shared" si="101"/>
        <v>34.29</v>
      </c>
      <c r="BO557" s="64">
        <f t="shared" si="102"/>
        <v>6.3131313131313135E-2</v>
      </c>
      <c r="BP557" s="64">
        <f t="shared" si="103"/>
        <v>6.8181818181818177E-2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8.3333333333333339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8.1180000000000002E-2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30</v>
      </c>
      <c r="Y561" s="743">
        <f>IFERROR(SUM(Y548:Y559),"0")</f>
        <v>32.4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3001.5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3033.32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3148.4539682539685</v>
      </c>
      <c r="Y643" s="743">
        <f>IFERROR(SUM(BN22:BN639),"0")</f>
        <v>3181.7460000000001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5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3273.4539682539685</v>
      </c>
      <c r="Y645" s="743">
        <f>GrossWeightTotalR+PalletQtyTotalR*25</f>
        <v>3331.7460000000001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468.30687830687827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473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5.6445199999999991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296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189</v>
      </c>
      <c r="F650" s="762" t="s">
        <v>215</v>
      </c>
      <c r="G650" s="762" t="s">
        <v>262</v>
      </c>
      <c r="H650" s="762" t="s">
        <v>88</v>
      </c>
      <c r="I650" s="762" t="s">
        <v>297</v>
      </c>
      <c r="J650" s="762" t="s">
        <v>321</v>
      </c>
      <c r="K650" s="762" t="s">
        <v>393</v>
      </c>
      <c r="L650" s="762" t="s">
        <v>413</v>
      </c>
      <c r="M650" s="762" t="s">
        <v>438</v>
      </c>
      <c r="N650" s="739"/>
      <c r="O650" s="762" t="s">
        <v>465</v>
      </c>
      <c r="P650" s="762" t="s">
        <v>468</v>
      </c>
      <c r="Q650" s="762" t="s">
        <v>477</v>
      </c>
      <c r="R650" s="762" t="s">
        <v>495</v>
      </c>
      <c r="S650" s="762" t="s">
        <v>508</v>
      </c>
      <c r="T650" s="762" t="s">
        <v>521</v>
      </c>
      <c r="U650" s="762" t="s">
        <v>534</v>
      </c>
      <c r="V650" s="762" t="s">
        <v>538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188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325.8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250.02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71.400000000000006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350.7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32.4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2025-03-06T08:26:42Z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