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9ABA20DF-23AA-4D27-A5D6-19286878DE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P542" i="1"/>
  <c r="BP541" i="1"/>
  <c r="BO541" i="1"/>
  <c r="BN541" i="1"/>
  <c r="BM541" i="1"/>
  <c r="Z541" i="1"/>
  <c r="Y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AD652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10" i="1" s="1"/>
  <c r="P201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52" i="1" s="1"/>
  <c r="P191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H65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0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52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F10" i="1" s="1"/>
  <c r="D7" i="1"/>
  <c r="Q6" i="1"/>
  <c r="P2" i="1"/>
  <c r="Z323" i="1" l="1"/>
  <c r="Z45" i="1"/>
  <c r="Z87" i="1"/>
  <c r="Z105" i="1"/>
  <c r="Z151" i="1"/>
  <c r="Z231" i="1"/>
  <c r="H9" i="1"/>
  <c r="A10" i="1"/>
  <c r="X645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BP219" i="1"/>
  <c r="BN219" i="1"/>
  <c r="Z219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Z362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K652" i="1"/>
  <c r="F9" i="1"/>
  <c r="J9" i="1"/>
  <c r="Z22" i="1"/>
  <c r="Z26" i="1" s="1"/>
  <c r="BN22" i="1"/>
  <c r="BP22" i="1"/>
  <c r="Z24" i="1"/>
  <c r="BN24" i="1"/>
  <c r="X646" i="1"/>
  <c r="Y27" i="1"/>
  <c r="C652" i="1"/>
  <c r="Z36" i="1"/>
  <c r="Z40" i="1" s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Z72" i="1" s="1"/>
  <c r="BN67" i="1"/>
  <c r="Z69" i="1"/>
  <c r="BN69" i="1"/>
  <c r="Z71" i="1"/>
  <c r="BN71" i="1"/>
  <c r="Z75" i="1"/>
  <c r="Z81" i="1" s="1"/>
  <c r="BN75" i="1"/>
  <c r="BP75" i="1"/>
  <c r="Z77" i="1"/>
  <c r="BN77" i="1"/>
  <c r="Z79" i="1"/>
  <c r="BN79" i="1"/>
  <c r="Z85" i="1"/>
  <c r="BN85" i="1"/>
  <c r="E652" i="1"/>
  <c r="Z92" i="1"/>
  <c r="Z94" i="1" s="1"/>
  <c r="BN92" i="1"/>
  <c r="Y95" i="1"/>
  <c r="Z98" i="1"/>
  <c r="BN98" i="1"/>
  <c r="Z99" i="1"/>
  <c r="BN99" i="1"/>
  <c r="Z100" i="1"/>
  <c r="BN100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Z130" i="1" s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BN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Z209" i="1" s="1"/>
  <c r="BN201" i="1"/>
  <c r="BP201" i="1"/>
  <c r="Z203" i="1"/>
  <c r="BN203" i="1"/>
  <c r="Z205" i="1"/>
  <c r="BN205" i="1"/>
  <c r="Z207" i="1"/>
  <c r="BN207" i="1"/>
  <c r="Y224" i="1"/>
  <c r="Z213" i="1"/>
  <c r="Z224" i="1" s="1"/>
  <c r="BN213" i="1"/>
  <c r="Z215" i="1"/>
  <c r="BN215" i="1"/>
  <c r="BP217" i="1"/>
  <c r="BN217" i="1"/>
  <c r="Z217" i="1"/>
  <c r="BP221" i="1"/>
  <c r="BN221" i="1"/>
  <c r="Z221" i="1"/>
  <c r="Y231" i="1"/>
  <c r="BP230" i="1"/>
  <c r="BN230" i="1"/>
  <c r="Z230" i="1"/>
  <c r="Y232" i="1"/>
  <c r="Y244" i="1"/>
  <c r="BP235" i="1"/>
  <c r="BN235" i="1"/>
  <c r="Z235" i="1"/>
  <c r="Z243" i="1" s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Y309" i="1"/>
  <c r="BP322" i="1"/>
  <c r="BN322" i="1"/>
  <c r="Z322" i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BP499" i="1"/>
  <c r="BN499" i="1"/>
  <c r="Z499" i="1"/>
  <c r="L652" i="1"/>
  <c r="Y257" i="1"/>
  <c r="M652" i="1"/>
  <c r="Y274" i="1"/>
  <c r="Y279" i="1"/>
  <c r="P652" i="1"/>
  <c r="Y286" i="1"/>
  <c r="Q652" i="1"/>
  <c r="Y295" i="1"/>
  <c r="S652" i="1"/>
  <c r="Y315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80" i="1" s="1"/>
  <c r="BP474" i="1"/>
  <c r="BN474" i="1"/>
  <c r="Z474" i="1"/>
  <c r="BP477" i="1"/>
  <c r="BN477" i="1"/>
  <c r="Z477" i="1"/>
  <c r="Y480" i="1"/>
  <c r="Z485" i="1"/>
  <c r="BP484" i="1"/>
  <c r="BN484" i="1"/>
  <c r="Z484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39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Z652" i="1"/>
  <c r="Y481" i="1"/>
  <c r="Y485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Z501" i="1"/>
  <c r="BP498" i="1"/>
  <c r="BN498" i="1"/>
  <c r="Z498" i="1"/>
  <c r="Y501" i="1"/>
  <c r="BP523" i="1"/>
  <c r="BN523" i="1"/>
  <c r="Z523" i="1"/>
  <c r="BP527" i="1"/>
  <c r="BN527" i="1"/>
  <c r="Z527" i="1"/>
  <c r="BP530" i="1"/>
  <c r="BN530" i="1"/>
  <c r="Z530" i="1"/>
  <c r="BP536" i="1"/>
  <c r="BN536" i="1"/>
  <c r="Z536" i="1"/>
  <c r="Y545" i="1"/>
  <c r="BP543" i="1"/>
  <c r="BN543" i="1"/>
  <c r="Z543" i="1"/>
  <c r="Z545" i="1" s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42" i="1" l="1"/>
  <c r="Y644" i="1"/>
  <c r="Y646" i="1"/>
  <c r="Z627" i="1"/>
  <c r="Z614" i="1"/>
  <c r="Z596" i="1"/>
  <c r="Z538" i="1"/>
  <c r="Z416" i="1"/>
  <c r="Z390" i="1"/>
  <c r="Z384" i="1"/>
  <c r="Z371" i="1"/>
  <c r="Z455" i="1"/>
  <c r="Z442" i="1"/>
  <c r="Z401" i="1"/>
  <c r="Z187" i="1"/>
  <c r="Z164" i="1"/>
  <c r="Z120" i="1"/>
  <c r="Z114" i="1"/>
  <c r="Z63" i="1"/>
  <c r="Z56" i="1"/>
  <c r="Z647" i="1" s="1"/>
  <c r="Y643" i="1"/>
  <c r="Y645" i="1" s="1"/>
  <c r="Z355" i="1"/>
</calcChain>
</file>

<file path=xl/sharedStrings.xml><?xml version="1.0" encoding="utf-8"?>
<sst xmlns="http://schemas.openxmlformats.org/spreadsheetml/2006/main" count="3019" uniqueCount="1063">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</sst>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0.375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200</v>
      </c>
      <c r="Y35" s="742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69</v>
      </c>
      <c r="X37" s="741">
        <v>400</v>
      </c>
      <c r="Y37" s="742">
        <f>IFERROR(IF(X37="",0,CEILING((X37/$H37),1)*$H37),"")</f>
        <v>400</v>
      </c>
      <c r="Z37" s="36">
        <f>IFERROR(IF(Y37=0,"",ROUNDUP(Y37/H37,0)*0.00902),"")</f>
        <v>0.90200000000000002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421</v>
      </c>
      <c r="BN37" s="64">
        <f>IFERROR(Y37*I37/H37,"0")</f>
        <v>421</v>
      </c>
      <c r="BO37" s="64">
        <f>IFERROR(1/J37*(X37/H37),"0")</f>
        <v>0.75757575757575757</v>
      </c>
      <c r="BP37" s="64">
        <f>IFERROR(1/J37*(Y37/H37),"0")</f>
        <v>0.75757575757575757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118.51851851851852</v>
      </c>
      <c r="Y40" s="743">
        <f>IFERROR(Y35/H35,"0")+IFERROR(Y36/H36,"0")+IFERROR(Y37/H37,"0")+IFERROR(Y38/H38,"0")+IFERROR(Y39/H39,"0")</f>
        <v>119</v>
      </c>
      <c r="Z40" s="743">
        <f>IFERROR(IF(Z35="",0,Z35),"0")+IFERROR(IF(Z36="",0,Z36),"0")+IFERROR(IF(Z37="",0,Z37),"0")+IFERROR(IF(Z38="",0,Z38),"0")+IFERROR(IF(Z39="",0,Z39),"0")</f>
        <v>1.2626200000000001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600</v>
      </c>
      <c r="Y41" s="743">
        <f>IFERROR(SUM(Y35:Y39),"0")</f>
        <v>605.20000000000005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400</v>
      </c>
      <c r="Y50" s="742">
        <f t="shared" si="0"/>
        <v>410.40000000000003</v>
      </c>
      <c r="Z50" s="36">
        <f>IFERROR(IF(Y50=0,"",ROUNDUP(Y50/H50,0)*0.01898),"")</f>
        <v>0.72123999999999999</v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416.11111111111109</v>
      </c>
      <c r="BN50" s="64">
        <f t="shared" si="2"/>
        <v>426.92999999999995</v>
      </c>
      <c r="BO50" s="64">
        <f t="shared" si="3"/>
        <v>0.57870370370370372</v>
      </c>
      <c r="BP50" s="64">
        <f t="shared" si="4"/>
        <v>0.59375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129</v>
      </c>
      <c r="B53" s="54" t="s">
        <v>130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405</v>
      </c>
      <c r="Y55" s="742">
        <f t="shared" si="0"/>
        <v>405</v>
      </c>
      <c r="Z55" s="36">
        <f>IFERROR(IF(Y55=0,"",ROUNDUP(Y55/H55,0)*0.00902),"")</f>
        <v>0.81180000000000008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423.9</v>
      </c>
      <c r="BN55" s="64">
        <f t="shared" si="2"/>
        <v>423.9</v>
      </c>
      <c r="BO55" s="64">
        <f t="shared" si="3"/>
        <v>0.68181818181818188</v>
      </c>
      <c r="BP55" s="64">
        <f t="shared" si="4"/>
        <v>0.68181818181818188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127.03703703703704</v>
      </c>
      <c r="Y56" s="743">
        <f>IFERROR(Y49/H49,"0")+IFERROR(Y50/H50,"0")+IFERROR(Y51/H51,"0")+IFERROR(Y52/H52,"0")+IFERROR(Y53/H53,"0")+IFERROR(Y54/H54,"0")+IFERROR(Y55/H55,"0")</f>
        <v>128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1.5330400000000002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805</v>
      </c>
      <c r="Y57" s="743">
        <f>IFERROR(SUM(Y49:Y55),"0")</f>
        <v>815.40000000000009</v>
      </c>
      <c r="Z57" s="37"/>
      <c r="AA57" s="744"/>
      <c r="AB57" s="744"/>
      <c r="AC57" s="744"/>
    </row>
    <row r="58" spans="1:68" ht="14.25" customHeight="1" x14ac:dyDescent="0.25">
      <c r="A58" s="762" t="s">
        <v>137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138</v>
      </c>
      <c r="B59" s="54" t="s">
        <v>139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382.5</v>
      </c>
      <c r="Y62" s="742">
        <f>IFERROR(IF(X62="",0,CEILING((X62/$H62),1)*$H62),"")</f>
        <v>383.40000000000003</v>
      </c>
      <c r="Z62" s="36">
        <f>IFERROR(IF(Y62=0,"",ROUNDUP(Y62/H62,0)*0.00651),"")</f>
        <v>0.92442000000000002</v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407.99999999999994</v>
      </c>
      <c r="BN62" s="64">
        <f>IFERROR(Y62*I62/H62,"0")</f>
        <v>408.96</v>
      </c>
      <c r="BO62" s="64">
        <f>IFERROR(1/J62*(X62/H62),"0")</f>
        <v>0.7783882783882784</v>
      </c>
      <c r="BP62" s="64">
        <f>IFERROR(1/J62*(Y62/H62),"0")</f>
        <v>0.78021978021978033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141.66666666666666</v>
      </c>
      <c r="Y63" s="743">
        <f>IFERROR(Y59/H59,"0")+IFERROR(Y60/H60,"0")+IFERROR(Y61/H61,"0")+IFERROR(Y62/H62,"0")</f>
        <v>142</v>
      </c>
      <c r="Z63" s="743">
        <f>IFERROR(IF(Z59="",0,Z59),"0")+IFERROR(IF(Z60="",0,Z60),"0")+IFERROR(IF(Z61="",0,Z61),"0")+IFERROR(IF(Z62="",0,Z62),"0")</f>
        <v>0.92442000000000002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382.5</v>
      </c>
      <c r="Y64" s="743">
        <f>IFERROR(SUM(Y59:Y62),"0")</f>
        <v>383.40000000000003</v>
      </c>
      <c r="Z64" s="37"/>
      <c r="AA64" s="744"/>
      <c r="AB64" s="744"/>
      <c r="AC64" s="744"/>
    </row>
    <row r="65" spans="1:68" ht="14.25" customHeight="1" x14ac:dyDescent="0.25">
      <c r="A65" s="762" t="s">
        <v>148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149</v>
      </c>
      <c r="B66" s="54" t="s">
        <v>150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152</v>
      </c>
      <c r="B67" s="54" t="s">
        <v>153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155</v>
      </c>
      <c r="B68" s="54" t="s">
        <v>156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164</v>
      </c>
      <c r="B75" s="54" t="s">
        <v>165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170</v>
      </c>
      <c r="B77" s="54" t="s">
        <v>171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173</v>
      </c>
      <c r="B78" s="54" t="s">
        <v>174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175</v>
      </c>
      <c r="B79" s="54" t="s">
        <v>176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177</v>
      </c>
      <c r="B80" s="54" t="s">
        <v>178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179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180</v>
      </c>
      <c r="B84" s="54" t="s">
        <v>181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180</v>
      </c>
      <c r="B85" s="54" t="s">
        <v>183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90</v>
      </c>
      <c r="Y85" s="742">
        <f>IFERROR(IF(X85="",0,CEILING((X85/$H85),1)*$H85),"")</f>
        <v>92.4</v>
      </c>
      <c r="Z85" s="36">
        <f>IFERROR(IF(Y85=0,"",ROUNDUP(Y85/H85,0)*0.01898),"")</f>
        <v>0.20877999999999999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95.560714285714283</v>
      </c>
      <c r="BN85" s="64">
        <f>IFERROR(Y85*I85/H85,"0")</f>
        <v>98.109000000000009</v>
      </c>
      <c r="BO85" s="64">
        <f>IFERROR(1/J85*(X85/H85),"0")</f>
        <v>0.16741071428571427</v>
      </c>
      <c r="BP85" s="64">
        <f>IFERROR(1/J85*(Y85/H85),"0")</f>
        <v>0.171875</v>
      </c>
    </row>
    <row r="86" spans="1:68" ht="27" customHeight="1" x14ac:dyDescent="0.25">
      <c r="A86" s="54" t="s">
        <v>184</v>
      </c>
      <c r="B86" s="54" t="s">
        <v>185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10.714285714285714</v>
      </c>
      <c r="Y87" s="743">
        <f>IFERROR(Y84/H84,"0")+IFERROR(Y85/H85,"0")+IFERROR(Y86/H86,"0")</f>
        <v>11</v>
      </c>
      <c r="Z87" s="743">
        <f>IFERROR(IF(Z84="",0,Z84),"0")+IFERROR(IF(Z85="",0,Z85),"0")+IFERROR(IF(Z86="",0,Z86),"0")</f>
        <v>0.20877999999999999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90</v>
      </c>
      <c r="Y88" s="743">
        <f>IFERROR(SUM(Y84:Y86),"0")</f>
        <v>92.4</v>
      </c>
      <c r="Z88" s="37"/>
      <c r="AA88" s="744"/>
      <c r="AB88" s="744"/>
      <c r="AC88" s="744"/>
    </row>
    <row r="89" spans="1:68" ht="16.5" customHeight="1" x14ac:dyDescent="0.25">
      <c r="A89" s="753" t="s">
        <v>187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400</v>
      </c>
      <c r="Y91" s="742">
        <f>IFERROR(IF(X91="",0,CEILING((X91/$H91),1)*$H91),"")</f>
        <v>410.40000000000003</v>
      </c>
      <c r="Z91" s="36">
        <f>IFERROR(IF(Y91=0,"",ROUNDUP(Y91/H91,0)*0.01898),"")</f>
        <v>0.72123999999999999</v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416.11111111111109</v>
      </c>
      <c r="BN91" s="64">
        <f>IFERROR(Y91*I91/H91,"0")</f>
        <v>426.92999999999995</v>
      </c>
      <c r="BO91" s="64">
        <f>IFERROR(1/J91*(X91/H91),"0")</f>
        <v>0.57870370370370372</v>
      </c>
      <c r="BP91" s="64">
        <f>IFERROR(1/J91*(Y91/H91),"0")</f>
        <v>0.59375</v>
      </c>
    </row>
    <row r="92" spans="1:68" ht="16.5" customHeight="1" x14ac:dyDescent="0.25">
      <c r="A92" s="54" t="s">
        <v>191</v>
      </c>
      <c r="B92" s="54" t="s">
        <v>192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450</v>
      </c>
      <c r="Y93" s="742">
        <f>IFERROR(IF(X93="",0,CEILING((X93/$H93),1)*$H93),"")</f>
        <v>450</v>
      </c>
      <c r="Z93" s="36">
        <f>IFERROR(IF(Y93=0,"",ROUNDUP(Y93/H93,0)*0.00902),"")</f>
        <v>0.90200000000000002</v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471</v>
      </c>
      <c r="BN93" s="64">
        <f>IFERROR(Y93*I93/H93,"0")</f>
        <v>471</v>
      </c>
      <c r="BO93" s="64">
        <f>IFERROR(1/J93*(X93/H93),"0")</f>
        <v>0.75757575757575757</v>
      </c>
      <c r="BP93" s="64">
        <f>IFERROR(1/J93*(Y93/H93),"0")</f>
        <v>0.75757575757575757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137.03703703703704</v>
      </c>
      <c r="Y94" s="743">
        <f>IFERROR(Y91/H91,"0")+IFERROR(Y92/H92,"0")+IFERROR(Y93/H93,"0")</f>
        <v>138</v>
      </c>
      <c r="Z94" s="743">
        <f>IFERROR(IF(Z91="",0,Z91),"0")+IFERROR(IF(Z92="",0,Z92),"0")+IFERROR(IF(Z93="",0,Z93),"0")</f>
        <v>1.62324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850</v>
      </c>
      <c r="Y95" s="743">
        <f>IFERROR(SUM(Y91:Y93),"0")</f>
        <v>860.40000000000009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5">
        <v>4607091386967</v>
      </c>
      <c r="E97" s="746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100</v>
      </c>
      <c r="Y97" s="742">
        <f t="shared" ref="Y97:Y104" si="15">IFERROR(IF(X97="",0,CEILING((X97/$H97),1)*$H97),"")</f>
        <v>100.80000000000001</v>
      </c>
      <c r="Z97" s="36">
        <f>IFERROR(IF(Y97=0,"",ROUNDUP(Y97/H97,0)*0.01898),"")</f>
        <v>0.22776000000000002</v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106.17857142857143</v>
      </c>
      <c r="BN97" s="64">
        <f t="shared" ref="BN97:BN104" si="17">IFERROR(Y97*I97/H97,"0")</f>
        <v>107.02800000000001</v>
      </c>
      <c r="BO97" s="64">
        <f t="shared" ref="BO97:BO104" si="18">IFERROR(1/J97*(X97/H97),"0")</f>
        <v>0.18601190476190477</v>
      </c>
      <c r="BP97" s="64">
        <f t="shared" ref="BP97:BP104" si="19">IFERROR(1/J97*(Y97/H97),"0")</f>
        <v>0.1875</v>
      </c>
    </row>
    <row r="98" spans="1:68" ht="27" customHeight="1" x14ac:dyDescent="0.25">
      <c r="A98" s="54" t="s">
        <v>196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4301051718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3" t="s">
        <v>202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200</v>
      </c>
      <c r="B100" s="54" t="s">
        <v>204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8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765</v>
      </c>
      <c r="Y101" s="742">
        <f t="shared" si="15"/>
        <v>766.80000000000007</v>
      </c>
      <c r="Z101" s="36">
        <f>IFERROR(IF(Y101=0,"",ROUNDUP(Y101/H101,0)*0.00651),"")</f>
        <v>1.84884</v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836.39999999999986</v>
      </c>
      <c r="BN101" s="64">
        <f t="shared" si="17"/>
        <v>838.36800000000005</v>
      </c>
      <c r="BO101" s="64">
        <f t="shared" si="18"/>
        <v>1.5567765567765568</v>
      </c>
      <c r="BP101" s="64">
        <f t="shared" si="19"/>
        <v>1.5604395604395607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210</v>
      </c>
      <c r="B103" s="54" t="s">
        <v>211</v>
      </c>
      <c r="C103" s="31">
        <v>4301051687</v>
      </c>
      <c r="D103" s="745">
        <v>4680115880214</v>
      </c>
      <c r="E103" s="746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210</v>
      </c>
      <c r="B104" s="54" t="s">
        <v>212</v>
      </c>
      <c r="C104" s="31">
        <v>4301051439</v>
      </c>
      <c r="D104" s="745">
        <v>4680115880214</v>
      </c>
      <c r="E104" s="746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295.23809523809524</v>
      </c>
      <c r="Y105" s="743">
        <f>IFERROR(Y97/H97,"0")+IFERROR(Y98/H98,"0")+IFERROR(Y99/H99,"0")+IFERROR(Y100/H100,"0")+IFERROR(Y101/H101,"0")+IFERROR(Y102/H102,"0")+IFERROR(Y103/H103,"0")+IFERROR(Y104/H104,"0")</f>
        <v>296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2.0766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865</v>
      </c>
      <c r="Y106" s="743">
        <f>IFERROR(SUM(Y97:Y104),"0")</f>
        <v>867.60000000000014</v>
      </c>
      <c r="Z106" s="37"/>
      <c r="AA106" s="744"/>
      <c r="AB106" s="744"/>
      <c r="AC106" s="744"/>
    </row>
    <row r="107" spans="1:68" ht="16.5" customHeight="1" x14ac:dyDescent="0.25">
      <c r="A107" s="753" t="s">
        <v>213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5">
        <v>4680115882133</v>
      </c>
      <c r="E109" s="746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180</v>
      </c>
      <c r="Y109" s="742">
        <f>IFERROR(IF(X109="",0,CEILING((X109/$H109),1)*$H109),"")</f>
        <v>190.39999999999998</v>
      </c>
      <c r="Z109" s="36">
        <f>IFERROR(IF(Y109=0,"",ROUNDUP(Y109/H109,0)*0.01898),"")</f>
        <v>0.32266</v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186.99107142857144</v>
      </c>
      <c r="BN109" s="64">
        <f>IFERROR(Y109*I109/H109,"0")</f>
        <v>197.79499999999999</v>
      </c>
      <c r="BO109" s="64">
        <f>IFERROR(1/J109*(X109/H109),"0")</f>
        <v>0.25111607142857145</v>
      </c>
      <c r="BP109" s="64">
        <f>IFERROR(1/J109*(Y109/H109),"0")</f>
        <v>0.265625</v>
      </c>
    </row>
    <row r="110" spans="1:68" ht="16.5" customHeight="1" x14ac:dyDescent="0.25">
      <c r="A110" s="54" t="s">
        <v>214</v>
      </c>
      <c r="B110" s="54" t="s">
        <v>217</v>
      </c>
      <c r="C110" s="31">
        <v>4301011514</v>
      </c>
      <c r="D110" s="745">
        <v>4680115882133</v>
      </c>
      <c r="E110" s="746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218</v>
      </c>
      <c r="B111" s="54" t="s">
        <v>219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945</v>
      </c>
      <c r="Y112" s="742">
        <f>IFERROR(IF(X112="",0,CEILING((X112/$H112),1)*$H112),"")</f>
        <v>945</v>
      </c>
      <c r="Z112" s="36">
        <f>IFERROR(IF(Y112=0,"",ROUNDUP(Y112/H112,0)*0.00902),"")</f>
        <v>1.8942000000000001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989.09999999999991</v>
      </c>
      <c r="BN112" s="64">
        <f>IFERROR(Y112*I112/H112,"0")</f>
        <v>989.09999999999991</v>
      </c>
      <c r="BO112" s="64">
        <f>IFERROR(1/J112*(X112/H112),"0")</f>
        <v>1.5909090909090911</v>
      </c>
      <c r="BP112" s="64">
        <f>IFERROR(1/J112*(Y112/H112),"0")</f>
        <v>1.5909090909090911</v>
      </c>
    </row>
    <row r="113" spans="1:68" ht="16.5" customHeight="1" x14ac:dyDescent="0.25">
      <c r="A113" s="54" t="s">
        <v>222</v>
      </c>
      <c r="B113" s="54" t="s">
        <v>223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226.07142857142858</v>
      </c>
      <c r="Y114" s="743">
        <f>IFERROR(Y109/H109,"0")+IFERROR(Y110/H110,"0")+IFERROR(Y111/H111,"0")+IFERROR(Y112/H112,"0")+IFERROR(Y113/H113,"0")</f>
        <v>227</v>
      </c>
      <c r="Z114" s="743">
        <f>IFERROR(IF(Z109="",0,Z109),"0")+IFERROR(IF(Z110="",0,Z110),"0")+IFERROR(IF(Z111="",0,Z111),"0")+IFERROR(IF(Z112="",0,Z112),"0")+IFERROR(IF(Z113="",0,Z113),"0")</f>
        <v>2.2168600000000001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1125</v>
      </c>
      <c r="Y115" s="743">
        <f>IFERROR(SUM(Y109:Y113),"0")</f>
        <v>1135.4000000000001</v>
      </c>
      <c r="Z115" s="37"/>
      <c r="AA115" s="744"/>
      <c r="AB115" s="744"/>
      <c r="AC115" s="744"/>
    </row>
    <row r="116" spans="1:68" ht="14.25" customHeight="1" x14ac:dyDescent="0.25">
      <c r="A116" s="762" t="s">
        <v>137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224</v>
      </c>
      <c r="B117" s="54" t="s">
        <v>225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227</v>
      </c>
      <c r="B118" s="54" t="s">
        <v>228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231</v>
      </c>
      <c r="B123" s="54" t="s">
        <v>232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800</v>
      </c>
      <c r="Y124" s="742">
        <f t="shared" si="20"/>
        <v>806.40000000000009</v>
      </c>
      <c r="Z124" s="36">
        <f>IFERROR(IF(Y124=0,"",ROUNDUP(Y124/H124,0)*0.01898),"")</f>
        <v>1.8220800000000001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848.85714285714289</v>
      </c>
      <c r="BN124" s="64">
        <f t="shared" si="22"/>
        <v>855.64800000000002</v>
      </c>
      <c r="BO124" s="64">
        <f t="shared" si="23"/>
        <v>1.4880952380952381</v>
      </c>
      <c r="BP124" s="64">
        <f t="shared" si="24"/>
        <v>1.5</v>
      </c>
    </row>
    <row r="125" spans="1:68" ht="27" customHeight="1" x14ac:dyDescent="0.25">
      <c r="A125" s="54" t="s">
        <v>236</v>
      </c>
      <c r="B125" s="54" t="s">
        <v>237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239</v>
      </c>
      <c r="B126" s="54" t="s">
        <v>240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810</v>
      </c>
      <c r="Y127" s="742">
        <f t="shared" si="20"/>
        <v>810</v>
      </c>
      <c r="Z127" s="36">
        <f>IFERROR(IF(Y127=0,"",ROUNDUP(Y127/H127,0)*0.00651),"")</f>
        <v>1.9530000000000001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885.59999999999991</v>
      </c>
      <c r="BN127" s="64">
        <f t="shared" si="22"/>
        <v>885.59999999999991</v>
      </c>
      <c r="BO127" s="64">
        <f t="shared" si="23"/>
        <v>1.6483516483516485</v>
      </c>
      <c r="BP127" s="64">
        <f t="shared" si="24"/>
        <v>1.6483516483516485</v>
      </c>
    </row>
    <row r="128" spans="1:68" ht="27" customHeight="1" x14ac:dyDescent="0.25">
      <c r="A128" s="54" t="s">
        <v>243</v>
      </c>
      <c r="B128" s="54" t="s">
        <v>244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245</v>
      </c>
      <c r="B129" s="54" t="s">
        <v>246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395.23809523809524</v>
      </c>
      <c r="Y130" s="743">
        <f>IFERROR(Y123/H123,"0")+IFERROR(Y124/H124,"0")+IFERROR(Y125/H125,"0")+IFERROR(Y126/H126,"0")+IFERROR(Y127/H127,"0")+IFERROR(Y128/H128,"0")+IFERROR(Y129/H129,"0")</f>
        <v>396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3.77508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1610</v>
      </c>
      <c r="Y131" s="743">
        <f>IFERROR(SUM(Y123:Y129),"0")</f>
        <v>1616.4</v>
      </c>
      <c r="Z131" s="37"/>
      <c r="AA131" s="744"/>
      <c r="AB131" s="744"/>
      <c r="AC131" s="744"/>
    </row>
    <row r="132" spans="1:68" ht="14.25" customHeight="1" x14ac:dyDescent="0.25">
      <c r="A132" s="762" t="s">
        <v>179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248</v>
      </c>
      <c r="B133" s="54" t="s">
        <v>249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16.5</v>
      </c>
      <c r="Y134" s="742">
        <f>IFERROR(IF(X134="",0,CEILING((X134/$H134),1)*$H134),"")</f>
        <v>17.82</v>
      </c>
      <c r="Z134" s="36">
        <f>IFERROR(IF(Y134=0,"",ROUNDUP(Y134/H134,0)*0.00651),"")</f>
        <v>5.8590000000000003E-2</v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18.649999999999999</v>
      </c>
      <c r="BN134" s="64">
        <f>IFERROR(Y134*I134/H134,"0")</f>
        <v>20.141999999999999</v>
      </c>
      <c r="BO134" s="64">
        <f>IFERROR(1/J134*(X134/H134),"0")</f>
        <v>4.5787545787545791E-2</v>
      </c>
      <c r="BP134" s="64">
        <f>IFERROR(1/J134*(Y134/H134),"0")</f>
        <v>4.9450549450549455E-2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8.3333333333333339</v>
      </c>
      <c r="Y135" s="743">
        <f>IFERROR(Y133/H133,"0")+IFERROR(Y134/H134,"0")</f>
        <v>9</v>
      </c>
      <c r="Z135" s="743">
        <f>IFERROR(IF(Z133="",0,Z133),"0")+IFERROR(IF(Z134="",0,Z134),"0")</f>
        <v>5.8590000000000003E-2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16.5</v>
      </c>
      <c r="Y136" s="743">
        <f>IFERROR(SUM(Y133:Y134),"0")</f>
        <v>17.82</v>
      </c>
      <c r="Z136" s="37"/>
      <c r="AA136" s="744"/>
      <c r="AB136" s="744"/>
      <c r="AC136" s="744"/>
    </row>
    <row r="137" spans="1:68" ht="16.5" customHeight="1" x14ac:dyDescent="0.25">
      <c r="A137" s="753" t="s">
        <v>254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255</v>
      </c>
      <c r="B139" s="54" t="s">
        <v>256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160</v>
      </c>
      <c r="Y140" s="742">
        <f>IFERROR(IF(X140="",0,CEILING((X140/$H140),1)*$H140),"")</f>
        <v>160</v>
      </c>
      <c r="Z140" s="36">
        <f>IFERROR(IF(Y140=0,"",ROUNDUP(Y140/H140,0)*0.00651),"")</f>
        <v>0.32550000000000001</v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168.99999999999997</v>
      </c>
      <c r="BN140" s="64">
        <f>IFERROR(Y140*I140/H140,"0")</f>
        <v>168.99999999999997</v>
      </c>
      <c r="BO140" s="64">
        <f>IFERROR(1/J140*(X140/H140),"0")</f>
        <v>0.27472527472527475</v>
      </c>
      <c r="BP140" s="64">
        <f>IFERROR(1/J140*(Y140/H140),"0")</f>
        <v>0.27472527472527475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50</v>
      </c>
      <c r="Y141" s="743">
        <f>IFERROR(Y139/H139,"0")+IFERROR(Y140/H140,"0")</f>
        <v>50</v>
      </c>
      <c r="Z141" s="743">
        <f>IFERROR(IF(Z139="",0,Z139),"0")+IFERROR(IF(Z140="",0,Z140),"0")</f>
        <v>0.32550000000000001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160</v>
      </c>
      <c r="Y142" s="743">
        <f>IFERROR(SUM(Y139:Y140),"0")</f>
        <v>160</v>
      </c>
      <c r="Z142" s="37"/>
      <c r="AA142" s="744"/>
      <c r="AB142" s="744"/>
      <c r="AC142" s="744"/>
    </row>
    <row r="143" spans="1:68" ht="14.25" customHeight="1" x14ac:dyDescent="0.25">
      <c r="A143" s="762" t="s">
        <v>148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105</v>
      </c>
      <c r="Y144" s="742">
        <f>IFERROR(IF(X144="",0,CEILING((X144/$H144),1)*$H144),"")</f>
        <v>106.39999999999999</v>
      </c>
      <c r="Z144" s="36">
        <f>IFERROR(IF(Y144=0,"",ROUNDUP(Y144/H144,0)*0.00651),"")</f>
        <v>0.24738000000000002</v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115.05</v>
      </c>
      <c r="BN144" s="64">
        <f>IFERROR(Y144*I144/H144,"0")</f>
        <v>116.58399999999999</v>
      </c>
      <c r="BO144" s="64">
        <f>IFERROR(1/J144*(X144/H144),"0")</f>
        <v>0.20604395604395606</v>
      </c>
      <c r="BP144" s="64">
        <f>IFERROR(1/J144*(Y144/H144),"0")</f>
        <v>0.2087912087912088</v>
      </c>
    </row>
    <row r="145" spans="1:68" ht="27" customHeight="1" x14ac:dyDescent="0.25">
      <c r="A145" s="54" t="s">
        <v>259</v>
      </c>
      <c r="B145" s="54" t="s">
        <v>262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37.5</v>
      </c>
      <c r="Y146" s="743">
        <f>IFERROR(Y144/H144,"0")+IFERROR(Y145/H145,"0")</f>
        <v>38</v>
      </c>
      <c r="Z146" s="743">
        <f>IFERROR(IF(Z144="",0,Z144),"0")+IFERROR(IF(Z145="",0,Z145),"0")</f>
        <v>0.24738000000000002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105</v>
      </c>
      <c r="Y147" s="743">
        <f>IFERROR(SUM(Y144:Y145),"0")</f>
        <v>106.39999999999999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263</v>
      </c>
      <c r="B149" s="54" t="s">
        <v>264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115.5</v>
      </c>
      <c r="Y150" s="742">
        <f>IFERROR(IF(X150="",0,CEILING((X150/$H150),1)*$H150),"")</f>
        <v>116.16000000000001</v>
      </c>
      <c r="Z150" s="36">
        <f>IFERROR(IF(Y150=0,"",ROUNDUP(Y150/H150,0)*0.00651),"")</f>
        <v>0.28644000000000003</v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127.22499999999998</v>
      </c>
      <c r="BN150" s="64">
        <f>IFERROR(Y150*I150/H150,"0")</f>
        <v>127.95200000000001</v>
      </c>
      <c r="BO150" s="64">
        <f>IFERROR(1/J150*(X150/H150),"0")</f>
        <v>0.24038461538461539</v>
      </c>
      <c r="BP150" s="64">
        <f>IFERROR(1/J150*(Y150/H150),"0")</f>
        <v>0.24175824175824179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43.75</v>
      </c>
      <c r="Y151" s="743">
        <f>IFERROR(Y149/H149,"0")+IFERROR(Y150/H150,"0")</f>
        <v>44</v>
      </c>
      <c r="Z151" s="743">
        <f>IFERROR(IF(Z149="",0,Z149),"0")+IFERROR(IF(Z150="",0,Z150),"0")</f>
        <v>0.28644000000000003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115.5</v>
      </c>
      <c r="Y152" s="743">
        <f>IFERROR(SUM(Y149:Y150),"0")</f>
        <v>116.16000000000001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266</v>
      </c>
      <c r="B155" s="54" t="s">
        <v>267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148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269</v>
      </c>
      <c r="B159" s="54" t="s">
        <v>270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272</v>
      </c>
      <c r="B160" s="54" t="s">
        <v>273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275</v>
      </c>
      <c r="B161" s="54" t="s">
        <v>276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280</v>
      </c>
      <c r="B163" s="54" t="s">
        <v>281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282</v>
      </c>
      <c r="B167" s="54" t="s">
        <v>283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285</v>
      </c>
      <c r="B168" s="54" t="s">
        <v>286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288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289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137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290</v>
      </c>
      <c r="B174" s="54" t="s">
        <v>291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148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293</v>
      </c>
      <c r="B178" s="54" t="s">
        <v>294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295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180</v>
      </c>
      <c r="Y179" s="742">
        <f t="shared" si="25"/>
        <v>180.6</v>
      </c>
      <c r="Z179" s="36">
        <f>IFERROR(IF(Y179=0,"",ROUNDUP(Y179/H179,0)*0.00902),"")</f>
        <v>0.38785999999999998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191.57142857142856</v>
      </c>
      <c r="BN179" s="64">
        <f t="shared" si="27"/>
        <v>192.20999999999998</v>
      </c>
      <c r="BO179" s="64">
        <f t="shared" si="28"/>
        <v>0.32467532467532467</v>
      </c>
      <c r="BP179" s="64">
        <f t="shared" si="29"/>
        <v>0.32575757575757575</v>
      </c>
    </row>
    <row r="180" spans="1:68" ht="27" customHeight="1" x14ac:dyDescent="0.25">
      <c r="A180" s="54" t="s">
        <v>301</v>
      </c>
      <c r="B180" s="54" t="s">
        <v>302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60</v>
      </c>
      <c r="Y180" s="742">
        <f t="shared" si="25"/>
        <v>63</v>
      </c>
      <c r="Z180" s="36">
        <f>IFERROR(IF(Y180=0,"",ROUNDUP(Y180/H180,0)*0.00902),"")</f>
        <v>0.1353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63.857142857142854</v>
      </c>
      <c r="BN180" s="64">
        <f t="shared" si="27"/>
        <v>67.049999999999983</v>
      </c>
      <c r="BO180" s="64">
        <f t="shared" si="28"/>
        <v>0.10822510822510822</v>
      </c>
      <c r="BP180" s="64">
        <f t="shared" si="29"/>
        <v>0.11363636363636365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80</v>
      </c>
      <c r="Y181" s="742">
        <f t="shared" si="25"/>
        <v>84</v>
      </c>
      <c r="Z181" s="36">
        <f>IFERROR(IF(Y181=0,"",ROUNDUP(Y181/H181,0)*0.00902),"")</f>
        <v>0.1804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84</v>
      </c>
      <c r="BN181" s="64">
        <f t="shared" si="27"/>
        <v>88.199999999999989</v>
      </c>
      <c r="BO181" s="64">
        <f t="shared" si="28"/>
        <v>0.14430014430014429</v>
      </c>
      <c r="BP181" s="64">
        <f t="shared" si="29"/>
        <v>0.15151515151515152</v>
      </c>
    </row>
    <row r="182" spans="1:68" ht="27" customHeight="1" x14ac:dyDescent="0.25">
      <c r="A182" s="54" t="s">
        <v>307</v>
      </c>
      <c r="B182" s="54" t="s">
        <v>308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157.5</v>
      </c>
      <c r="Y182" s="742">
        <f t="shared" si="25"/>
        <v>157.5</v>
      </c>
      <c r="Z182" s="36">
        <f>IFERROR(IF(Y182=0,"",ROUNDUP(Y182/H182,0)*0.00502),"")</f>
        <v>0.3765</v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167.25</v>
      </c>
      <c r="BN182" s="64">
        <f t="shared" si="27"/>
        <v>167.25</v>
      </c>
      <c r="BO182" s="64">
        <f t="shared" si="28"/>
        <v>0.32051282051282054</v>
      </c>
      <c r="BP182" s="64">
        <f t="shared" si="29"/>
        <v>0.32051282051282054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175</v>
      </c>
      <c r="Y183" s="742">
        <f t="shared" si="25"/>
        <v>176.4</v>
      </c>
      <c r="Z183" s="36">
        <f>IFERROR(IF(Y183=0,"",ROUNDUP(Y183/H183,0)*0.00502),"")</f>
        <v>0.42168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185.83333333333331</v>
      </c>
      <c r="BN183" s="64">
        <f t="shared" si="27"/>
        <v>187.32</v>
      </c>
      <c r="BO183" s="64">
        <f t="shared" si="28"/>
        <v>0.35612535612535612</v>
      </c>
      <c r="BP183" s="64">
        <f t="shared" si="29"/>
        <v>0.35897435897435903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350</v>
      </c>
      <c r="Y184" s="742">
        <f t="shared" si="25"/>
        <v>350.7</v>
      </c>
      <c r="Z184" s="36">
        <f>IFERROR(IF(Y184=0,"",ROUNDUP(Y184/H184,0)*0.00502),"")</f>
        <v>0.83833999999999997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366.66666666666669</v>
      </c>
      <c r="BN184" s="64">
        <f t="shared" si="27"/>
        <v>367.40000000000003</v>
      </c>
      <c r="BO184" s="64">
        <f t="shared" si="28"/>
        <v>0.71225071225071224</v>
      </c>
      <c r="BP184" s="64">
        <f t="shared" si="29"/>
        <v>0.71367521367521369</v>
      </c>
    </row>
    <row r="185" spans="1:68" ht="27" customHeight="1" x14ac:dyDescent="0.25">
      <c r="A185" s="54" t="s">
        <v>313</v>
      </c>
      <c r="B185" s="54" t="s">
        <v>314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401.19047619047615</v>
      </c>
      <c r="Y187" s="743">
        <f>IFERROR(Y178/H178,"0")+IFERROR(Y179/H179,"0")+IFERROR(Y180/H180,"0")+IFERROR(Y181/H181,"0")+IFERROR(Y182/H182,"0")+IFERROR(Y183/H183,"0")+IFERROR(Y184/H184,"0")+IFERROR(Y185/H185,"0")+IFERROR(Y186/H186,"0")</f>
        <v>404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2.3400799999999999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1002.5</v>
      </c>
      <c r="Y188" s="743">
        <f>IFERROR(SUM(Y178:Y186),"0")</f>
        <v>1012.2</v>
      </c>
      <c r="Z188" s="37"/>
      <c r="AA188" s="744"/>
      <c r="AB188" s="744"/>
      <c r="AC188" s="744"/>
    </row>
    <row r="189" spans="1:68" ht="16.5" customHeight="1" x14ac:dyDescent="0.25">
      <c r="A189" s="753" t="s">
        <v>318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319</v>
      </c>
      <c r="B191" s="54" t="s">
        <v>320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137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324</v>
      </c>
      <c r="B196" s="54" t="s">
        <v>325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327</v>
      </c>
      <c r="B197" s="54" t="s">
        <v>328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148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350</v>
      </c>
      <c r="Y201" s="742">
        <f t="shared" ref="Y201:Y208" si="30">IFERROR(IF(X201="",0,CEILING((X201/$H201),1)*$H201),"")</f>
        <v>351</v>
      </c>
      <c r="Z201" s="36">
        <f>IFERROR(IF(Y201=0,"",ROUNDUP(Y201/H201,0)*0.00902),"")</f>
        <v>0.58630000000000004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363.61111111111109</v>
      </c>
      <c r="BN201" s="64">
        <f t="shared" ref="BN201:BN208" si="32">IFERROR(Y201*I201/H201,"0")</f>
        <v>364.65</v>
      </c>
      <c r="BO201" s="64">
        <f t="shared" ref="BO201:BO208" si="33">IFERROR(1/J201*(X201/H201),"0")</f>
        <v>0.49102132435465767</v>
      </c>
      <c r="BP201" s="64">
        <f t="shared" ref="BP201:BP208" si="34">IFERROR(1/J201*(Y201/H201),"0")</f>
        <v>0.49242424242424243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120</v>
      </c>
      <c r="Y202" s="742">
        <f t="shared" si="30"/>
        <v>124.2</v>
      </c>
      <c r="Z202" s="36">
        <f>IFERROR(IF(Y202=0,"",ROUNDUP(Y202/H202,0)*0.00902),"")</f>
        <v>0.20746000000000001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124.66666666666667</v>
      </c>
      <c r="BN202" s="64">
        <f t="shared" si="32"/>
        <v>129.03</v>
      </c>
      <c r="BO202" s="64">
        <f t="shared" si="33"/>
        <v>0.16835016835016836</v>
      </c>
      <c r="BP202" s="64">
        <f t="shared" si="34"/>
        <v>0.17424242424242425</v>
      </c>
    </row>
    <row r="203" spans="1:68" ht="27" customHeight="1" x14ac:dyDescent="0.25">
      <c r="A203" s="54" t="s">
        <v>335</v>
      </c>
      <c r="B203" s="54" t="s">
        <v>336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200</v>
      </c>
      <c r="Y204" s="742">
        <f t="shared" si="30"/>
        <v>205.20000000000002</v>
      </c>
      <c r="Z204" s="36">
        <f>IFERROR(IF(Y204=0,"",ROUNDUP(Y204/H204,0)*0.00902),"")</f>
        <v>0.34276000000000001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207.77777777777777</v>
      </c>
      <c r="BN204" s="64">
        <f t="shared" si="32"/>
        <v>213.18000000000004</v>
      </c>
      <c r="BO204" s="64">
        <f t="shared" si="33"/>
        <v>0.28058361391694725</v>
      </c>
      <c r="BP204" s="64">
        <f t="shared" si="34"/>
        <v>0.2878787878787879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180</v>
      </c>
      <c r="Y205" s="742">
        <f t="shared" si="30"/>
        <v>180</v>
      </c>
      <c r="Z205" s="36">
        <f>IFERROR(IF(Y205=0,"",ROUNDUP(Y205/H205,0)*0.00502),"")</f>
        <v>0.502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192.99999999999997</v>
      </c>
      <c r="BN205" s="64">
        <f t="shared" si="32"/>
        <v>192.99999999999997</v>
      </c>
      <c r="BO205" s="64">
        <f t="shared" si="33"/>
        <v>0.42735042735042739</v>
      </c>
      <c r="BP205" s="64">
        <f t="shared" si="34"/>
        <v>0.42735042735042739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60</v>
      </c>
      <c r="Y206" s="742">
        <f t="shared" si="30"/>
        <v>61.2</v>
      </c>
      <c r="Z206" s="36">
        <f>IFERROR(IF(Y206=0,"",ROUNDUP(Y206/H206,0)*0.00502),"")</f>
        <v>0.17068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63.333333333333329</v>
      </c>
      <c r="BN206" s="64">
        <f t="shared" si="32"/>
        <v>64.599999999999994</v>
      </c>
      <c r="BO206" s="64">
        <f t="shared" si="33"/>
        <v>0.14245014245014248</v>
      </c>
      <c r="BP206" s="64">
        <f t="shared" si="34"/>
        <v>0.14529914529914531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90</v>
      </c>
      <c r="Y207" s="742">
        <f t="shared" si="30"/>
        <v>90</v>
      </c>
      <c r="Z207" s="36">
        <f>IFERROR(IF(Y207=0,"",ROUNDUP(Y207/H207,0)*0.00502),"")</f>
        <v>0.251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95</v>
      </c>
      <c r="BN207" s="64">
        <f t="shared" si="32"/>
        <v>95</v>
      </c>
      <c r="BO207" s="64">
        <f t="shared" si="33"/>
        <v>0.21367521367521369</v>
      </c>
      <c r="BP207" s="64">
        <f t="shared" si="34"/>
        <v>0.21367521367521369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60</v>
      </c>
      <c r="Y208" s="742">
        <f t="shared" si="30"/>
        <v>61.2</v>
      </c>
      <c r="Z208" s="36">
        <f>IFERROR(IF(Y208=0,"",ROUNDUP(Y208/H208,0)*0.00502),"")</f>
        <v>0.17068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63.333333333333329</v>
      </c>
      <c r="BN208" s="64">
        <f t="shared" si="32"/>
        <v>64.599999999999994</v>
      </c>
      <c r="BO208" s="64">
        <f t="shared" si="33"/>
        <v>0.14245014245014248</v>
      </c>
      <c r="BP208" s="64">
        <f t="shared" si="34"/>
        <v>0.14529914529914531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340.7407407407407</v>
      </c>
      <c r="Y209" s="743">
        <f>IFERROR(Y201/H201,"0")+IFERROR(Y202/H202,"0")+IFERROR(Y203/H203,"0")+IFERROR(Y204/H204,"0")+IFERROR(Y205/H205,"0")+IFERROR(Y206/H206,"0")+IFERROR(Y207/H207,"0")+IFERROR(Y208/H208,"0")</f>
        <v>344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2.23088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1060</v>
      </c>
      <c r="Y210" s="743">
        <f>IFERROR(SUM(Y201:Y208),"0")</f>
        <v>1072.8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349</v>
      </c>
      <c r="B212" s="54" t="s">
        <v>350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358</v>
      </c>
      <c r="B215" s="54" t="s">
        <v>359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300</v>
      </c>
      <c r="Y215" s="742">
        <f t="shared" si="35"/>
        <v>304.5</v>
      </c>
      <c r="Z215" s="36">
        <f>IFERROR(IF(Y215=0,"",ROUNDUP(Y215/H215,0)*0.01898),"")</f>
        <v>0.6643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317.89655172413796</v>
      </c>
      <c r="BN215" s="64">
        <f t="shared" si="37"/>
        <v>322.66500000000002</v>
      </c>
      <c r="BO215" s="64">
        <f t="shared" si="38"/>
        <v>0.53879310344827591</v>
      </c>
      <c r="BP215" s="64">
        <f t="shared" si="39"/>
        <v>0.546875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360</v>
      </c>
      <c r="Y216" s="742">
        <f t="shared" si="35"/>
        <v>360</v>
      </c>
      <c r="Z216" s="36">
        <f t="shared" ref="Z216:Z223" si="40">IFERROR(IF(Y216=0,"",ROUNDUP(Y216/H216,0)*0.00651),"")</f>
        <v>0.97650000000000003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400.5</v>
      </c>
      <c r="BN216" s="64">
        <f t="shared" si="37"/>
        <v>400.5</v>
      </c>
      <c r="BO216" s="64">
        <f t="shared" si="38"/>
        <v>0.82417582417582425</v>
      </c>
      <c r="BP216" s="64">
        <f t="shared" si="39"/>
        <v>0.82417582417582425</v>
      </c>
    </row>
    <row r="217" spans="1:68" ht="27" customHeight="1" x14ac:dyDescent="0.25">
      <c r="A217" s="54" t="s">
        <v>363</v>
      </c>
      <c r="B217" s="54" t="s">
        <v>364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480</v>
      </c>
      <c r="Y218" s="742">
        <f t="shared" si="35"/>
        <v>480</v>
      </c>
      <c r="Z218" s="36">
        <f t="shared" si="40"/>
        <v>1.302</v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530.40000000000009</v>
      </c>
      <c r="BN218" s="64">
        <f t="shared" si="37"/>
        <v>530.40000000000009</v>
      </c>
      <c r="BO218" s="64">
        <f t="shared" si="38"/>
        <v>1.098901098901099</v>
      </c>
      <c r="BP218" s="64">
        <f t="shared" si="39"/>
        <v>1.098901098901099</v>
      </c>
    </row>
    <row r="219" spans="1:68" ht="27" customHeight="1" x14ac:dyDescent="0.25">
      <c r="A219" s="54" t="s">
        <v>368</v>
      </c>
      <c r="B219" s="54" t="s">
        <v>369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160</v>
      </c>
      <c r="Y221" s="742">
        <f t="shared" si="35"/>
        <v>160.79999999999998</v>
      </c>
      <c r="Z221" s="36">
        <f t="shared" si="40"/>
        <v>0.43617</v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176.80000000000004</v>
      </c>
      <c r="BN221" s="64">
        <f t="shared" si="37"/>
        <v>177.684</v>
      </c>
      <c r="BO221" s="64">
        <f t="shared" si="38"/>
        <v>0.36630036630036633</v>
      </c>
      <c r="BP221" s="64">
        <f t="shared" si="39"/>
        <v>0.36813186813186816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280</v>
      </c>
      <c r="Y222" s="742">
        <f t="shared" si="35"/>
        <v>280.8</v>
      </c>
      <c r="Z222" s="36">
        <f t="shared" si="40"/>
        <v>0.76167000000000007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310.10000000000002</v>
      </c>
      <c r="BN222" s="64">
        <f t="shared" si="37"/>
        <v>310.98599999999999</v>
      </c>
      <c r="BO222" s="64">
        <f t="shared" si="38"/>
        <v>0.64102564102564108</v>
      </c>
      <c r="BP222" s="64">
        <f t="shared" si="39"/>
        <v>0.64285714285714302</v>
      </c>
    </row>
    <row r="223" spans="1:68" ht="27" customHeight="1" x14ac:dyDescent="0.25">
      <c r="A223" s="54" t="s">
        <v>378</v>
      </c>
      <c r="B223" s="54" t="s">
        <v>379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567.81609195402302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569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4.1406400000000003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1580</v>
      </c>
      <c r="Y225" s="743">
        <f>IFERROR(SUM(Y212:Y223),"0")</f>
        <v>1586.1</v>
      </c>
      <c r="Z225" s="37"/>
      <c r="AA225" s="744"/>
      <c r="AB225" s="744"/>
      <c r="AC225" s="744"/>
    </row>
    <row r="226" spans="1:68" ht="14.25" customHeight="1" x14ac:dyDescent="0.25">
      <c r="A226" s="762" t="s">
        <v>179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382</v>
      </c>
      <c r="B227" s="54" t="s">
        <v>383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44" t="s">
        <v>384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88</v>
      </c>
      <c r="Y229" s="742">
        <f>IFERROR(IF(X229="",0,CEILING((X229/$H229),1)*$H229),"")</f>
        <v>88.8</v>
      </c>
      <c r="Z229" s="36">
        <f>IFERROR(IF(Y229=0,"",ROUNDUP(Y229/H229,0)*0.00651),"")</f>
        <v>0.24087</v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97.240000000000009</v>
      </c>
      <c r="BN229" s="64">
        <f>IFERROR(Y229*I229/H229,"0")</f>
        <v>98.124000000000009</v>
      </c>
      <c r="BO229" s="64">
        <f>IFERROR(1/J229*(X229/H229),"0")</f>
        <v>0.2014652014652015</v>
      </c>
      <c r="BP229" s="64">
        <f>IFERROR(1/J229*(Y229/H229),"0")</f>
        <v>0.20329670329670332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80</v>
      </c>
      <c r="Y230" s="742">
        <f>IFERROR(IF(X230="",0,CEILING((X230/$H230),1)*$H230),"")</f>
        <v>81.599999999999994</v>
      </c>
      <c r="Z230" s="36">
        <f>IFERROR(IF(Y230=0,"",ROUNDUP(Y230/H230,0)*0.00651),"")</f>
        <v>0.22134000000000001</v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88.40000000000002</v>
      </c>
      <c r="BN230" s="64">
        <f>IFERROR(Y230*I230/H230,"0")</f>
        <v>90.168000000000006</v>
      </c>
      <c r="BO230" s="64">
        <f>IFERROR(1/J230*(X230/H230),"0")</f>
        <v>0.18315018315018317</v>
      </c>
      <c r="BP230" s="64">
        <f>IFERROR(1/J230*(Y230/H230),"0")</f>
        <v>0.18681318681318682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70</v>
      </c>
      <c r="Y231" s="743">
        <f>IFERROR(Y227/H227,"0")+IFERROR(Y228/H228,"0")+IFERROR(Y229/H229,"0")+IFERROR(Y230/H230,"0")</f>
        <v>71</v>
      </c>
      <c r="Z231" s="743">
        <f>IFERROR(IF(Z227="",0,Z227),"0")+IFERROR(IF(Z228="",0,Z228),"0")+IFERROR(IF(Z229="",0,Z229),"0")+IFERROR(IF(Z230="",0,Z230),"0")</f>
        <v>0.46221000000000001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168</v>
      </c>
      <c r="Y232" s="743">
        <f>IFERROR(SUM(Y227:Y230),"0")</f>
        <v>170.39999999999998</v>
      </c>
      <c r="Z232" s="37"/>
      <c r="AA232" s="744"/>
      <c r="AB232" s="744"/>
      <c r="AC232" s="744"/>
    </row>
    <row r="233" spans="1:68" ht="16.5" customHeight="1" x14ac:dyDescent="0.25">
      <c r="A233" s="753" t="s">
        <v>394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395</v>
      </c>
      <c r="B235" s="54" t="s">
        <v>396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395</v>
      </c>
      <c r="B236" s="54" t="s">
        <v>399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404</v>
      </c>
      <c r="B238" s="54" t="s">
        <v>405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404</v>
      </c>
      <c r="B239" s="54" t="s">
        <v>406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414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415</v>
      </c>
      <c r="B247" s="54" t="s">
        <v>416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80</v>
      </c>
      <c r="Y248" s="742">
        <f t="shared" si="46"/>
        <v>81.2</v>
      </c>
      <c r="Z248" s="36">
        <f>IFERROR(IF(Y248=0,"",ROUNDUP(Y248/H248,0)*0.01898),"")</f>
        <v>0.13286000000000001</v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83</v>
      </c>
      <c r="BN248" s="64">
        <f t="shared" si="48"/>
        <v>84.245000000000005</v>
      </c>
      <c r="BO248" s="64">
        <f t="shared" si="49"/>
        <v>0.10775862068965518</v>
      </c>
      <c r="BP248" s="64">
        <f t="shared" si="50"/>
        <v>0.10937500000000001</v>
      </c>
    </row>
    <row r="249" spans="1:68" ht="27" customHeight="1" x14ac:dyDescent="0.25">
      <c r="A249" s="54" t="s">
        <v>420</v>
      </c>
      <c r="B249" s="54" t="s">
        <v>421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10</v>
      </c>
      <c r="Y249" s="742">
        <f t="shared" si="46"/>
        <v>11.6</v>
      </c>
      <c r="Z249" s="36">
        <f>IFERROR(IF(Y249=0,"",ROUNDUP(Y249/H249,0)*0.01898),"")</f>
        <v>1.898E-2</v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10.375</v>
      </c>
      <c r="BN249" s="64">
        <f t="shared" si="48"/>
        <v>12.035</v>
      </c>
      <c r="BO249" s="64">
        <f t="shared" si="49"/>
        <v>1.3469827586206897E-2</v>
      </c>
      <c r="BP249" s="64">
        <f t="shared" si="50"/>
        <v>1.5625E-2</v>
      </c>
    </row>
    <row r="250" spans="1:68" ht="27" customHeight="1" x14ac:dyDescent="0.25">
      <c r="A250" s="54" t="s">
        <v>423</v>
      </c>
      <c r="B250" s="54" t="s">
        <v>424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80</v>
      </c>
      <c r="Y251" s="742">
        <f t="shared" si="46"/>
        <v>81.2</v>
      </c>
      <c r="Z251" s="36">
        <f>IFERROR(IF(Y251=0,"",ROUNDUP(Y251/H251,0)*0.01898),"")</f>
        <v>0.13286000000000001</v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83</v>
      </c>
      <c r="BN251" s="64">
        <f t="shared" si="48"/>
        <v>84.245000000000005</v>
      </c>
      <c r="BO251" s="64">
        <f t="shared" si="49"/>
        <v>0.10775862068965518</v>
      </c>
      <c r="BP251" s="64">
        <f t="shared" si="50"/>
        <v>0.10937500000000001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16</v>
      </c>
      <c r="Y252" s="742">
        <f t="shared" si="46"/>
        <v>16</v>
      </c>
      <c r="Z252" s="36">
        <f>IFERROR(IF(Y252=0,"",ROUNDUP(Y252/H252,0)*0.00902),"")</f>
        <v>3.6080000000000001E-2</v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16.84</v>
      </c>
      <c r="BN252" s="64">
        <f t="shared" si="48"/>
        <v>16.84</v>
      </c>
      <c r="BO252" s="64">
        <f t="shared" si="49"/>
        <v>3.0303030303030304E-2</v>
      </c>
      <c r="BP252" s="64">
        <f t="shared" si="50"/>
        <v>3.0303030303030304E-2</v>
      </c>
    </row>
    <row r="253" spans="1:68" ht="27" customHeight="1" x14ac:dyDescent="0.25">
      <c r="A253" s="54" t="s">
        <v>429</v>
      </c>
      <c r="B253" s="54" t="s">
        <v>430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432</v>
      </c>
      <c r="B254" s="54" t="s">
        <v>433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128</v>
      </c>
      <c r="Y255" s="742">
        <f t="shared" si="46"/>
        <v>128</v>
      </c>
      <c r="Z255" s="36">
        <f>IFERROR(IF(Y255=0,"",ROUNDUP(Y255/H255,0)*0.00902),"")</f>
        <v>0.28864000000000001</v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134.72</v>
      </c>
      <c r="BN255" s="64">
        <f t="shared" si="48"/>
        <v>134.72</v>
      </c>
      <c r="BO255" s="64">
        <f t="shared" si="49"/>
        <v>0.24242424242424243</v>
      </c>
      <c r="BP255" s="64">
        <f t="shared" si="50"/>
        <v>0.24242424242424243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50.655172413793103</v>
      </c>
      <c r="Y256" s="743">
        <f>IFERROR(Y247/H247,"0")+IFERROR(Y248/H248,"0")+IFERROR(Y249/H249,"0")+IFERROR(Y250/H250,"0")+IFERROR(Y251/H251,"0")+IFERROR(Y252/H252,"0")+IFERROR(Y253/H253,"0")+IFERROR(Y254/H254,"0")+IFERROR(Y255/H255,"0")</f>
        <v>51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0.60942000000000007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314</v>
      </c>
      <c r="Y257" s="743">
        <f>IFERROR(SUM(Y247:Y255),"0")</f>
        <v>318</v>
      </c>
      <c r="Z257" s="37"/>
      <c r="AA257" s="744"/>
      <c r="AB257" s="744"/>
      <c r="AC257" s="744"/>
    </row>
    <row r="258" spans="1:68" ht="14.25" customHeight="1" x14ac:dyDescent="0.25">
      <c r="A258" s="762" t="s">
        <v>137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436</v>
      </c>
      <c r="B259" s="54" t="s">
        <v>437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439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440</v>
      </c>
      <c r="B264" s="54" t="s">
        <v>441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443</v>
      </c>
      <c r="B265" s="54" t="s">
        <v>444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443</v>
      </c>
      <c r="B266" s="54" t="s">
        <v>446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451</v>
      </c>
      <c r="B268" s="54" t="s">
        <v>452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463</v>
      </c>
      <c r="B272" s="54" t="s">
        <v>464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466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467</v>
      </c>
      <c r="B277" s="54" t="s">
        <v>468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469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470</v>
      </c>
      <c r="B282" s="54" t="s">
        <v>471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472</v>
      </c>
      <c r="B283" s="54" t="s">
        <v>473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475</v>
      </c>
      <c r="B284" s="54" t="s">
        <v>476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478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479</v>
      </c>
      <c r="B289" s="54" t="s">
        <v>480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485</v>
      </c>
      <c r="B291" s="54" t="s">
        <v>486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40</v>
      </c>
      <c r="Y292" s="742">
        <f t="shared" si="56"/>
        <v>40.799999999999997</v>
      </c>
      <c r="Z292" s="36">
        <f>IFERROR(IF(Y292=0,"",ROUNDUP(Y292/H292,0)*0.00651),"")</f>
        <v>0.11067</v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44.20000000000001</v>
      </c>
      <c r="BN292" s="64">
        <f t="shared" si="58"/>
        <v>45.084000000000003</v>
      </c>
      <c r="BO292" s="64">
        <f t="shared" si="59"/>
        <v>9.1575091575091583E-2</v>
      </c>
      <c r="BP292" s="64">
        <f t="shared" si="60"/>
        <v>9.3406593406593408E-2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400</v>
      </c>
      <c r="Y293" s="742">
        <f t="shared" si="56"/>
        <v>400.8</v>
      </c>
      <c r="Z293" s="36">
        <f>IFERROR(IF(Y293=0,"",ROUNDUP(Y293/H293,0)*0.00651),"")</f>
        <v>1.08717</v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430</v>
      </c>
      <c r="BN293" s="64">
        <f t="shared" si="58"/>
        <v>430.86000000000007</v>
      </c>
      <c r="BO293" s="64">
        <f t="shared" si="59"/>
        <v>0.91575091575091594</v>
      </c>
      <c r="BP293" s="64">
        <f t="shared" si="60"/>
        <v>0.91758241758241765</v>
      </c>
    </row>
    <row r="294" spans="1:68" ht="37.5" customHeight="1" x14ac:dyDescent="0.25">
      <c r="A294" s="54" t="s">
        <v>493</v>
      </c>
      <c r="B294" s="54" t="s">
        <v>494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183.33333333333334</v>
      </c>
      <c r="Y295" s="743">
        <f>IFERROR(Y289/H289,"0")+IFERROR(Y290/H290,"0")+IFERROR(Y291/H291,"0")+IFERROR(Y292/H292,"0")+IFERROR(Y293/H293,"0")+IFERROR(Y294/H294,"0")</f>
        <v>184</v>
      </c>
      <c r="Z295" s="743">
        <f>IFERROR(IF(Z289="",0,Z289),"0")+IFERROR(IF(Z290="",0,Z290),"0")+IFERROR(IF(Z291="",0,Z291),"0")+IFERROR(IF(Z292="",0,Z292),"0")+IFERROR(IF(Z293="",0,Z293),"0")+IFERROR(IF(Z294="",0,Z294),"0")</f>
        <v>1.19784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440</v>
      </c>
      <c r="Y296" s="743">
        <f>IFERROR(SUM(Y289:Y294),"0")</f>
        <v>441.6</v>
      </c>
      <c r="Z296" s="37"/>
      <c r="AA296" s="744"/>
      <c r="AB296" s="744"/>
      <c r="AC296" s="744"/>
    </row>
    <row r="297" spans="1:68" ht="16.5" customHeight="1" x14ac:dyDescent="0.25">
      <c r="A297" s="753" t="s">
        <v>496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497</v>
      </c>
      <c r="B299" s="54" t="s">
        <v>498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148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500</v>
      </c>
      <c r="B303" s="54" t="s">
        <v>501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503</v>
      </c>
      <c r="B307" s="54" t="s">
        <v>504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506</v>
      </c>
      <c r="B308" s="54" t="s">
        <v>507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509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510</v>
      </c>
      <c r="B313" s="54" t="s">
        <v>511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148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513</v>
      </c>
      <c r="B317" s="54" t="s">
        <v>514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516</v>
      </c>
      <c r="B321" s="54" t="s">
        <v>517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519</v>
      </c>
      <c r="B322" s="54" t="s">
        <v>520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522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523</v>
      </c>
      <c r="B327" s="54" t="s">
        <v>524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525</v>
      </c>
      <c r="B328" s="54" t="s">
        <v>526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148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70</v>
      </c>
      <c r="Y332" s="742">
        <f>IFERROR(IF(X332="",0,CEILING((X332/$H332),1)*$H332),"")</f>
        <v>71.400000000000006</v>
      </c>
      <c r="Z332" s="36">
        <f>IFERROR(IF(Y332=0,"",ROUNDUP(Y332/H332,0)*0.00502),"")</f>
        <v>0.17068</v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73.333333333333329</v>
      </c>
      <c r="BN332" s="64">
        <f>IFERROR(Y332*I332/H332,"0")</f>
        <v>74.8</v>
      </c>
      <c r="BO332" s="64">
        <f>IFERROR(1/J332*(X332/H332),"0")</f>
        <v>0.14245014245014245</v>
      </c>
      <c r="BP332" s="64">
        <f>IFERROR(1/J332*(Y332/H332),"0")</f>
        <v>0.14529914529914531</v>
      </c>
    </row>
    <row r="333" spans="1:68" ht="27" customHeight="1" x14ac:dyDescent="0.25">
      <c r="A333" s="54" t="s">
        <v>530</v>
      </c>
      <c r="B333" s="54" t="s">
        <v>531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33.333333333333329</v>
      </c>
      <c r="Y334" s="743">
        <f>IFERROR(Y332/H332,"0")+IFERROR(Y333/H333,"0")</f>
        <v>34</v>
      </c>
      <c r="Z334" s="743">
        <f>IFERROR(IF(Z332="",0,Z332),"0")+IFERROR(IF(Z333="",0,Z333),"0")</f>
        <v>0.17068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70</v>
      </c>
      <c r="Y335" s="743">
        <f>IFERROR(SUM(Y332:Y333),"0")</f>
        <v>71.400000000000006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532</v>
      </c>
      <c r="B337" s="54" t="s">
        <v>533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535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536</v>
      </c>
      <c r="B342" s="54" t="s">
        <v>537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539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543</v>
      </c>
      <c r="B349" s="54" t="s">
        <v>546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148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179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40</v>
      </c>
      <c r="Y374" s="742">
        <f>IFERROR(IF(X374="",0,CEILING((X374/$H374),1)*$H374),"")</f>
        <v>42</v>
      </c>
      <c r="Z374" s="36">
        <f>IFERROR(IF(Y374=0,"",ROUNDUP(Y374/H374,0)*0.01898),"")</f>
        <v>9.4899999999999998E-2</v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42.471428571428568</v>
      </c>
      <c r="BN374" s="64">
        <f>IFERROR(Y374*I374/H374,"0")</f>
        <v>44.594999999999999</v>
      </c>
      <c r="BO374" s="64">
        <f>IFERROR(1/J374*(X374/H374),"0")</f>
        <v>7.4404761904761904E-2</v>
      </c>
      <c r="BP374" s="64">
        <f>IFERROR(1/J374*(Y374/H374),"0")</f>
        <v>7.8125E-2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450</v>
      </c>
      <c r="Y375" s="742">
        <f>IFERROR(IF(X375="",0,CEILING((X375/$H375),1)*$H375),"")</f>
        <v>452.4</v>
      </c>
      <c r="Z375" s="36">
        <f>IFERROR(IF(Y375=0,"",ROUNDUP(Y375/H375,0)*0.01898),"")</f>
        <v>1.10084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479.94230769230774</v>
      </c>
      <c r="BN375" s="64">
        <f>IFERROR(Y375*I375/H375,"0")</f>
        <v>482.50200000000001</v>
      </c>
      <c r="BO375" s="64">
        <f>IFERROR(1/J375*(X375/H375),"0")</f>
        <v>0.90144230769230771</v>
      </c>
      <c r="BP375" s="64">
        <f>IFERROR(1/J375*(Y375/H375),"0")</f>
        <v>0.90625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62.454212454212453</v>
      </c>
      <c r="Y377" s="743">
        <f>IFERROR(Y374/H374,"0")+IFERROR(Y375/H375,"0")+IFERROR(Y376/H376,"0")</f>
        <v>63</v>
      </c>
      <c r="Z377" s="743">
        <f>IFERROR(IF(Z374="",0,Z374),"0")+IFERROR(IF(Z375="",0,Z375),"0")+IFERROR(IF(Z376="",0,Z376),"0")</f>
        <v>1.19574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490</v>
      </c>
      <c r="Y378" s="743">
        <f>IFERROR(SUM(Y374:Y376),"0")</f>
        <v>494.4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85</v>
      </c>
      <c r="Y383" s="742">
        <f>IFERROR(IF(X383="",0,CEILING((X383/$H383),1)*$H383),"")</f>
        <v>86.699999999999989</v>
      </c>
      <c r="Z383" s="36">
        <f>IFERROR(IF(Y383=0,"",ROUNDUP(Y383/H383,0)*0.00651),"")</f>
        <v>0.22134000000000001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96</v>
      </c>
      <c r="BN383" s="64">
        <f>IFERROR(Y383*I383/H383,"0")</f>
        <v>97.92</v>
      </c>
      <c r="BO383" s="64">
        <f>IFERROR(1/J383*(X383/H383),"0")</f>
        <v>0.18315018315018317</v>
      </c>
      <c r="BP383" s="64">
        <f>IFERROR(1/J383*(Y383/H383),"0")</f>
        <v>0.18681318681318682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33.333333333333336</v>
      </c>
      <c r="Y384" s="743">
        <f>IFERROR(Y380/H380,"0")+IFERROR(Y381/H381,"0")+IFERROR(Y382/H382,"0")+IFERROR(Y383/H383,"0")</f>
        <v>34</v>
      </c>
      <c r="Z384" s="743">
        <f>IFERROR(IF(Z380="",0,Z380),"0")+IFERROR(IF(Z381="",0,Z381),"0")+IFERROR(IF(Z382="",0,Z382),"0")+IFERROR(IF(Z383="",0,Z383),"0")</f>
        <v>0.22134000000000001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85</v>
      </c>
      <c r="Y385" s="743">
        <f>IFERROR(SUM(Y380:Y383),"0")</f>
        <v>86.699999999999989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148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33</v>
      </c>
      <c r="Y394" s="742">
        <f>IFERROR(IF(X394="",0,CEILING((X394/$H394),1)*$H394),"")</f>
        <v>34.200000000000003</v>
      </c>
      <c r="Z394" s="36">
        <f>IFERROR(IF(Y394=0,"",ROUNDUP(Y394/H394,0)*0.00651),"")</f>
        <v>0.12369000000000001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37.18</v>
      </c>
      <c r="BN394" s="64">
        <f>IFERROR(Y394*I394/H394,"0")</f>
        <v>38.532000000000004</v>
      </c>
      <c r="BO394" s="64">
        <f>IFERROR(1/J394*(X394/H394),"0")</f>
        <v>0.10073260073260074</v>
      </c>
      <c r="BP394" s="64">
        <f>IFERROR(1/J394*(Y394/H394),"0")</f>
        <v>0.1043956043956044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18.333333333333332</v>
      </c>
      <c r="Y395" s="743">
        <f>IFERROR(Y394/H394,"0")</f>
        <v>19</v>
      </c>
      <c r="Z395" s="743">
        <f>IFERROR(IF(Z394="",0,Z394),"0")</f>
        <v>0.12369000000000001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33</v>
      </c>
      <c r="Y396" s="743">
        <f>IFERROR(SUM(Y394:Y394),"0")</f>
        <v>34.200000000000003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525</v>
      </c>
      <c r="Y399" s="742">
        <f>IFERROR(IF(X399="",0,CEILING((X399/$H399),1)*$H399),"")</f>
        <v>525</v>
      </c>
      <c r="Z399" s="36">
        <f>IFERROR(IF(Y399=0,"",ROUNDUP(Y399/H399,0)*0.00651),"")</f>
        <v>1.6274999999999999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588</v>
      </c>
      <c r="BN399" s="64">
        <f>IFERROR(Y399*I399/H399,"0")</f>
        <v>588</v>
      </c>
      <c r="BO399" s="64">
        <f>IFERROR(1/J399*(X399/H399),"0")</f>
        <v>1.3736263736263736</v>
      </c>
      <c r="BP399" s="64">
        <f>IFERROR(1/J399*(Y399/H399),"0")</f>
        <v>1.3736263736263736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175</v>
      </c>
      <c r="Y400" s="742">
        <f>IFERROR(IF(X400="",0,CEILING((X400/$H400),1)*$H400),"")</f>
        <v>176.4</v>
      </c>
      <c r="Z400" s="36">
        <f>IFERROR(IF(Y400=0,"",ROUNDUP(Y400/H400,0)*0.00651),"")</f>
        <v>0.54683999999999999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195</v>
      </c>
      <c r="BN400" s="64">
        <f>IFERROR(Y400*I400/H400,"0")</f>
        <v>196.56</v>
      </c>
      <c r="BO400" s="64">
        <f>IFERROR(1/J400*(X400/H400),"0")</f>
        <v>0.45787545787545786</v>
      </c>
      <c r="BP400" s="64">
        <f>IFERROR(1/J400*(Y400/H400),"0")</f>
        <v>0.46153846153846156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333.33333333333331</v>
      </c>
      <c r="Y401" s="743">
        <f>IFERROR(Y398/H398,"0")+IFERROR(Y399/H399,"0")+IFERROR(Y400/H400,"0")</f>
        <v>334</v>
      </c>
      <c r="Z401" s="743">
        <f>IFERROR(IF(Z398="",0,Z398),"0")+IFERROR(IF(Z399="",0,Z399),"0")+IFERROR(IF(Z400="",0,Z400),"0")</f>
        <v>2.1743399999999999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700</v>
      </c>
      <c r="Y402" s="743">
        <f>IFERROR(SUM(Y398:Y400),"0")</f>
        <v>701.4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300</v>
      </c>
      <c r="Y406" s="742">
        <f t="shared" ref="Y406:Y415" si="71">IFERROR(IF(X406="",0,CEILING((X406/$H406),1)*$H406),"")</f>
        <v>300</v>
      </c>
      <c r="Z406" s="36">
        <f>IFERROR(IF(Y406=0,"",ROUNDUP(Y406/H406,0)*0.02175),"")</f>
        <v>0.43499999999999994</v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309.60000000000002</v>
      </c>
      <c r="BN406" s="64">
        <f t="shared" ref="BN406:BN415" si="73">IFERROR(Y406*I406/H406,"0")</f>
        <v>309.60000000000002</v>
      </c>
      <c r="BO406" s="64">
        <f t="shared" ref="BO406:BO415" si="74">IFERROR(1/J406*(X406/H406),"0")</f>
        <v>0.41666666666666663</v>
      </c>
      <c r="BP406" s="64">
        <f t="shared" ref="BP406:BP415" si="75">IFERROR(1/J406*(Y406/H406),"0")</f>
        <v>0.41666666666666663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400</v>
      </c>
      <c r="Y408" s="742">
        <f t="shared" si="71"/>
        <v>405</v>
      </c>
      <c r="Z408" s="36">
        <f>IFERROR(IF(Y408=0,"",ROUNDUP(Y408/H408,0)*0.02175),"")</f>
        <v>0.58724999999999994</v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412.8</v>
      </c>
      <c r="BN408" s="64">
        <f t="shared" si="73"/>
        <v>417.96000000000004</v>
      </c>
      <c r="BO408" s="64">
        <f t="shared" si="74"/>
        <v>0.55555555555555558</v>
      </c>
      <c r="BP408" s="64">
        <f t="shared" si="75"/>
        <v>0.5625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600</v>
      </c>
      <c r="Y410" s="742">
        <f t="shared" si="71"/>
        <v>600</v>
      </c>
      <c r="Z410" s="36">
        <f>IFERROR(IF(Y410=0,"",ROUNDUP(Y410/H410,0)*0.02175),"")</f>
        <v>0.86999999999999988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619.20000000000005</v>
      </c>
      <c r="BN410" s="64">
        <f t="shared" si="73"/>
        <v>619.20000000000005</v>
      </c>
      <c r="BO410" s="64">
        <f t="shared" si="74"/>
        <v>0.83333333333333326</v>
      </c>
      <c r="BP410" s="64">
        <f t="shared" si="75"/>
        <v>0.83333333333333326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86.666666666666671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1.8922499999999998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1300</v>
      </c>
      <c r="Y417" s="743">
        <f>IFERROR(SUM(Y406:Y415),"0")</f>
        <v>1305</v>
      </c>
      <c r="Z417" s="37"/>
      <c r="AA417" s="744"/>
      <c r="AB417" s="744"/>
      <c r="AC417" s="744"/>
    </row>
    <row r="418" spans="1:68" ht="14.25" customHeight="1" x14ac:dyDescent="0.25">
      <c r="A418" s="762" t="s">
        <v>137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4</v>
      </c>
      <c r="Y420" s="74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34.333333333333336</v>
      </c>
      <c r="Y421" s="743">
        <f>IFERROR(Y419/H419,"0")+IFERROR(Y420/H420,"0")</f>
        <v>35</v>
      </c>
      <c r="Z421" s="743">
        <f>IFERROR(IF(Z419="",0,Z419),"0")+IFERROR(IF(Z420="",0,Z420),"0")</f>
        <v>0.74851999999999996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504</v>
      </c>
      <c r="Y422" s="743">
        <f>IFERROR(SUM(Y419:Y420),"0")</f>
        <v>514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30</v>
      </c>
      <c r="Y425" s="74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3.3333333333333335</v>
      </c>
      <c r="Y426" s="743">
        <f>IFERROR(Y424/H424,"0")+IFERROR(Y425/H425,"0")</f>
        <v>4</v>
      </c>
      <c r="Z426" s="743">
        <f>IFERROR(IF(Z424="",0,Z424),"0")+IFERROR(IF(Z425="",0,Z425),"0")</f>
        <v>7.5920000000000001E-2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30</v>
      </c>
      <c r="Y427" s="743">
        <f>IFERROR(SUM(Y424:Y425),"0")</f>
        <v>36</v>
      </c>
      <c r="Z427" s="37"/>
      <c r="AA427" s="744"/>
      <c r="AB427" s="744"/>
      <c r="AC427" s="744"/>
    </row>
    <row r="428" spans="1:68" ht="14.25" customHeight="1" x14ac:dyDescent="0.25">
      <c r="A428" s="762" t="s">
        <v>179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60</v>
      </c>
      <c r="Y429" s="742">
        <f>IFERROR(IF(X429="",0,CEILING((X429/$H429),1)*$H429),"")</f>
        <v>63</v>
      </c>
      <c r="Z429" s="36">
        <f>IFERROR(IF(Y429=0,"",ROUNDUP(Y429/H429,0)*0.01898),"")</f>
        <v>0.13286000000000001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63.46</v>
      </c>
      <c r="BN429" s="64">
        <f>IFERROR(Y429*I429/H429,"0")</f>
        <v>66.632999999999996</v>
      </c>
      <c r="BO429" s="64">
        <f>IFERROR(1/J429*(X429/H429),"0")</f>
        <v>0.10416666666666667</v>
      </c>
      <c r="BP429" s="64">
        <f>IFERROR(1/J429*(Y429/H429),"0")</f>
        <v>0.109375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6.666666666666667</v>
      </c>
      <c r="Y430" s="743">
        <f>IFERROR(Y429/H429,"0")</f>
        <v>7</v>
      </c>
      <c r="Z430" s="743">
        <f>IFERROR(IF(Z429="",0,Z429),"0")</f>
        <v>0.13286000000000001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60</v>
      </c>
      <c r="Y431" s="743">
        <f>IFERROR(SUM(Y429:Y429),"0")</f>
        <v>63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679</v>
      </c>
      <c r="B434" s="54" t="s">
        <v>680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679</v>
      </c>
      <c r="B435" s="54" t="s">
        <v>682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684</v>
      </c>
      <c r="B437" s="54" t="s">
        <v>686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90</v>
      </c>
      <c r="Y440" s="742">
        <f t="shared" si="76"/>
        <v>96</v>
      </c>
      <c r="Z440" s="36">
        <f>IFERROR(IF(Y440=0,"",ROUNDUP(Y440/H440,0)*0.01898),"")</f>
        <v>0.15184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93.262500000000003</v>
      </c>
      <c r="BN440" s="64">
        <f t="shared" si="78"/>
        <v>99.48</v>
      </c>
      <c r="BO440" s="64">
        <f t="shared" si="79"/>
        <v>0.1171875</v>
      </c>
      <c r="BP440" s="64">
        <f t="shared" si="80"/>
        <v>0.125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7.5</v>
      </c>
      <c r="Y442" s="743">
        <f>IFERROR(Y434/H434,"0")+IFERROR(Y435/H435,"0")+IFERROR(Y436/H436,"0")+IFERROR(Y437/H437,"0")+IFERROR(Y438/H438,"0")+IFERROR(Y439/H439,"0")+IFERROR(Y440/H440,"0")+IFERROR(Y441/H441,"0")</f>
        <v>8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90</v>
      </c>
      <c r="Y443" s="743">
        <f>IFERROR(SUM(Y434:Y441),"0")</f>
        <v>96</v>
      </c>
      <c r="Z443" s="37"/>
      <c r="AA443" s="744"/>
      <c r="AB443" s="744"/>
      <c r="AC443" s="744"/>
    </row>
    <row r="444" spans="1:68" ht="14.25" customHeight="1" x14ac:dyDescent="0.25">
      <c r="A444" s="762" t="s">
        <v>148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20</v>
      </c>
      <c r="Y450" s="742">
        <f>IFERROR(IF(X450="",0,CEILING((X450/$H450),1)*$H450),"")</f>
        <v>27</v>
      </c>
      <c r="Z450" s="36">
        <f>IFERROR(IF(Y450=0,"",ROUNDUP(Y450/H450,0)*0.01898),"")</f>
        <v>5.6940000000000004E-2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21.153333333333332</v>
      </c>
      <c r="BN450" s="64">
        <f>IFERROR(Y450*I450/H450,"0")</f>
        <v>28.556999999999999</v>
      </c>
      <c r="BO450" s="64">
        <f>IFERROR(1/J450*(X450/H450),"0")</f>
        <v>3.4722222222222224E-2</v>
      </c>
      <c r="BP450" s="64">
        <f>IFERROR(1/J450*(Y450/H450),"0")</f>
        <v>4.6875E-2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712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2.2222222222222223</v>
      </c>
      <c r="Y455" s="743">
        <f>IFERROR(Y450/H450,"0")+IFERROR(Y451/H451,"0")+IFERROR(Y452/H452,"0")+IFERROR(Y453/H453,"0")+IFERROR(Y454/H454,"0")</f>
        <v>3</v>
      </c>
      <c r="Z455" s="743">
        <f>IFERROR(IF(Z450="",0,Z450),"0")+IFERROR(IF(Z451="",0,Z451),"0")+IFERROR(IF(Z452="",0,Z452),"0")+IFERROR(IF(Z453="",0,Z453),"0")+IFERROR(IF(Z454="",0,Z454),"0")</f>
        <v>5.6940000000000004E-2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20</v>
      </c>
      <c r="Y456" s="743">
        <f>IFERROR(SUM(Y450:Y454),"0")</f>
        <v>27</v>
      </c>
      <c r="Z456" s="37"/>
      <c r="AA456" s="744"/>
      <c r="AB456" s="744"/>
      <c r="AC456" s="744"/>
    </row>
    <row r="457" spans="1:68" ht="14.25" customHeight="1" x14ac:dyDescent="0.25">
      <c r="A457" s="762" t="s">
        <v>179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148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20</v>
      </c>
      <c r="Y464" s="742">
        <f t="shared" ref="Y464:Y479" si="81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20.777777777777779</v>
      </c>
      <c r="BN464" s="64">
        <f t="shared" ref="BN464:BN479" si="83">IFERROR(Y464*I464/H464,"0")</f>
        <v>22.44</v>
      </c>
      <c r="BO464" s="64">
        <f t="shared" ref="BO464:BO479" si="84">IFERROR(1/J464*(X464/H464),"0")</f>
        <v>2.8058361391694722E-2</v>
      </c>
      <c r="BP464" s="64">
        <f t="shared" ref="BP464:BP479" si="85">IFERROR(1/J464*(Y464/H464),"0")</f>
        <v>3.0303030303030304E-2</v>
      </c>
    </row>
    <row r="465" spans="1:68" ht="27" customHeight="1" x14ac:dyDescent="0.25">
      <c r="A465" s="54" t="s">
        <v>726</v>
      </c>
      <c r="B465" s="54" t="s">
        <v>727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42</v>
      </c>
      <c r="Y470" s="742">
        <f t="shared" si="81"/>
        <v>42</v>
      </c>
      <c r="Z470" s="36">
        <f t="shared" si="86"/>
        <v>0.1004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44.599999999999994</v>
      </c>
      <c r="BN470" s="64">
        <f t="shared" si="83"/>
        <v>44.599999999999994</v>
      </c>
      <c r="BO470" s="64">
        <f t="shared" si="84"/>
        <v>8.5470085470085472E-2</v>
      </c>
      <c r="BP470" s="64">
        <f t="shared" si="85"/>
        <v>8.5470085470085472E-2</v>
      </c>
    </row>
    <row r="471" spans="1:68" ht="37.5" customHeight="1" x14ac:dyDescent="0.25">
      <c r="A471" s="54" t="s">
        <v>741</v>
      </c>
      <c r="B471" s="54" t="s">
        <v>742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744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">
        <v>745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10.5</v>
      </c>
      <c r="Y473" s="742">
        <f t="shared" si="81"/>
        <v>10.5</v>
      </c>
      <c r="Z473" s="36">
        <f t="shared" si="86"/>
        <v>2.5100000000000001E-2</v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11.149999999999999</v>
      </c>
      <c r="BN473" s="64">
        <f t="shared" si="83"/>
        <v>11.149999999999999</v>
      </c>
      <c r="BO473" s="64">
        <f t="shared" si="84"/>
        <v>2.1367521367521368E-2</v>
      </c>
      <c r="BP473" s="64">
        <f t="shared" si="85"/>
        <v>2.1367521367521368E-2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81" t="s">
        <v>760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28.703703703703702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29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0.16158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72.5</v>
      </c>
      <c r="Y481" s="743">
        <f>IFERROR(SUM(Y464:Y479),"0")</f>
        <v>74.099999999999994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137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148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17.5</v>
      </c>
      <c r="Y500" s="742">
        <f>IFERROR(IF(X500="",0,CEILING((X500/$H500),1)*$H500),"")</f>
        <v>18.900000000000002</v>
      </c>
      <c r="Z500" s="36">
        <f>IFERROR(IF(Y500=0,"",ROUNDUP(Y500/H500,0)*0.00502),"")</f>
        <v>4.5179999999999998E-2</v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18.583333333333332</v>
      </c>
      <c r="BN500" s="64">
        <f>IFERROR(Y500*I500/H500,"0")</f>
        <v>20.07</v>
      </c>
      <c r="BO500" s="64">
        <f>IFERROR(1/J500*(X500/H500),"0")</f>
        <v>3.5612535612535613E-2</v>
      </c>
      <c r="BP500" s="64">
        <f>IFERROR(1/J500*(Y500/H500),"0")</f>
        <v>3.8461538461538464E-2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8.3333333333333321</v>
      </c>
      <c r="Y501" s="743">
        <f>IFERROR(Y497/H497,"0")+IFERROR(Y498/H498,"0")+IFERROR(Y499/H499,"0")+IFERROR(Y500/H500,"0")</f>
        <v>9</v>
      </c>
      <c r="Z501" s="743">
        <f>IFERROR(IF(Z497="",0,Z497),"0")+IFERROR(IF(Z498="",0,Z498),"0")+IFERROR(IF(Z499="",0,Z499),"0")+IFERROR(IF(Z500="",0,Z500),"0")</f>
        <v>4.5179999999999998E-2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17.5</v>
      </c>
      <c r="Y502" s="743">
        <f>IFERROR(SUM(Y497:Y500),"0")</f>
        <v>18.900000000000002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148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6</v>
      </c>
      <c r="Y505" s="742">
        <f>IFERROR(IF(X505="",0,CEILING((X505/$H505),1)*$H505),"")</f>
        <v>6</v>
      </c>
      <c r="Z505" s="36">
        <f>IFERROR(IF(Y505=0,"",ROUNDUP(Y505/H505,0)*0.00502),"")</f>
        <v>2.5100000000000001E-2</v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6.8600000000000012</v>
      </c>
      <c r="BN505" s="64">
        <f>IFERROR(Y505*I505/H505,"0")</f>
        <v>6.8600000000000012</v>
      </c>
      <c r="BO505" s="64">
        <f>IFERROR(1/J505*(X505/H505),"0")</f>
        <v>2.1367521367521368E-2</v>
      </c>
      <c r="BP505" s="64">
        <f>IFERROR(1/J505*(Y505/H505),"0")</f>
        <v>2.1367521367521368E-2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10</v>
      </c>
      <c r="Y506" s="742">
        <f>IFERROR(IF(X506="",0,CEILING((X506/$H506),1)*$H506),"")</f>
        <v>10.799999999999999</v>
      </c>
      <c r="Z506" s="36">
        <f>IFERROR(IF(Y506=0,"",ROUNDUP(Y506/H506,0)*0.00651),"")</f>
        <v>5.8590000000000003E-2</v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17.5</v>
      </c>
      <c r="BN506" s="64">
        <f>IFERROR(Y506*I506/H506,"0")</f>
        <v>18.900000000000002</v>
      </c>
      <c r="BO506" s="64">
        <f>IFERROR(1/J506*(X506/H506),"0")</f>
        <v>4.5787545787545791E-2</v>
      </c>
      <c r="BP506" s="64">
        <f>IFERROR(1/J506*(Y506/H506),"0")</f>
        <v>4.9450549450549455E-2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112</v>
      </c>
      <c r="Y507" s="742">
        <f>IFERROR(IF(X507="",0,CEILING((X507/$H507),1)*$H507),"")</f>
        <v>112.56</v>
      </c>
      <c r="Z507" s="36">
        <f>IFERROR(IF(Y507=0,"",ROUNDUP(Y507/H507,0)*0.00502),"")</f>
        <v>0.33634000000000003</v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166.66666666666669</v>
      </c>
      <c r="BN507" s="64">
        <f>IFERROR(Y507*I507/H507,"0")</f>
        <v>167.5</v>
      </c>
      <c r="BO507" s="64">
        <f>IFERROR(1/J507*(X507/H507),"0")</f>
        <v>0.28490028490028496</v>
      </c>
      <c r="BP507" s="64">
        <f>IFERROR(1/J507*(Y507/H507),"0")</f>
        <v>0.28632478632478636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80</v>
      </c>
      <c r="Y508" s="743">
        <f>IFERROR(Y505/H505,"0")+IFERROR(Y506/H506,"0")+IFERROR(Y507/H507,"0")</f>
        <v>81</v>
      </c>
      <c r="Z508" s="743">
        <f>IFERROR(IF(Z505="",0,Z505),"0")+IFERROR(IF(Z506="",0,Z506),"0")+IFERROR(IF(Z507="",0,Z507),"0")</f>
        <v>0.42003000000000001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128</v>
      </c>
      <c r="Y509" s="743">
        <f>IFERROR(SUM(Y505:Y507),"0")</f>
        <v>129.36000000000001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148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179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220</v>
      </c>
      <c r="Y522" s="742">
        <f t="shared" ref="Y522:Y537" si="87">IFERROR(IF(X522="",0,CEILING((X522/$H522),1)*$H522),"")</f>
        <v>221.76000000000002</v>
      </c>
      <c r="Z522" s="36">
        <f t="shared" ref="Z522:Z527" si="88">IFERROR(IF(Y522=0,"",ROUNDUP(Y522/H522,0)*0.01196),"")</f>
        <v>0.50231999999999999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234.99999999999997</v>
      </c>
      <c r="BN522" s="64">
        <f t="shared" ref="BN522:BN537" si="90">IFERROR(Y522*I522/H522,"0")</f>
        <v>236.88</v>
      </c>
      <c r="BO522" s="64">
        <f t="shared" ref="BO522:BO537" si="91">IFERROR(1/J522*(X522/H522),"0")</f>
        <v>0.40064102564102566</v>
      </c>
      <c r="BP522" s="64">
        <f t="shared" ref="BP522:BP537" si="92">IFERROR(1/J522*(Y522/H522),"0")</f>
        <v>0.40384615384615385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200</v>
      </c>
      <c r="Y525" s="742">
        <f t="shared" si="87"/>
        <v>200.64000000000001</v>
      </c>
      <c r="Z525" s="36">
        <f t="shared" si="88"/>
        <v>0.45448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213.63636363636363</v>
      </c>
      <c r="BN525" s="64">
        <f t="shared" si="90"/>
        <v>214.32</v>
      </c>
      <c r="BO525" s="64">
        <f t="shared" si="91"/>
        <v>0.36421911421911418</v>
      </c>
      <c r="BP525" s="64">
        <f t="shared" si="92"/>
        <v>0.36538461538461542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150</v>
      </c>
      <c r="Y527" s="742">
        <f t="shared" si="87"/>
        <v>153.12</v>
      </c>
      <c r="Z527" s="36">
        <f t="shared" si="88"/>
        <v>0.34683999999999998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160.22727272727272</v>
      </c>
      <c r="BN527" s="64">
        <f t="shared" si="90"/>
        <v>163.56</v>
      </c>
      <c r="BO527" s="64">
        <f t="shared" si="91"/>
        <v>0.27316433566433568</v>
      </c>
      <c r="BP527" s="64">
        <f t="shared" si="92"/>
        <v>0.27884615384615385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120</v>
      </c>
      <c r="Y528" s="742">
        <f t="shared" si="87"/>
        <v>122.4</v>
      </c>
      <c r="Z528" s="36">
        <f>IFERROR(IF(Y528=0,"",ROUNDUP(Y528/H528,0)*0.00902),"")</f>
        <v>0.30668000000000001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127</v>
      </c>
      <c r="BN528" s="64">
        <f t="shared" si="90"/>
        <v>129.54000000000002</v>
      </c>
      <c r="BO528" s="64">
        <f t="shared" si="91"/>
        <v>0.25252525252525254</v>
      </c>
      <c r="BP528" s="64">
        <f t="shared" si="92"/>
        <v>0.25757575757575757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210</v>
      </c>
      <c r="Y533" s="742">
        <f t="shared" si="87"/>
        <v>212.4</v>
      </c>
      <c r="Z533" s="36">
        <f>IFERROR(IF(Y533=0,"",ROUNDUP(Y533/H533,0)*0.00902),"")</f>
        <v>0.53217999999999999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222.25</v>
      </c>
      <c r="BN533" s="64">
        <f t="shared" si="90"/>
        <v>224.79</v>
      </c>
      <c r="BO533" s="64">
        <f t="shared" si="91"/>
        <v>0.44191919191919188</v>
      </c>
      <c r="BP533" s="64">
        <f t="shared" si="92"/>
        <v>0.44696969696969696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199.62121212121212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2.1425000000000001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900</v>
      </c>
      <c r="Y539" s="743">
        <f>IFERROR(SUM(Y522:Y537),"0")</f>
        <v>910.31999999999994</v>
      </c>
      <c r="Z539" s="37"/>
      <c r="AA539" s="744"/>
      <c r="AB539" s="744"/>
      <c r="AC539" s="744"/>
    </row>
    <row r="540" spans="1:68" ht="14.25" customHeight="1" x14ac:dyDescent="0.25">
      <c r="A540" s="762" t="s">
        <v>137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4301020334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6" t="s">
        <v>854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150</v>
      </c>
      <c r="Y542" s="742">
        <f>IFERROR(IF(X542="",0,CEILING((X542/$H542),1)*$H542),"")</f>
        <v>153.12</v>
      </c>
      <c r="Z542" s="36">
        <f>IFERROR(IF(Y542=0,"",ROUNDUP(Y542/H542,0)*0.01196),"")</f>
        <v>0.34683999999999998</v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160.22727272727272</v>
      </c>
      <c r="BN542" s="64">
        <f>IFERROR(Y542*I542/H542,"0")</f>
        <v>163.56</v>
      </c>
      <c r="BO542" s="64">
        <f>IFERROR(1/J542*(X542/H542),"0")</f>
        <v>0.27316433566433568</v>
      </c>
      <c r="BP542" s="64">
        <f>IFERROR(1/J542*(Y542/H542),"0")</f>
        <v>0.27884615384615385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28.409090909090907</v>
      </c>
      <c r="Y545" s="743">
        <f>IFERROR(Y541/H541,"0")+IFERROR(Y542/H542,"0")+IFERROR(Y543/H543,"0")+IFERROR(Y544/H544,"0")</f>
        <v>29</v>
      </c>
      <c r="Z545" s="743">
        <f>IFERROR(IF(Z541="",0,Z541),"0")+IFERROR(IF(Z542="",0,Z542),"0")+IFERROR(IF(Z543="",0,Z543),"0")+IFERROR(IF(Z544="",0,Z544),"0")</f>
        <v>0.34683999999999998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150</v>
      </c>
      <c r="Y546" s="743">
        <f>IFERROR(SUM(Y541:Y544),"0")</f>
        <v>153.12</v>
      </c>
      <c r="Z546" s="37"/>
      <c r="AA546" s="744"/>
      <c r="AB546" s="744"/>
      <c r="AC546" s="744"/>
    </row>
    <row r="547" spans="1:68" ht="14.25" customHeight="1" x14ac:dyDescent="0.25">
      <c r="A547" s="762" t="s">
        <v>148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100</v>
      </c>
      <c r="Y548" s="742">
        <f t="shared" ref="Y548:Y559" si="93">IFERROR(IF(X548="",0,CEILING((X548/$H548),1)*$H548),"")</f>
        <v>100.32000000000001</v>
      </c>
      <c r="Z548" s="36">
        <f>IFERROR(IF(Y548=0,"",ROUNDUP(Y548/H548,0)*0.01196),"")</f>
        <v>0.22724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106.81818181818181</v>
      </c>
      <c r="BN548" s="64">
        <f t="shared" ref="BN548:BN559" si="95">IFERROR(Y548*I548/H548,"0")</f>
        <v>107.16</v>
      </c>
      <c r="BO548" s="64">
        <f t="shared" ref="BO548:BO559" si="96">IFERROR(1/J548*(X548/H548),"0")</f>
        <v>0.18210955710955709</v>
      </c>
      <c r="BP548" s="64">
        <f t="shared" ref="BP548:BP559" si="97">IFERROR(1/J548*(Y548/H548),"0")</f>
        <v>0.18269230769230771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70</v>
      </c>
      <c r="Y549" s="742">
        <f t="shared" si="93"/>
        <v>73.92</v>
      </c>
      <c r="Z549" s="36">
        <f>IFERROR(IF(Y549=0,"",ROUNDUP(Y549/H549,0)*0.01196),"")</f>
        <v>0.16744000000000001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74.772727272727266</v>
      </c>
      <c r="BN549" s="64">
        <f t="shared" si="95"/>
        <v>78.959999999999994</v>
      </c>
      <c r="BO549" s="64">
        <f t="shared" si="96"/>
        <v>0.12747668997668998</v>
      </c>
      <c r="BP549" s="64">
        <f t="shared" si="97"/>
        <v>0.13461538461538464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350</v>
      </c>
      <c r="Y550" s="742">
        <f t="shared" si="93"/>
        <v>353.76</v>
      </c>
      <c r="Z550" s="36">
        <f>IFERROR(IF(Y550=0,"",ROUNDUP(Y550/H550,0)*0.01196),"")</f>
        <v>0.80132000000000003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373.86363636363637</v>
      </c>
      <c r="BN550" s="64">
        <f t="shared" si="95"/>
        <v>377.87999999999994</v>
      </c>
      <c r="BO550" s="64">
        <f t="shared" si="96"/>
        <v>0.63738344988344986</v>
      </c>
      <c r="BP550" s="64">
        <f t="shared" si="97"/>
        <v>0.64423076923076927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30</v>
      </c>
      <c r="Y555" s="742">
        <f t="shared" si="93"/>
        <v>32.4</v>
      </c>
      <c r="Z555" s="36">
        <f>IFERROR(IF(Y555=0,"",ROUNDUP(Y555/H555,0)*0.00902),"")</f>
        <v>8.1180000000000002E-2</v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31.75</v>
      </c>
      <c r="BN555" s="64">
        <f t="shared" si="95"/>
        <v>34.29</v>
      </c>
      <c r="BO555" s="64">
        <f t="shared" si="96"/>
        <v>6.3131313131313135E-2</v>
      </c>
      <c r="BP555" s="64">
        <f t="shared" si="97"/>
        <v>6.8181818181818177E-2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36</v>
      </c>
      <c r="Y557" s="742">
        <f t="shared" si="93"/>
        <v>36</v>
      </c>
      <c r="Z557" s="36">
        <f>IFERROR(IF(Y557=0,"",ROUNDUP(Y557/H557,0)*0.00902),"")</f>
        <v>9.0200000000000002E-2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38.1</v>
      </c>
      <c r="BN557" s="64">
        <f t="shared" si="95"/>
        <v>38.1</v>
      </c>
      <c r="BO557" s="64">
        <f t="shared" si="96"/>
        <v>7.575757575757576E-2</v>
      </c>
      <c r="BP557" s="64">
        <f t="shared" si="97"/>
        <v>7.575757575757576E-2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116.8181818181818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119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1.3673800000000003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586</v>
      </c>
      <c r="Y561" s="743">
        <f>IFERROR(SUM(Y548:Y559),"0")</f>
        <v>596.4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179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10</v>
      </c>
      <c r="Y570" s="742">
        <f>IFERROR(IF(X570="",0,CEILING((X570/$H570),1)*$H570),"")</f>
        <v>15.6</v>
      </c>
      <c r="Z570" s="36">
        <f>IFERROR(IF(Y570=0,"",ROUNDUP(Y570/H570,0)*0.01898),"")</f>
        <v>3.7960000000000001E-2</v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10.557692307692307</v>
      </c>
      <c r="BN570" s="64">
        <f>IFERROR(Y570*I570/H570,"0")</f>
        <v>16.47</v>
      </c>
      <c r="BO570" s="64">
        <f>IFERROR(1/J570*(X570/H570),"0")</f>
        <v>2.0032051282051284E-2</v>
      </c>
      <c r="BP570" s="64">
        <f>IFERROR(1/J570*(Y570/H570),"0")</f>
        <v>3.125E-2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1.2820512820512822</v>
      </c>
      <c r="Y571" s="743">
        <f>IFERROR(Y569/H569,"0")+IFERROR(Y570/H570,"0")</f>
        <v>2</v>
      </c>
      <c r="Z571" s="743">
        <f>IFERROR(IF(Z569="",0,Z569),"0")+IFERROR(IF(Z570="",0,Z570),"0")</f>
        <v>3.7960000000000001E-2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10</v>
      </c>
      <c r="Y572" s="743">
        <f>IFERROR(SUM(Y569:Y570),"0")</f>
        <v>15.6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137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148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700</v>
      </c>
      <c r="Y609" s="742">
        <f>IFERROR(IF(X609="",0,CEILING((X609/$H609),1)*$H609),"")</f>
        <v>702</v>
      </c>
      <c r="Z609" s="36">
        <f>IFERROR(IF(Y609=0,"",ROUNDUP(Y609/H609,0)*0.01898),"")</f>
        <v>1.7081999999999999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746.57692307692309</v>
      </c>
      <c r="BN609" s="64">
        <f>IFERROR(Y609*I609/H609,"0")</f>
        <v>748.71000000000015</v>
      </c>
      <c r="BO609" s="64">
        <f>IFERROR(1/J609*(X609/H609),"0")</f>
        <v>1.4022435897435899</v>
      </c>
      <c r="BP609" s="64">
        <f>IFERROR(1/J609*(Y609/H609),"0")</f>
        <v>1.40625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89.743589743589752</v>
      </c>
      <c r="Y614" s="743">
        <f>IFERROR(Y609/H609,"0")+IFERROR(Y610/H610,"0")+IFERROR(Y611/H611,"0")+IFERROR(Y612/H612,"0")+IFERROR(Y613/H613,"0")</f>
        <v>90</v>
      </c>
      <c r="Z614" s="743">
        <f>IFERROR(IF(Z609="",0,Z609),"0")+IFERROR(IF(Z610="",0,Z610),"0")+IFERROR(IF(Z611="",0,Z611),"0")+IFERROR(IF(Z612="",0,Z612),"0")+IFERROR(IF(Z613="",0,Z613),"0")</f>
        <v>1.7081999999999999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700</v>
      </c>
      <c r="Y615" s="743">
        <f>IFERROR(SUM(Y609:Y613),"0")</f>
        <v>702</v>
      </c>
      <c r="Z615" s="37"/>
      <c r="AA615" s="744"/>
      <c r="AB615" s="744"/>
      <c r="AC615" s="744"/>
    </row>
    <row r="616" spans="1:68" ht="14.25" customHeight="1" x14ac:dyDescent="0.25">
      <c r="A616" s="762" t="s">
        <v>179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40</v>
      </c>
      <c r="Y618" s="742">
        <f>IFERROR(IF(X618="",0,CEILING((X618/$H618),1)*$H618),"")</f>
        <v>46.8</v>
      </c>
      <c r="Z618" s="36">
        <f>IFERROR(IF(Y618=0,"",ROUNDUP(Y618/H618,0)*0.01898),"")</f>
        <v>0.11388000000000001</v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42.230769230769226</v>
      </c>
      <c r="BN618" s="64">
        <f>IFERROR(Y618*I618/H618,"0")</f>
        <v>49.41</v>
      </c>
      <c r="BO618" s="64">
        <f>IFERROR(1/J618*(X618/H618),"0")</f>
        <v>8.0128205128205135E-2</v>
      </c>
      <c r="BP618" s="64">
        <f>IFERROR(1/J618*(Y618/H618),"0")</f>
        <v>9.375E-2</v>
      </c>
    </row>
    <row r="619" spans="1:68" ht="27" customHeight="1" x14ac:dyDescent="0.25">
      <c r="A619" s="54" t="s">
        <v>1006</v>
      </c>
      <c r="B619" s="54" t="s">
        <v>1007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5.1282051282051286</v>
      </c>
      <c r="Y621" s="743">
        <f>IFERROR(Y617/H617,"0")+IFERROR(Y618/H618,"0")+IFERROR(Y619/H619,"0")+IFERROR(Y620/H620,"0")</f>
        <v>6</v>
      </c>
      <c r="Z621" s="743">
        <f>IFERROR(IF(Z617="",0,Z617),"0")+IFERROR(IF(Z618="",0,Z618),"0")+IFERROR(IF(Z619="",0,Z619),"0")+IFERROR(IF(Z620="",0,Z620),"0")</f>
        <v>0.11388000000000001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40</v>
      </c>
      <c r="Y622" s="743">
        <f>IFERROR(SUM(Y617:Y620),"0")</f>
        <v>46.8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137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148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17275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17453.38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18448.654143021726</v>
      </c>
      <c r="Y643" s="743">
        <f>IFERROR(SUM(BN22:BN639),"0")</f>
        <v>18637.652000000006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33</v>
      </c>
      <c r="Y644" s="38">
        <f>ROUNDUP(SUM(BP22:BP639),0)</f>
        <v>33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19273.654143021726</v>
      </c>
      <c r="Y645" s="743">
        <f>GrossWeightTotalR+PalletQtyTotalR*25</f>
        <v>19462.652000000006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4384.3894480360013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4416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38.807290000000002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288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187</v>
      </c>
      <c r="F650" s="763" t="s">
        <v>213</v>
      </c>
      <c r="G650" s="763" t="s">
        <v>254</v>
      </c>
      <c r="H650" s="763" t="s">
        <v>88</v>
      </c>
      <c r="I650" s="763" t="s">
        <v>289</v>
      </c>
      <c r="J650" s="763" t="s">
        <v>318</v>
      </c>
      <c r="K650" s="763" t="s">
        <v>394</v>
      </c>
      <c r="L650" s="763" t="s">
        <v>414</v>
      </c>
      <c r="M650" s="763" t="s">
        <v>439</v>
      </c>
      <c r="N650" s="739"/>
      <c r="O650" s="763" t="s">
        <v>466</v>
      </c>
      <c r="P650" s="763" t="s">
        <v>469</v>
      </c>
      <c r="Q650" s="763" t="s">
        <v>478</v>
      </c>
      <c r="R650" s="763" t="s">
        <v>496</v>
      </c>
      <c r="S650" s="763" t="s">
        <v>509</v>
      </c>
      <c r="T650" s="763" t="s">
        <v>522</v>
      </c>
      <c r="U650" s="763" t="s">
        <v>535</v>
      </c>
      <c r="V650" s="763" t="s">
        <v>539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605.20000000000005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1291.2000000000003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1728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2769.6200000000003</v>
      </c>
      <c r="G652" s="46">
        <f>IFERROR(Y139*1,"0")+IFERROR(Y140*1,"0")+IFERROR(Y144*1,"0")+IFERROR(Y145*1,"0")+IFERROR(Y149*1,"0")+IFERROR(Y150*1,"0")</f>
        <v>382.56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1012.2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2829.3000000000006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318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441.6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71.400000000000006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581.09999999999991</v>
      </c>
      <c r="W652" s="46">
        <f>IFERROR(Y394*1,"0")+IFERROR(Y398*1,"0")+IFERROR(Y399*1,"0")+IFERROR(Y400*1,"0")</f>
        <v>735.6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1918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123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74.099999999999994</v>
      </c>
      <c r="AA652" s="46">
        <f>IFERROR(Y493*1,"0")+IFERROR(Y497*1,"0")+IFERROR(Y498*1,"0")+IFERROR(Y499*1,"0")+IFERROR(Y500*1,"0")</f>
        <v>18.900000000000002</v>
      </c>
      <c r="AB652" s="46">
        <f>IFERROR(Y505*1,"0")+IFERROR(Y506*1,"0")+IFERROR(Y507*1,"0")</f>
        <v>129.36000000000001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1675.44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748.8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2025-03-07T09:32:24Z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