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0C3D497E-3DA1-46A2-AF91-CEB68BE93E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2" i="1" l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N558" i="1"/>
  <c r="BM558" i="1"/>
  <c r="Z558" i="1"/>
  <c r="Y558" i="1"/>
  <c r="BP558" i="1" s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P542" i="1"/>
  <c r="BO541" i="1"/>
  <c r="BM541" i="1"/>
  <c r="Y541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P424" i="1"/>
  <c r="BO424" i="1"/>
  <c r="BN424" i="1"/>
  <c r="BM424" i="1"/>
  <c r="Z424" i="1"/>
  <c r="Y424" i="1"/>
  <c r="Y426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X199" i="1"/>
  <c r="X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X176" i="1"/>
  <c r="Y175" i="1"/>
  <c r="X175" i="1"/>
  <c r="BP174" i="1"/>
  <c r="BO174" i="1"/>
  <c r="BN174" i="1"/>
  <c r="BM174" i="1"/>
  <c r="Z174" i="1"/>
  <c r="Z175" i="1" s="1"/>
  <c r="Y174" i="1"/>
  <c r="Y176" i="1" s="1"/>
  <c r="P174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Y146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P98" i="1"/>
  <c r="BP97" i="1"/>
  <c r="BO97" i="1"/>
  <c r="BN97" i="1"/>
  <c r="BM97" i="1"/>
  <c r="Z97" i="1"/>
  <c r="Y97" i="1"/>
  <c r="Y105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88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52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F10" i="1" s="1"/>
  <c r="D7" i="1"/>
  <c r="Q6" i="1"/>
  <c r="P2" i="1"/>
  <c r="Z72" i="1" l="1"/>
  <c r="Z94" i="1"/>
  <c r="Z40" i="1"/>
  <c r="Z334" i="1"/>
  <c r="H9" i="1"/>
  <c r="A10" i="1"/>
  <c r="Y26" i="1"/>
  <c r="Y40" i="1"/>
  <c r="Y46" i="1"/>
  <c r="Y57" i="1"/>
  <c r="Y63" i="1"/>
  <c r="Y73" i="1"/>
  <c r="Y81" i="1"/>
  <c r="Y87" i="1"/>
  <c r="Y94" i="1"/>
  <c r="Y106" i="1"/>
  <c r="Y115" i="1"/>
  <c r="BP125" i="1"/>
  <c r="BN125" i="1"/>
  <c r="Z125" i="1"/>
  <c r="BP129" i="1"/>
  <c r="BN129" i="1"/>
  <c r="Z129" i="1"/>
  <c r="Y131" i="1"/>
  <c r="Y136" i="1"/>
  <c r="BP133" i="1"/>
  <c r="BN133" i="1"/>
  <c r="Z133" i="1"/>
  <c r="Z135" i="1" s="1"/>
  <c r="BP150" i="1"/>
  <c r="BN150" i="1"/>
  <c r="Z150" i="1"/>
  <c r="Z151" i="1" s="1"/>
  <c r="Y152" i="1"/>
  <c r="H652" i="1"/>
  <c r="Y156" i="1"/>
  <c r="BP155" i="1"/>
  <c r="BN155" i="1"/>
  <c r="Z155" i="1"/>
  <c r="Z156" i="1" s="1"/>
  <c r="Y157" i="1"/>
  <c r="Y164" i="1"/>
  <c r="BP159" i="1"/>
  <c r="BN159" i="1"/>
  <c r="Z159" i="1"/>
  <c r="Z164" i="1" s="1"/>
  <c r="BP163" i="1"/>
  <c r="BN163" i="1"/>
  <c r="Z163" i="1"/>
  <c r="Y165" i="1"/>
  <c r="Y170" i="1"/>
  <c r="BP167" i="1"/>
  <c r="BN167" i="1"/>
  <c r="Z167" i="1"/>
  <c r="Z169" i="1" s="1"/>
  <c r="BP180" i="1"/>
  <c r="BN180" i="1"/>
  <c r="Z180" i="1"/>
  <c r="BP184" i="1"/>
  <c r="BN184" i="1"/>
  <c r="Z184" i="1"/>
  <c r="BP197" i="1"/>
  <c r="BN197" i="1"/>
  <c r="Z197" i="1"/>
  <c r="Z198" i="1" s="1"/>
  <c r="Y199" i="1"/>
  <c r="Y210" i="1"/>
  <c r="BP201" i="1"/>
  <c r="BN201" i="1"/>
  <c r="Z201" i="1"/>
  <c r="BP205" i="1"/>
  <c r="BN205" i="1"/>
  <c r="Z205" i="1"/>
  <c r="Y209" i="1"/>
  <c r="BP213" i="1"/>
  <c r="BN213" i="1"/>
  <c r="Z213" i="1"/>
  <c r="BP217" i="1"/>
  <c r="BN217" i="1"/>
  <c r="Z217" i="1"/>
  <c r="Z224" i="1" s="1"/>
  <c r="BP221" i="1"/>
  <c r="BN221" i="1"/>
  <c r="Z221" i="1"/>
  <c r="BP230" i="1"/>
  <c r="BN230" i="1"/>
  <c r="Z230" i="1"/>
  <c r="Y232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Z256" i="1" s="1"/>
  <c r="BP252" i="1"/>
  <c r="BN252" i="1"/>
  <c r="Z252" i="1"/>
  <c r="Y256" i="1"/>
  <c r="BP265" i="1"/>
  <c r="BN265" i="1"/>
  <c r="Z265" i="1"/>
  <c r="Z273" i="1" s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1" i="1"/>
  <c r="BN361" i="1"/>
  <c r="Z361" i="1"/>
  <c r="Y363" i="1"/>
  <c r="Y372" i="1"/>
  <c r="BP365" i="1"/>
  <c r="BN365" i="1"/>
  <c r="Z365" i="1"/>
  <c r="BP369" i="1"/>
  <c r="BN369" i="1"/>
  <c r="Z36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54" i="1"/>
  <c r="BN454" i="1"/>
  <c r="Z454" i="1"/>
  <c r="Y456" i="1"/>
  <c r="Y480" i="1"/>
  <c r="BP464" i="1"/>
  <c r="BN464" i="1"/>
  <c r="Z464" i="1"/>
  <c r="Y481" i="1"/>
  <c r="BP466" i="1"/>
  <c r="BN466" i="1"/>
  <c r="Z466" i="1"/>
  <c r="BP470" i="1"/>
  <c r="BN470" i="1"/>
  <c r="Z470" i="1"/>
  <c r="BP476" i="1"/>
  <c r="BN476" i="1"/>
  <c r="Z476" i="1"/>
  <c r="Y501" i="1"/>
  <c r="BP497" i="1"/>
  <c r="BN497" i="1"/>
  <c r="Z497" i="1"/>
  <c r="Z501" i="1" s="1"/>
  <c r="Y502" i="1"/>
  <c r="BP506" i="1"/>
  <c r="BN506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1" i="1"/>
  <c r="BN71" i="1"/>
  <c r="Z75" i="1"/>
  <c r="BN75" i="1"/>
  <c r="BP75" i="1"/>
  <c r="Z77" i="1"/>
  <c r="BN77" i="1"/>
  <c r="Z79" i="1"/>
  <c r="BN79" i="1"/>
  <c r="Z85" i="1"/>
  <c r="Z87" i="1" s="1"/>
  <c r="BN85" i="1"/>
  <c r="E652" i="1"/>
  <c r="Z92" i="1"/>
  <c r="BN92" i="1"/>
  <c r="Y95" i="1"/>
  <c r="Z98" i="1"/>
  <c r="Z105" i="1" s="1"/>
  <c r="BN98" i="1"/>
  <c r="Z99" i="1"/>
  <c r="BN99" i="1"/>
  <c r="Z100" i="1"/>
  <c r="BN100" i="1"/>
  <c r="Z102" i="1"/>
  <c r="BN102" i="1"/>
  <c r="Z104" i="1"/>
  <c r="BN104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Y121" i="1"/>
  <c r="Y130" i="1"/>
  <c r="BP123" i="1"/>
  <c r="BN123" i="1"/>
  <c r="Z123" i="1"/>
  <c r="BP127" i="1"/>
  <c r="BN127" i="1"/>
  <c r="Z127" i="1"/>
  <c r="Y135" i="1"/>
  <c r="BP140" i="1"/>
  <c r="BN140" i="1"/>
  <c r="Z140" i="1"/>
  <c r="Z141" i="1" s="1"/>
  <c r="Y142" i="1"/>
  <c r="Y147" i="1"/>
  <c r="BP144" i="1"/>
  <c r="BN144" i="1"/>
  <c r="Z144" i="1"/>
  <c r="Z146" i="1" s="1"/>
  <c r="Y151" i="1"/>
  <c r="BP161" i="1"/>
  <c r="BN161" i="1"/>
  <c r="Z161" i="1"/>
  <c r="Y169" i="1"/>
  <c r="Y187" i="1"/>
  <c r="BP178" i="1"/>
  <c r="BN178" i="1"/>
  <c r="Z178" i="1"/>
  <c r="BP182" i="1"/>
  <c r="BN182" i="1"/>
  <c r="Z182" i="1"/>
  <c r="BP186" i="1"/>
  <c r="BN186" i="1"/>
  <c r="Z186" i="1"/>
  <c r="Y188" i="1"/>
  <c r="J652" i="1"/>
  <c r="Y194" i="1"/>
  <c r="BP191" i="1"/>
  <c r="BN191" i="1"/>
  <c r="Z191" i="1"/>
  <c r="Z193" i="1" s="1"/>
  <c r="Y198" i="1"/>
  <c r="BP203" i="1"/>
  <c r="BN203" i="1"/>
  <c r="Z203" i="1"/>
  <c r="BP207" i="1"/>
  <c r="BN207" i="1"/>
  <c r="Z207" i="1"/>
  <c r="Y224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M652" i="1"/>
  <c r="BP267" i="1"/>
  <c r="BN267" i="1"/>
  <c r="Z267" i="1"/>
  <c r="BP271" i="1"/>
  <c r="BN271" i="1"/>
  <c r="Z271" i="1"/>
  <c r="Y285" i="1"/>
  <c r="BP290" i="1"/>
  <c r="BN290" i="1"/>
  <c r="Z290" i="1"/>
  <c r="Z295" i="1" s="1"/>
  <c r="BP294" i="1"/>
  <c r="BN294" i="1"/>
  <c r="Z294" i="1"/>
  <c r="Y296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Z355" i="1" s="1"/>
  <c r="BP351" i="1"/>
  <c r="BN351" i="1"/>
  <c r="Z351" i="1"/>
  <c r="Y355" i="1"/>
  <c r="BP359" i="1"/>
  <c r="BN359" i="1"/>
  <c r="Z359" i="1"/>
  <c r="Z362" i="1" s="1"/>
  <c r="BP367" i="1"/>
  <c r="BN367" i="1"/>
  <c r="Z367" i="1"/>
  <c r="Y371" i="1"/>
  <c r="Z377" i="1"/>
  <c r="BP375" i="1"/>
  <c r="BN375" i="1"/>
  <c r="Z375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BP437" i="1"/>
  <c r="BN437" i="1"/>
  <c r="Z437" i="1"/>
  <c r="BP441" i="1"/>
  <c r="BN441" i="1"/>
  <c r="Z441" i="1"/>
  <c r="Y443" i="1"/>
  <c r="Y448" i="1"/>
  <c r="BP445" i="1"/>
  <c r="BN445" i="1"/>
  <c r="Z445" i="1"/>
  <c r="Z447" i="1" s="1"/>
  <c r="Y447" i="1"/>
  <c r="Y561" i="1"/>
  <c r="BP548" i="1"/>
  <c r="BN548" i="1"/>
  <c r="Z548" i="1"/>
  <c r="BP550" i="1"/>
  <c r="BN550" i="1"/>
  <c r="Z550" i="1"/>
  <c r="BP552" i="1"/>
  <c r="BN552" i="1"/>
  <c r="Z552" i="1"/>
  <c r="BP555" i="1"/>
  <c r="BN555" i="1"/>
  <c r="Z555" i="1"/>
  <c r="Y560" i="1"/>
  <c r="BP564" i="1"/>
  <c r="BN564" i="1"/>
  <c r="Z564" i="1"/>
  <c r="Z566" i="1" s="1"/>
  <c r="Y566" i="1"/>
  <c r="I652" i="1"/>
  <c r="Z652" i="1"/>
  <c r="G652" i="1"/>
  <c r="Y141" i="1"/>
  <c r="L652" i="1"/>
  <c r="Y257" i="1"/>
  <c r="Y274" i="1"/>
  <c r="Y279" i="1"/>
  <c r="P652" i="1"/>
  <c r="Y286" i="1"/>
  <c r="Q652" i="1"/>
  <c r="Y295" i="1"/>
  <c r="S652" i="1"/>
  <c r="Y315" i="1"/>
  <c r="BP425" i="1"/>
  <c r="BN425" i="1"/>
  <c r="Z425" i="1"/>
  <c r="Z426" i="1" s="1"/>
  <c r="Y427" i="1"/>
  <c r="BP435" i="1"/>
  <c r="BN435" i="1"/>
  <c r="Z435" i="1"/>
  <c r="Z442" i="1" s="1"/>
  <c r="BP439" i="1"/>
  <c r="BN439" i="1"/>
  <c r="Z439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BP479" i="1"/>
  <c r="BN479" i="1"/>
  <c r="Z479" i="1"/>
  <c r="Y486" i="1"/>
  <c r="BP483" i="1"/>
  <c r="BN483" i="1"/>
  <c r="Z483" i="1"/>
  <c r="Z485" i="1" s="1"/>
  <c r="BP500" i="1"/>
  <c r="BN500" i="1"/>
  <c r="Z500" i="1"/>
  <c r="AB652" i="1"/>
  <c r="Y508" i="1"/>
  <c r="BP505" i="1"/>
  <c r="BN505" i="1"/>
  <c r="Z505" i="1"/>
  <c r="Z508" i="1" s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Y539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Y538" i="1"/>
  <c r="Y546" i="1"/>
  <c r="BP541" i="1"/>
  <c r="BN541" i="1"/>
  <c r="Z541" i="1"/>
  <c r="Z545" i="1" s="1"/>
  <c r="BP549" i="1"/>
  <c r="BN549" i="1"/>
  <c r="Z549" i="1"/>
  <c r="BP551" i="1"/>
  <c r="BN551" i="1"/>
  <c r="Z551" i="1"/>
  <c r="BP553" i="1"/>
  <c r="BN553" i="1"/>
  <c r="Z553" i="1"/>
  <c r="BP556" i="1"/>
  <c r="BN556" i="1"/>
  <c r="Z556" i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28" i="1"/>
  <c r="AD652" i="1"/>
  <c r="Y652" i="1"/>
  <c r="Y442" i="1"/>
  <c r="AA652" i="1"/>
  <c r="Y495" i="1"/>
  <c r="Y567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35" i="1"/>
  <c r="BP634" i="1"/>
  <c r="BN634" i="1"/>
  <c r="Z634" i="1"/>
  <c r="Z635" i="1" s="1"/>
  <c r="Y636" i="1"/>
  <c r="AF652" i="1"/>
  <c r="Z614" i="1" l="1"/>
  <c r="Z560" i="1"/>
  <c r="Z187" i="1"/>
  <c r="Y643" i="1"/>
  <c r="Z480" i="1"/>
  <c r="Z416" i="1"/>
  <c r="Z371" i="1"/>
  <c r="Z243" i="1"/>
  <c r="Z209" i="1"/>
  <c r="Z596" i="1"/>
  <c r="Z538" i="1"/>
  <c r="Z231" i="1"/>
  <c r="Z130" i="1"/>
  <c r="Z81" i="1"/>
  <c r="Y642" i="1"/>
  <c r="Y644" i="1"/>
  <c r="Z26" i="1"/>
  <c r="Z390" i="1"/>
  <c r="Z384" i="1"/>
  <c r="Y646" i="1"/>
  <c r="Y645" i="1" l="1"/>
  <c r="Z647" i="1"/>
</calcChain>
</file>

<file path=xl/sharedStrings.xml><?xml version="1.0" encoding="utf-8"?>
<sst xmlns="http://schemas.openxmlformats.org/spreadsheetml/2006/main" count="3019" uniqueCount="1063">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</sst>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7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0.375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100</v>
      </c>
      <c r="Y35" s="742">
        <f>IFERROR(IF(X35="",0,CEILING((X35/$H35),1)*$H35),"")</f>
        <v>108</v>
      </c>
      <c r="Z35" s="36">
        <f>IFERROR(IF(Y35=0,"",ROUNDUP(Y35/H35,0)*0.01898),"")</f>
        <v>0.1898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104.02777777777777</v>
      </c>
      <c r="BN35" s="64">
        <f>IFERROR(Y35*I35/H35,"0")</f>
        <v>112.34999999999998</v>
      </c>
      <c r="BO35" s="64">
        <f>IFERROR(1/J35*(X35/H35),"0")</f>
        <v>0.14467592592592593</v>
      </c>
      <c r="BP35" s="64">
        <f>IFERROR(1/J35*(Y35/H35),"0")</f>
        <v>0.15625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45">
        <v>4607091385687</v>
      </c>
      <c r="E37" s="746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8"/>
      <c r="R37" s="748"/>
      <c r="S37" s="748"/>
      <c r="T37" s="749"/>
      <c r="U37" s="34"/>
      <c r="V37" s="34"/>
      <c r="W37" s="35" t="s">
        <v>69</v>
      </c>
      <c r="X37" s="741">
        <v>160</v>
      </c>
      <c r="Y37" s="742">
        <f>IFERROR(IF(X37="",0,CEILING((X37/$H37),1)*$H37),"")</f>
        <v>160</v>
      </c>
      <c r="Z37" s="36">
        <f>IFERROR(IF(Y37=0,"",ROUNDUP(Y37/H37,0)*0.00902),"")</f>
        <v>0.36080000000000001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168.4</v>
      </c>
      <c r="BN37" s="64">
        <f>IFERROR(Y37*I37/H37,"0")</f>
        <v>168.4</v>
      </c>
      <c r="BO37" s="64">
        <f>IFERROR(1/J37*(X37/H37),"0")</f>
        <v>0.30303030303030304</v>
      </c>
      <c r="BP37" s="64">
        <f>IFERROR(1/J37*(Y37/H37),"0")</f>
        <v>0.30303030303030304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49.25925925925926</v>
      </c>
      <c r="Y40" s="743">
        <f>IFERROR(Y35/H35,"0")+IFERROR(Y36/H36,"0")+IFERROR(Y37/H37,"0")+IFERROR(Y38/H38,"0")+IFERROR(Y39/H39,"0")</f>
        <v>50</v>
      </c>
      <c r="Z40" s="743">
        <f>IFERROR(IF(Z35="",0,Z35),"0")+IFERROR(IF(Z36="",0,Z36),"0")+IFERROR(IF(Z37="",0,Z37),"0")+IFERROR(IF(Z38="",0,Z38),"0")+IFERROR(IF(Z39="",0,Z39),"0")</f>
        <v>0.55059999999999998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260</v>
      </c>
      <c r="Y41" s="743">
        <f>IFERROR(SUM(Y35:Y39),"0")</f>
        <v>268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102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104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129</v>
      </c>
      <c r="B53" s="54" t="s">
        <v>130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133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134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225</v>
      </c>
      <c r="Y55" s="742">
        <f t="shared" si="0"/>
        <v>225</v>
      </c>
      <c r="Z55" s="36">
        <f>IFERROR(IF(Y55=0,"",ROUNDUP(Y55/H55,0)*0.00902),"")</f>
        <v>0.45100000000000001</v>
      </c>
      <c r="AA55" s="56"/>
      <c r="AB55" s="57"/>
      <c r="AC55" s="105" t="s">
        <v>122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235.5</v>
      </c>
      <c r="BN55" s="64">
        <f t="shared" si="2"/>
        <v>235.5</v>
      </c>
      <c r="BO55" s="64">
        <f t="shared" si="3"/>
        <v>0.37878787878787878</v>
      </c>
      <c r="BP55" s="64">
        <f t="shared" si="4"/>
        <v>0.37878787878787878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50</v>
      </c>
      <c r="Y56" s="743">
        <f>IFERROR(Y49/H49,"0")+IFERROR(Y50/H50,"0")+IFERROR(Y51/H51,"0")+IFERROR(Y52/H52,"0")+IFERROR(Y53/H53,"0")+IFERROR(Y54/H54,"0")+IFERROR(Y55/H55,"0")</f>
        <v>50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0.45100000000000001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225</v>
      </c>
      <c r="Y57" s="743">
        <f>IFERROR(SUM(Y49:Y55),"0")</f>
        <v>225</v>
      </c>
      <c r="Z57" s="37"/>
      <c r="AA57" s="744"/>
      <c r="AB57" s="744"/>
      <c r="AC57" s="744"/>
    </row>
    <row r="58" spans="1:68" ht="14.25" customHeight="1" x14ac:dyDescent="0.25">
      <c r="A58" s="762" t="s">
        <v>137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138</v>
      </c>
      <c r="B59" s="54" t="s">
        <v>139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102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140</v>
      </c>
      <c r="AG62" s="64"/>
      <c r="AJ62" s="68" t="s">
        <v>104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0</v>
      </c>
      <c r="Y63" s="743">
        <f>IFERROR(Y59/H59,"0")+IFERROR(Y60/H60,"0")+IFERROR(Y61/H61,"0")+IFERROR(Y62/H62,"0")</f>
        <v>0</v>
      </c>
      <c r="Z63" s="743">
        <f>IFERROR(IF(Z59="",0,Z59),"0")+IFERROR(IF(Z60="",0,Z60),"0")+IFERROR(IF(Z61="",0,Z61),"0")+IFERROR(IF(Z62="",0,Z62),"0")</f>
        <v>0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0</v>
      </c>
      <c r="Y64" s="743">
        <f>IFERROR(SUM(Y59:Y62),"0")</f>
        <v>0</v>
      </c>
      <c r="Z64" s="37"/>
      <c r="AA64" s="744"/>
      <c r="AB64" s="744"/>
      <c r="AC64" s="744"/>
    </row>
    <row r="65" spans="1:68" ht="14.25" customHeight="1" x14ac:dyDescent="0.25">
      <c r="A65" s="762" t="s">
        <v>148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149</v>
      </c>
      <c r="B66" s="54" t="s">
        <v>150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152</v>
      </c>
      <c r="B67" s="54" t="s">
        <v>153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155</v>
      </c>
      <c r="B68" s="54" t="s">
        <v>156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158</v>
      </c>
      <c r="B69" s="54" t="s">
        <v>159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151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160</v>
      </c>
      <c r="B70" s="54" t="s">
        <v>161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162</v>
      </c>
      <c r="B71" s="54" t="s">
        <v>163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157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164</v>
      </c>
      <c r="B75" s="54" t="s">
        <v>165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103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170</v>
      </c>
      <c r="B77" s="54" t="s">
        <v>171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172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173</v>
      </c>
      <c r="B78" s="54" t="s">
        <v>174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175</v>
      </c>
      <c r="B79" s="54" t="s">
        <v>176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103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177</v>
      </c>
      <c r="B80" s="54" t="s">
        <v>178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172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179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180</v>
      </c>
      <c r="B84" s="54" t="s">
        <v>181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180</v>
      </c>
      <c r="B85" s="54" t="s">
        <v>183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184</v>
      </c>
      <c r="B86" s="54" t="s">
        <v>185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103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187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188</v>
      </c>
      <c r="B91" s="54" t="s">
        <v>189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133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190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191</v>
      </c>
      <c r="B92" s="54" t="s">
        <v>192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103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193</v>
      </c>
      <c r="B93" s="54" t="s">
        <v>194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102</v>
      </c>
      <c r="M93" s="33" t="s">
        <v>133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 t="s">
        <v>104</v>
      </c>
      <c r="AK93" s="68">
        <v>594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0</v>
      </c>
      <c r="Y94" s="743">
        <f>IFERROR(Y91/H91,"0")+IFERROR(Y92/H92,"0")+IFERROR(Y93/H93,"0")</f>
        <v>0</v>
      </c>
      <c r="Z94" s="743">
        <f>IFERROR(IF(Z91="",0,Z91),"0")+IFERROR(IF(Z92="",0,Z92),"0")+IFERROR(IF(Z93="",0,Z93),"0")</f>
        <v>0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0</v>
      </c>
      <c r="Y95" s="743">
        <f>IFERROR(SUM(Y91:Y93),"0")</f>
        <v>0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196</v>
      </c>
      <c r="B97" s="54" t="s">
        <v>197</v>
      </c>
      <c r="C97" s="31">
        <v>4301051546</v>
      </c>
      <c r="D97" s="745">
        <v>4607091386967</v>
      </c>
      <c r="E97" s="746"/>
      <c r="F97" s="740">
        <v>1.4</v>
      </c>
      <c r="G97" s="32">
        <v>6</v>
      </c>
      <c r="H97" s="740">
        <v>8.4</v>
      </c>
      <c r="I97" s="740">
        <v>8.9190000000000005</v>
      </c>
      <c r="J97" s="32">
        <v>64</v>
      </c>
      <c r="K97" s="32" t="s">
        <v>93</v>
      </c>
      <c r="L97" s="32"/>
      <c r="M97" s="33" t="s">
        <v>103</v>
      </c>
      <c r="N97" s="33"/>
      <c r="O97" s="32">
        <v>45</v>
      </c>
      <c r="P97" s="85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198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196</v>
      </c>
      <c r="B98" s="54" t="s">
        <v>199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4301051718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/>
      <c r="M99" s="33" t="s">
        <v>133</v>
      </c>
      <c r="N99" s="33"/>
      <c r="O99" s="32">
        <v>45</v>
      </c>
      <c r="P99" s="793" t="s">
        <v>202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customHeight="1" x14ac:dyDescent="0.25">
      <c r="A100" s="54" t="s">
        <v>200</v>
      </c>
      <c r="B100" s="54" t="s">
        <v>204</v>
      </c>
      <c r="C100" s="31">
        <v>4301052039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812" t="s">
        <v>205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200</v>
      </c>
      <c r="B101" s="54" t="s">
        <v>206</v>
      </c>
      <c r="C101" s="31">
        <v>4301051436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 t="s">
        <v>102</v>
      </c>
      <c r="M101" s="33" t="s">
        <v>103</v>
      </c>
      <c r="N101" s="33"/>
      <c r="O101" s="32">
        <v>45</v>
      </c>
      <c r="P101" s="108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225</v>
      </c>
      <c r="Y101" s="742">
        <f t="shared" si="15"/>
        <v>226.8</v>
      </c>
      <c r="Z101" s="36">
        <f>IFERROR(IF(Y101=0,"",ROUNDUP(Y101/H101,0)*0.00651),"")</f>
        <v>0.54683999999999999</v>
      </c>
      <c r="AA101" s="56"/>
      <c r="AB101" s="57"/>
      <c r="AC101" s="159" t="s">
        <v>198</v>
      </c>
      <c r="AG101" s="64"/>
      <c r="AJ101" s="68" t="s">
        <v>104</v>
      </c>
      <c r="AK101" s="68">
        <v>491.4</v>
      </c>
      <c r="BB101" s="160" t="s">
        <v>1</v>
      </c>
      <c r="BM101" s="64">
        <f t="shared" si="16"/>
        <v>246</v>
      </c>
      <c r="BN101" s="64">
        <f t="shared" si="17"/>
        <v>247.96799999999999</v>
      </c>
      <c r="BO101" s="64">
        <f t="shared" si="18"/>
        <v>0.45787545787545786</v>
      </c>
      <c r="BP101" s="64">
        <f t="shared" si="19"/>
        <v>0.46153846153846156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103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210</v>
      </c>
      <c r="B103" s="54" t="s">
        <v>211</v>
      </c>
      <c r="C103" s="31">
        <v>4301051687</v>
      </c>
      <c r="D103" s="745">
        <v>4680115880214</v>
      </c>
      <c r="E103" s="746"/>
      <c r="F103" s="740">
        <v>0.45</v>
      </c>
      <c r="G103" s="32">
        <v>4</v>
      </c>
      <c r="H103" s="740">
        <v>1.8</v>
      </c>
      <c r="I103" s="740">
        <v>2.032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4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IFERROR(IF(Y103=0,"",ROUNDUP(Y103/H103,0)*0.00651),"")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210</v>
      </c>
      <c r="B104" s="54" t="s">
        <v>212</v>
      </c>
      <c r="C104" s="31">
        <v>4301051439</v>
      </c>
      <c r="D104" s="745">
        <v>4680115880214</v>
      </c>
      <c r="E104" s="746"/>
      <c r="F104" s="740">
        <v>0.45</v>
      </c>
      <c r="G104" s="32">
        <v>6</v>
      </c>
      <c r="H104" s="740">
        <v>2.7</v>
      </c>
      <c r="I104" s="740">
        <v>2.988</v>
      </c>
      <c r="J104" s="32">
        <v>132</v>
      </c>
      <c r="K104" s="32" t="s">
        <v>101</v>
      </c>
      <c r="L104" s="32"/>
      <c r="M104" s="33" t="s">
        <v>103</v>
      </c>
      <c r="N104" s="33"/>
      <c r="O104" s="32">
        <v>45</v>
      </c>
      <c r="P104" s="7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IFERROR(IF(Y104=0,"",ROUNDUP(Y104/H104,0)*0.00902),"")</f>
        <v/>
      </c>
      <c r="AA104" s="56"/>
      <c r="AB104" s="57"/>
      <c r="AC104" s="165" t="s">
        <v>209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83.333333333333329</v>
      </c>
      <c r="Y105" s="743">
        <f>IFERROR(Y97/H97,"0")+IFERROR(Y98/H98,"0")+IFERROR(Y99/H99,"0")+IFERROR(Y100/H100,"0")+IFERROR(Y101/H101,"0")+IFERROR(Y102/H102,"0")+IFERROR(Y103/H103,"0")+IFERROR(Y104/H104,"0")</f>
        <v>84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0.54683999999999999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225</v>
      </c>
      <c r="Y106" s="743">
        <f>IFERROR(SUM(Y97:Y104),"0")</f>
        <v>226.8</v>
      </c>
      <c r="Z106" s="37"/>
      <c r="AA106" s="744"/>
      <c r="AB106" s="744"/>
      <c r="AC106" s="744"/>
    </row>
    <row r="107" spans="1:68" ht="16.5" customHeight="1" x14ac:dyDescent="0.25">
      <c r="A107" s="753" t="s">
        <v>213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214</v>
      </c>
      <c r="B109" s="54" t="s">
        <v>215</v>
      </c>
      <c r="C109" s="31">
        <v>4301011703</v>
      </c>
      <c r="D109" s="745">
        <v>4680115882133</v>
      </c>
      <c r="E109" s="746"/>
      <c r="F109" s="740">
        <v>1.4</v>
      </c>
      <c r="G109" s="32">
        <v>8</v>
      </c>
      <c r="H109" s="740">
        <v>11.2</v>
      </c>
      <c r="I109" s="740">
        <v>11.635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216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214</v>
      </c>
      <c r="B110" s="54" t="s">
        <v>217</v>
      </c>
      <c r="C110" s="31">
        <v>4301011514</v>
      </c>
      <c r="D110" s="745">
        <v>4680115882133</v>
      </c>
      <c r="E110" s="746"/>
      <c r="F110" s="740">
        <v>1.35</v>
      </c>
      <c r="G110" s="32">
        <v>8</v>
      </c>
      <c r="H110" s="740">
        <v>10.8</v>
      </c>
      <c r="I110" s="740">
        <v>11.234999999999999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216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218</v>
      </c>
      <c r="B111" s="54" t="s">
        <v>219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/>
      <c r="M111" s="33" t="s">
        <v>103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216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225</v>
      </c>
      <c r="Y112" s="742">
        <f>IFERROR(IF(X112="",0,CEILING((X112/$H112),1)*$H112),"")</f>
        <v>225</v>
      </c>
      <c r="Z112" s="36">
        <f>IFERROR(IF(Y112=0,"",ROUNDUP(Y112/H112,0)*0.00902),"")</f>
        <v>0.45100000000000001</v>
      </c>
      <c r="AA112" s="56"/>
      <c r="AB112" s="57"/>
      <c r="AC112" s="173" t="s">
        <v>216</v>
      </c>
      <c r="AG112" s="64"/>
      <c r="AJ112" s="68"/>
      <c r="AK112" s="68">
        <v>0</v>
      </c>
      <c r="BB112" s="174" t="s">
        <v>1</v>
      </c>
      <c r="BM112" s="64">
        <f>IFERROR(X112*I112/H112,"0")</f>
        <v>235.5</v>
      </c>
      <c r="BN112" s="64">
        <f>IFERROR(Y112*I112/H112,"0")</f>
        <v>235.5</v>
      </c>
      <c r="BO112" s="64">
        <f>IFERROR(1/J112*(X112/H112),"0")</f>
        <v>0.37878787878787878</v>
      </c>
      <c r="BP112" s="64">
        <f>IFERROR(1/J112*(Y112/H112),"0")</f>
        <v>0.37878787878787878</v>
      </c>
    </row>
    <row r="113" spans="1:68" ht="16.5" customHeight="1" x14ac:dyDescent="0.25">
      <c r="A113" s="54" t="s">
        <v>222</v>
      </c>
      <c r="B113" s="54" t="s">
        <v>223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216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50</v>
      </c>
      <c r="Y114" s="743">
        <f>IFERROR(Y109/H109,"0")+IFERROR(Y110/H110,"0")+IFERROR(Y111/H111,"0")+IFERROR(Y112/H112,"0")+IFERROR(Y113/H113,"0")</f>
        <v>50</v>
      </c>
      <c r="Z114" s="743">
        <f>IFERROR(IF(Z109="",0,Z109),"0")+IFERROR(IF(Z110="",0,Z110),"0")+IFERROR(IF(Z111="",0,Z111),"0")+IFERROR(IF(Z112="",0,Z112),"0")+IFERROR(IF(Z113="",0,Z113),"0")</f>
        <v>0.45100000000000001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225</v>
      </c>
      <c r="Y115" s="743">
        <f>IFERROR(SUM(Y109:Y113),"0")</f>
        <v>225</v>
      </c>
      <c r="Z115" s="37"/>
      <c r="AA115" s="744"/>
      <c r="AB115" s="744"/>
      <c r="AC115" s="744"/>
    </row>
    <row r="116" spans="1:68" ht="14.25" customHeight="1" x14ac:dyDescent="0.25">
      <c r="A116" s="762" t="s">
        <v>137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224</v>
      </c>
      <c r="B117" s="54" t="s">
        <v>225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227</v>
      </c>
      <c r="B118" s="54" t="s">
        <v>228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37.5" customHeight="1" x14ac:dyDescent="0.25">
      <c r="A123" s="54" t="s">
        <v>231</v>
      </c>
      <c r="B123" s="54" t="s">
        <v>232</v>
      </c>
      <c r="C123" s="31">
        <v>4301051360</v>
      </c>
      <c r="D123" s="745">
        <v>4607091385168</v>
      </c>
      <c r="E123" s="746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93</v>
      </c>
      <c r="L123" s="32"/>
      <c r="M123" s="33" t="s">
        <v>103</v>
      </c>
      <c r="N123" s="33"/>
      <c r="O123" s="32">
        <v>45</v>
      </c>
      <c r="P123" s="11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231</v>
      </c>
      <c r="B124" s="54" t="s">
        <v>234</v>
      </c>
      <c r="C124" s="31">
        <v>4301051625</v>
      </c>
      <c r="D124" s="745">
        <v>4607091385168</v>
      </c>
      <c r="E124" s="746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400</v>
      </c>
      <c r="Y124" s="742">
        <f t="shared" si="20"/>
        <v>403.20000000000005</v>
      </c>
      <c r="Z124" s="36">
        <f>IFERROR(IF(Y124=0,"",ROUNDUP(Y124/H124,0)*0.01898),"")</f>
        <v>0.91104000000000007</v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si="21"/>
        <v>424.42857142857144</v>
      </c>
      <c r="BN124" s="64">
        <f t="shared" si="22"/>
        <v>427.82400000000001</v>
      </c>
      <c r="BO124" s="64">
        <f t="shared" si="23"/>
        <v>0.74404761904761907</v>
      </c>
      <c r="BP124" s="64">
        <f t="shared" si="24"/>
        <v>0.75</v>
      </c>
    </row>
    <row r="125" spans="1:68" ht="27" customHeight="1" x14ac:dyDescent="0.25">
      <c r="A125" s="54" t="s">
        <v>236</v>
      </c>
      <c r="B125" s="54" t="s">
        <v>237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103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239</v>
      </c>
      <c r="B126" s="54" t="s">
        <v>240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233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241</v>
      </c>
      <c r="B127" s="54" t="s">
        <v>242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102</v>
      </c>
      <c r="M127" s="33" t="s">
        <v>103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225</v>
      </c>
      <c r="Y127" s="742">
        <f t="shared" si="20"/>
        <v>226.8</v>
      </c>
      <c r="Z127" s="36">
        <f>IFERROR(IF(Y127=0,"",ROUNDUP(Y127/H127,0)*0.00651),"")</f>
        <v>0.54683999999999999</v>
      </c>
      <c r="AA127" s="56"/>
      <c r="AB127" s="57"/>
      <c r="AC127" s="191" t="s">
        <v>233</v>
      </c>
      <c r="AG127" s="64"/>
      <c r="AJ127" s="68" t="s">
        <v>104</v>
      </c>
      <c r="AK127" s="68">
        <v>491.4</v>
      </c>
      <c r="BB127" s="192" t="s">
        <v>1</v>
      </c>
      <c r="BM127" s="64">
        <f t="shared" si="21"/>
        <v>246</v>
      </c>
      <c r="BN127" s="64">
        <f t="shared" si="22"/>
        <v>247.96799999999999</v>
      </c>
      <c r="BO127" s="64">
        <f t="shared" si="23"/>
        <v>0.45787545787545786</v>
      </c>
      <c r="BP127" s="64">
        <f t="shared" si="24"/>
        <v>0.46153846153846156</v>
      </c>
    </row>
    <row r="128" spans="1:68" ht="27" customHeight="1" x14ac:dyDescent="0.25">
      <c r="A128" s="54" t="s">
        <v>243</v>
      </c>
      <c r="B128" s="54" t="s">
        <v>244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238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245</v>
      </c>
      <c r="B129" s="54" t="s">
        <v>246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247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130.95238095238096</v>
      </c>
      <c r="Y130" s="743">
        <f>IFERROR(Y123/H123,"0")+IFERROR(Y124/H124,"0")+IFERROR(Y125/H125,"0")+IFERROR(Y126/H126,"0")+IFERROR(Y127/H127,"0")+IFERROR(Y128/H128,"0")+IFERROR(Y129/H129,"0")</f>
        <v>132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1.4578800000000001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625</v>
      </c>
      <c r="Y131" s="743">
        <f>IFERROR(SUM(Y123:Y129),"0")</f>
        <v>630</v>
      </c>
      <c r="Z131" s="37"/>
      <c r="AA131" s="744"/>
      <c r="AB131" s="744"/>
      <c r="AC131" s="744"/>
    </row>
    <row r="132" spans="1:68" ht="14.25" customHeight="1" x14ac:dyDescent="0.25">
      <c r="A132" s="762" t="s">
        <v>179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248</v>
      </c>
      <c r="B133" s="54" t="s">
        <v>249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251</v>
      </c>
      <c r="B134" s="54" t="s">
        <v>252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103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254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255</v>
      </c>
      <c r="B139" s="54" t="s">
        <v>256</v>
      </c>
      <c r="C139" s="31">
        <v>4301011564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257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255</v>
      </c>
      <c r="B140" s="54" t="s">
        <v>258</v>
      </c>
      <c r="C140" s="31">
        <v>4301011562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257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148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259</v>
      </c>
      <c r="B144" s="54" t="s">
        <v>260</v>
      </c>
      <c r="C144" s="31">
        <v>4301031234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261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259</v>
      </c>
      <c r="B145" s="54" t="s">
        <v>262</v>
      </c>
      <c r="C145" s="31">
        <v>4301031235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263</v>
      </c>
      <c r="B149" s="54" t="s">
        <v>264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257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263</v>
      </c>
      <c r="B150" s="54" t="s">
        <v>265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266</v>
      </c>
      <c r="B155" s="54" t="s">
        <v>267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268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148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269</v>
      </c>
      <c r="B159" s="54" t="s">
        <v>270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271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272</v>
      </c>
      <c r="B160" s="54" t="s">
        <v>273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275</v>
      </c>
      <c r="B161" s="54" t="s">
        <v>276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278</v>
      </c>
      <c r="B162" s="54" t="s">
        <v>279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280</v>
      </c>
      <c r="B163" s="54" t="s">
        <v>281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282</v>
      </c>
      <c r="B167" s="54" t="s">
        <v>283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103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284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285</v>
      </c>
      <c r="B168" s="54" t="s">
        <v>286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287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288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289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137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290</v>
      </c>
      <c r="B174" s="54" t="s">
        <v>291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292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148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293</v>
      </c>
      <c r="B178" s="54" t="s">
        <v>294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295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296</v>
      </c>
      <c r="AC178" s="231" t="s">
        <v>297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300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304</v>
      </c>
      <c r="B181" s="54" t="s">
        <v>305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300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313</v>
      </c>
      <c r="B185" s="54" t="s">
        <v>314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317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customHeight="1" x14ac:dyDescent="0.25">
      <c r="A189" s="753" t="s">
        <v>318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319</v>
      </c>
      <c r="B191" s="54" t="s">
        <v>320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137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324</v>
      </c>
      <c r="B196" s="54" t="s">
        <v>325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103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327</v>
      </c>
      <c r="B197" s="54" t="s">
        <v>328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148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329</v>
      </c>
      <c r="B201" s="54" t="s">
        <v>330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345</v>
      </c>
      <c r="B207" s="54" t="s">
        <v>346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347</v>
      </c>
      <c r="B208" s="54" t="s">
        <v>348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349</v>
      </c>
      <c r="B212" s="54" t="s">
        <v>350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133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103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358</v>
      </c>
      <c r="B215" s="54" t="s">
        <v>359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200</v>
      </c>
      <c r="Y216" s="742">
        <f t="shared" si="35"/>
        <v>201.6</v>
      </c>
      <c r="Z216" s="36">
        <f t="shared" ref="Z216:Z223" si="40">IFERROR(IF(Y216=0,"",ROUNDUP(Y216/H216,0)*0.00651),"")</f>
        <v>0.54683999999999999</v>
      </c>
      <c r="AA216" s="56"/>
      <c r="AB216" s="57"/>
      <c r="AC216" s="281" t="s">
        <v>351</v>
      </c>
      <c r="AG216" s="64"/>
      <c r="AJ216" s="68"/>
      <c r="AK216" s="68">
        <v>0</v>
      </c>
      <c r="BB216" s="282" t="s">
        <v>1</v>
      </c>
      <c r="BM216" s="64">
        <f t="shared" si="36"/>
        <v>222.5</v>
      </c>
      <c r="BN216" s="64">
        <f t="shared" si="37"/>
        <v>224.27999999999997</v>
      </c>
      <c r="BO216" s="64">
        <f t="shared" si="38"/>
        <v>0.45787545787545797</v>
      </c>
      <c r="BP216" s="64">
        <f t="shared" si="39"/>
        <v>0.46153846153846156</v>
      </c>
    </row>
    <row r="217" spans="1:68" ht="27" customHeight="1" x14ac:dyDescent="0.25">
      <c r="A217" s="54" t="s">
        <v>363</v>
      </c>
      <c r="B217" s="54" t="s">
        <v>364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133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366</v>
      </c>
      <c r="B218" s="54" t="s">
        <v>367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103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200</v>
      </c>
      <c r="Y218" s="742">
        <f t="shared" si="35"/>
        <v>201.6</v>
      </c>
      <c r="Z218" s="36">
        <f t="shared" si="40"/>
        <v>0.54683999999999999</v>
      </c>
      <c r="AA218" s="56"/>
      <c r="AB218" s="57"/>
      <c r="AC218" s="285" t="s">
        <v>360</v>
      </c>
      <c r="AG218" s="64"/>
      <c r="AJ218" s="68"/>
      <c r="AK218" s="68">
        <v>0</v>
      </c>
      <c r="BB218" s="286" t="s">
        <v>1</v>
      </c>
      <c r="BM218" s="64">
        <f t="shared" si="36"/>
        <v>221</v>
      </c>
      <c r="BN218" s="64">
        <f t="shared" si="37"/>
        <v>222.768</v>
      </c>
      <c r="BO218" s="64">
        <f t="shared" si="38"/>
        <v>0.45787545787545797</v>
      </c>
      <c r="BP218" s="64">
        <f t="shared" si="39"/>
        <v>0.46153846153846156</v>
      </c>
    </row>
    <row r="219" spans="1:68" ht="27" customHeight="1" x14ac:dyDescent="0.25">
      <c r="A219" s="54" t="s">
        <v>368</v>
      </c>
      <c r="B219" s="54" t="s">
        <v>369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372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200</v>
      </c>
      <c r="Y222" s="742">
        <f t="shared" si="35"/>
        <v>201.6</v>
      </c>
      <c r="Z222" s="36">
        <f t="shared" si="40"/>
        <v>0.54683999999999999</v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36"/>
        <v>221.50000000000003</v>
      </c>
      <c r="BN222" s="64">
        <f t="shared" si="37"/>
        <v>223.27200000000002</v>
      </c>
      <c r="BO222" s="64">
        <f t="shared" si="38"/>
        <v>0.45787545787545797</v>
      </c>
      <c r="BP222" s="64">
        <f t="shared" si="39"/>
        <v>0.46153846153846156</v>
      </c>
    </row>
    <row r="223" spans="1:68" ht="27" customHeight="1" x14ac:dyDescent="0.25">
      <c r="A223" s="54" t="s">
        <v>378</v>
      </c>
      <c r="B223" s="54" t="s">
        <v>379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380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250.00000000000003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252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1.64052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600</v>
      </c>
      <c r="Y225" s="743">
        <f>IFERROR(SUM(Y212:Y223),"0")</f>
        <v>604.79999999999995</v>
      </c>
      <c r="Z225" s="37"/>
      <c r="AA225" s="744"/>
      <c r="AB225" s="744"/>
      <c r="AC225" s="744"/>
    </row>
    <row r="226" spans="1:68" ht="14.25" customHeight="1" x14ac:dyDescent="0.25">
      <c r="A226" s="762" t="s">
        <v>179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382</v>
      </c>
      <c r="B227" s="54" t="s">
        <v>383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133</v>
      </c>
      <c r="N227" s="33"/>
      <c r="O227" s="32">
        <v>30</v>
      </c>
      <c r="P227" s="1044" t="s">
        <v>384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103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388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133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391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392</v>
      </c>
      <c r="B230" s="54" t="s">
        <v>393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103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385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394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395</v>
      </c>
      <c r="B235" s="54" t="s">
        <v>396</v>
      </c>
      <c r="C235" s="31">
        <v>4301011945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93</v>
      </c>
      <c r="L235" s="32"/>
      <c r="M235" s="33" t="s">
        <v>397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395</v>
      </c>
      <c r="B236" s="54" t="s">
        <v>399</v>
      </c>
      <c r="C236" s="31">
        <v>4301011717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93</v>
      </c>
      <c r="L236" s="32"/>
      <c r="M236" s="33" t="s">
        <v>94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404</v>
      </c>
      <c r="B238" s="54" t="s">
        <v>405</v>
      </c>
      <c r="C238" s="31">
        <v>4301011944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93</v>
      </c>
      <c r="L238" s="32"/>
      <c r="M238" s="33" t="s">
        <v>397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404</v>
      </c>
      <c r="B239" s="54" t="s">
        <v>406</v>
      </c>
      <c r="C239" s="31">
        <v>4301011733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93</v>
      </c>
      <c r="L239" s="32"/>
      <c r="M239" s="33" t="s">
        <v>103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407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410</v>
      </c>
      <c r="B241" s="54" t="s">
        <v>411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414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415</v>
      </c>
      <c r="B247" s="54" t="s">
        <v>416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397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417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415</v>
      </c>
      <c r="B248" s="54" t="s">
        <v>418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423</v>
      </c>
      <c r="B250" s="54" t="s">
        <v>424</v>
      </c>
      <c r="C250" s="31">
        <v>4301011941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93</v>
      </c>
      <c r="L250" s="32"/>
      <c r="M250" s="33" t="s">
        <v>397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4301011721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426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427</v>
      </c>
      <c r="B252" s="54" t="s">
        <v>428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419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431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432</v>
      </c>
      <c r="B254" s="54" t="s">
        <v>433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434</v>
      </c>
      <c r="B255" s="54" t="s">
        <v>435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137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436</v>
      </c>
      <c r="B259" s="54" t="s">
        <v>437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103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438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439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440</v>
      </c>
      <c r="B264" s="54" t="s">
        <v>441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443</v>
      </c>
      <c r="B265" s="54" t="s">
        <v>444</v>
      </c>
      <c r="C265" s="31">
        <v>4301011910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93</v>
      </c>
      <c r="L265" s="32"/>
      <c r="M265" s="33" t="s">
        <v>397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445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443</v>
      </c>
      <c r="B266" s="54" t="s">
        <v>446</v>
      </c>
      <c r="C266" s="31">
        <v>4301011850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451</v>
      </c>
      <c r="B268" s="54" t="s">
        <v>452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45">
        <v>4607091387438</v>
      </c>
      <c r="E271" s="746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463</v>
      </c>
      <c r="B272" s="54" t="s">
        <v>464</v>
      </c>
      <c r="C272" s="31">
        <v>4301011851</v>
      </c>
      <c r="D272" s="745">
        <v>4680115885820</v>
      </c>
      <c r="E272" s="746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465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466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467</v>
      </c>
      <c r="B277" s="54" t="s">
        <v>468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469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470</v>
      </c>
      <c r="B282" s="54" t="s">
        <v>471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472</v>
      </c>
      <c r="B283" s="54" t="s">
        <v>473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475</v>
      </c>
      <c r="B284" s="54" t="s">
        <v>476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103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477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478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479</v>
      </c>
      <c r="B289" s="54" t="s">
        <v>480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103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484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485</v>
      </c>
      <c r="B291" s="54" t="s">
        <v>486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487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133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490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491</v>
      </c>
      <c r="B293" s="54" t="s">
        <v>492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102</v>
      </c>
      <c r="M293" s="33" t="s">
        <v>103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481</v>
      </c>
      <c r="AG293" s="64"/>
      <c r="AJ293" s="68" t="s">
        <v>104</v>
      </c>
      <c r="AK293" s="68">
        <v>436.8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493</v>
      </c>
      <c r="B294" s="54" t="s">
        <v>494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495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496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497</v>
      </c>
      <c r="B299" s="54" t="s">
        <v>498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103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499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148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500</v>
      </c>
      <c r="B303" s="54" t="s">
        <v>501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502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503</v>
      </c>
      <c r="B307" s="54" t="s">
        <v>504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133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505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506</v>
      </c>
      <c r="B308" s="54" t="s">
        <v>507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103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508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509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510</v>
      </c>
      <c r="B313" s="54" t="s">
        <v>511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512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148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513</v>
      </c>
      <c r="B317" s="54" t="s">
        <v>514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515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516</v>
      </c>
      <c r="B321" s="54" t="s">
        <v>517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103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518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519</v>
      </c>
      <c r="B322" s="54" t="s">
        <v>520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103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521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522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523</v>
      </c>
      <c r="B327" s="54" t="s">
        <v>524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525</v>
      </c>
      <c r="B328" s="54" t="s">
        <v>526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148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527</v>
      </c>
      <c r="B332" s="54" t="s">
        <v>528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529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529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532</v>
      </c>
      <c r="B337" s="54" t="s">
        <v>533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103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534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535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536</v>
      </c>
      <c r="B342" s="54" t="s">
        <v>537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103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538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539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540</v>
      </c>
      <c r="B347" s="54" t="s">
        <v>541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542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543</v>
      </c>
      <c r="B348" s="54" t="s">
        <v>544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397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545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543</v>
      </c>
      <c r="B349" s="54" t="s">
        <v>546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547</v>
      </c>
      <c r="M349" s="33" t="s">
        <v>103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549</v>
      </c>
      <c r="AK349" s="68">
        <v>86.4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148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103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133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2" t="s">
        <v>179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103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103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133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148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103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350</v>
      </c>
      <c r="Y399" s="742">
        <f>IFERROR(IF(X399="",0,CEILING((X399/$H399),1)*$H399),"")</f>
        <v>350.7</v>
      </c>
      <c r="Z399" s="36">
        <f>IFERROR(IF(Y399=0,"",ROUNDUP(Y399/H399,0)*0.00651),"")</f>
        <v>1.08717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391.99999999999994</v>
      </c>
      <c r="BN399" s="64">
        <f>IFERROR(Y399*I399/H399,"0")</f>
        <v>392.78399999999993</v>
      </c>
      <c r="BO399" s="64">
        <f>IFERROR(1/J399*(X399/H399),"0")</f>
        <v>0.91575091575091572</v>
      </c>
      <c r="BP399" s="64">
        <f>IFERROR(1/J399*(Y399/H399),"0")</f>
        <v>0.91758241758241765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133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175</v>
      </c>
      <c r="Y400" s="742">
        <f>IFERROR(IF(X400="",0,CEILING((X400/$H400),1)*$H400),"")</f>
        <v>176.4</v>
      </c>
      <c r="Z400" s="36">
        <f>IFERROR(IF(Y400=0,"",ROUNDUP(Y400/H400,0)*0.00651),"")</f>
        <v>0.54683999999999999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195</v>
      </c>
      <c r="BN400" s="64">
        <f>IFERROR(Y400*I400/H400,"0")</f>
        <v>196.56</v>
      </c>
      <c r="BO400" s="64">
        <f>IFERROR(1/J400*(X400/H400),"0")</f>
        <v>0.45787545787545786</v>
      </c>
      <c r="BP400" s="64">
        <f>IFERROR(1/J400*(Y400/H400),"0")</f>
        <v>0.46153846153846156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250</v>
      </c>
      <c r="Y401" s="743">
        <f>IFERROR(Y398/H398,"0")+IFERROR(Y399/H399,"0")+IFERROR(Y400/H400,"0")</f>
        <v>251</v>
      </c>
      <c r="Z401" s="743">
        <f>IFERROR(IF(Z398="",0,Z398),"0")+IFERROR(IF(Z399="",0,Z399),"0")+IFERROR(IF(Z400="",0,Z400),"0")</f>
        <v>1.63401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525</v>
      </c>
      <c r="Y402" s="743">
        <f>IFERROR(SUM(Y398:Y400),"0")</f>
        <v>527.1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1000</v>
      </c>
      <c r="Y406" s="742">
        <f t="shared" ref="Y406:Y415" si="71">IFERROR(IF(X406="",0,CEILING((X406/$H406),1)*$H406),"")</f>
        <v>1005</v>
      </c>
      <c r="Z406" s="36">
        <f>IFERROR(IF(Y406=0,"",ROUNDUP(Y406/H406,0)*0.02175),"")</f>
        <v>1.4572499999999999</v>
      </c>
      <c r="AA406" s="56"/>
      <c r="AB406" s="57"/>
      <c r="AC406" s="471" t="s">
        <v>640</v>
      </c>
      <c r="AG406" s="64"/>
      <c r="AJ406" s="68" t="s">
        <v>104</v>
      </c>
      <c r="AK406" s="68">
        <v>720</v>
      </c>
      <c r="BB406" s="472" t="s">
        <v>1</v>
      </c>
      <c r="BM406" s="64">
        <f t="shared" ref="BM406:BM415" si="72">IFERROR(X406*I406/H406,"0")</f>
        <v>1032</v>
      </c>
      <c r="BN406" s="64">
        <f t="shared" ref="BN406:BN415" si="73">IFERROR(Y406*I406/H406,"0")</f>
        <v>1037.1600000000001</v>
      </c>
      <c r="BO406" s="64">
        <f t="shared" ref="BO406:BO415" si="74">IFERROR(1/J406*(X406/H406),"0")</f>
        <v>1.3888888888888888</v>
      </c>
      <c r="BP406" s="64">
        <f t="shared" ref="BP406:BP415" si="75">IFERROR(1/J406*(Y406/H406),"0")</f>
        <v>1.3958333333333333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397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1000</v>
      </c>
      <c r="Y408" s="742">
        <f t="shared" si="71"/>
        <v>1005</v>
      </c>
      <c r="Z408" s="36">
        <f>IFERROR(IF(Y408=0,"",ROUNDUP(Y408/H408,0)*0.02175),"")</f>
        <v>1.4572499999999999</v>
      </c>
      <c r="AA408" s="56"/>
      <c r="AB408" s="57"/>
      <c r="AC408" s="475" t="s">
        <v>645</v>
      </c>
      <c r="AG408" s="64"/>
      <c r="AJ408" s="68" t="s">
        <v>104</v>
      </c>
      <c r="AK408" s="68">
        <v>720</v>
      </c>
      <c r="BB408" s="476" t="s">
        <v>1</v>
      </c>
      <c r="BM408" s="64">
        <f t="shared" si="72"/>
        <v>1032</v>
      </c>
      <c r="BN408" s="64">
        <f t="shared" si="73"/>
        <v>1037.1600000000001</v>
      </c>
      <c r="BO408" s="64">
        <f t="shared" si="74"/>
        <v>1.3888888888888888</v>
      </c>
      <c r="BP408" s="64">
        <f t="shared" si="75"/>
        <v>1.3958333333333333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397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102</v>
      </c>
      <c r="M410" s="33" t="s">
        <v>68</v>
      </c>
      <c r="N410" s="33"/>
      <c r="O410" s="32">
        <v>60</v>
      </c>
      <c r="P410" s="11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2800</v>
      </c>
      <c r="Y410" s="742">
        <f t="shared" si="71"/>
        <v>2805</v>
      </c>
      <c r="Z410" s="36">
        <f>IFERROR(IF(Y410=0,"",ROUNDUP(Y410/H410,0)*0.02175),"")</f>
        <v>4.0672499999999996</v>
      </c>
      <c r="AA410" s="56"/>
      <c r="AB410" s="57"/>
      <c r="AC410" s="479" t="s">
        <v>649</v>
      </c>
      <c r="AG410" s="64"/>
      <c r="AJ410" s="68" t="s">
        <v>104</v>
      </c>
      <c r="AK410" s="68">
        <v>720</v>
      </c>
      <c r="BB410" s="480" t="s">
        <v>1</v>
      </c>
      <c r="BM410" s="64">
        <f t="shared" si="72"/>
        <v>2889.6</v>
      </c>
      <c r="BN410" s="64">
        <f t="shared" si="73"/>
        <v>2894.76</v>
      </c>
      <c r="BO410" s="64">
        <f t="shared" si="74"/>
        <v>3.8888888888888884</v>
      </c>
      <c r="BP410" s="64">
        <f t="shared" si="75"/>
        <v>3.895833333333333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397</v>
      </c>
      <c r="N411" s="33"/>
      <c r="O411" s="32">
        <v>60</v>
      </c>
      <c r="P411" s="9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133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320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321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6.9817499999999999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4800</v>
      </c>
      <c r="Y417" s="743">
        <f>IFERROR(SUM(Y406:Y415),"0")</f>
        <v>4815</v>
      </c>
      <c r="Z417" s="37"/>
      <c r="AA417" s="744"/>
      <c r="AB417" s="744"/>
      <c r="AC417" s="744"/>
    </row>
    <row r="418" spans="1:68" ht="14.25" customHeight="1" x14ac:dyDescent="0.25">
      <c r="A418" s="762" t="s">
        <v>137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1000</v>
      </c>
      <c r="Y419" s="74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663</v>
      </c>
      <c r="AG419" s="64"/>
      <c r="AJ419" s="68" t="s">
        <v>104</v>
      </c>
      <c r="AK419" s="68">
        <v>720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66.666666666666671</v>
      </c>
      <c r="Y421" s="743">
        <f>IFERROR(Y419/H419,"0")+IFERROR(Y420/H420,"0")</f>
        <v>67</v>
      </c>
      <c r="Z421" s="743">
        <f>IFERROR(IF(Z419="",0,Z419),"0")+IFERROR(IF(Z420="",0,Z420),"0")</f>
        <v>1.4572499999999999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1000</v>
      </c>
      <c r="Y422" s="743">
        <f>IFERROR(SUM(Y419:Y420),"0")</f>
        <v>1005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103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179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37.5" customHeight="1" x14ac:dyDescent="0.25">
      <c r="A434" s="54" t="s">
        <v>679</v>
      </c>
      <c r="B434" s="54" t="s">
        <v>680</v>
      </c>
      <c r="C434" s="31">
        <v>4301011873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679</v>
      </c>
      <c r="B435" s="54" t="s">
        <v>682</v>
      </c>
      <c r="C435" s="31">
        <v>4301011483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4301011872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customHeight="1" x14ac:dyDescent="0.25">
      <c r="A437" s="54" t="s">
        <v>684</v>
      </c>
      <c r="B437" s="54" t="s">
        <v>686</v>
      </c>
      <c r="C437" s="31">
        <v>4301011655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148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103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103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4301051297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711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712</v>
      </c>
      <c r="C453" s="31">
        <v>4301051660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103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704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179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103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148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726</v>
      </c>
      <c r="B465" s="54" t="s">
        <v>727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741</v>
      </c>
      <c r="B471" s="54" t="s">
        <v>742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743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744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">
        <v>745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743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743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4301031368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50</v>
      </c>
      <c r="P478" s="1081" t="s">
        <v>760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729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4301031255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762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103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137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148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148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148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179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103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103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103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customHeight="1" x14ac:dyDescent="0.25">
      <c r="A540" s="762" t="s">
        <v>137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4301020334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103</v>
      </c>
      <c r="N541" s="33"/>
      <c r="O541" s="32">
        <v>70</v>
      </c>
      <c r="P541" s="1026" t="s">
        <v>854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852</v>
      </c>
      <c r="B542" s="54" t="s">
        <v>856</v>
      </c>
      <c r="C542" s="31">
        <v>4301020222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55</v>
      </c>
      <c r="P542" s="8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855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103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855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2" t="s">
        <v>148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4301031351</v>
      </c>
      <c r="D552" s="745">
        <v>4680115882072</v>
      </c>
      <c r="E552" s="746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4301031419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3" t="s">
        <v>890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65" t="s">
        <v>895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103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103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179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103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103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137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148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103</v>
      </c>
      <c r="N609" s="33"/>
      <c r="O609" s="32">
        <v>40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103</v>
      </c>
      <c r="N610" s="33"/>
      <c r="O610" s="32">
        <v>45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103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133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133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179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4301060408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4301060354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1006</v>
      </c>
      <c r="B619" s="54" t="s">
        <v>1007</v>
      </c>
      <c r="C619" s="31">
        <v>4301060407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4301060355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137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148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8485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8526.7000000000007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8897.4563492063498</v>
      </c>
      <c r="Y643" s="743">
        <f>IFERROR(SUM(BN22:BN639),"0")</f>
        <v>8941.4140000000007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14</v>
      </c>
      <c r="Y644" s="38">
        <f>ROUNDUP(SUM(BP22:BP639),0)</f>
        <v>14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9247.4563492063498</v>
      </c>
      <c r="Y645" s="743">
        <f>GrossWeightTotalR+PalletQtyTotalR*25</f>
        <v>9291.4140000000007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1250.2116402116403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1257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15.17085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288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187</v>
      </c>
      <c r="F650" s="763" t="s">
        <v>213</v>
      </c>
      <c r="G650" s="763" t="s">
        <v>254</v>
      </c>
      <c r="H650" s="763" t="s">
        <v>88</v>
      </c>
      <c r="I650" s="763" t="s">
        <v>289</v>
      </c>
      <c r="J650" s="763" t="s">
        <v>318</v>
      </c>
      <c r="K650" s="763" t="s">
        <v>394</v>
      </c>
      <c r="L650" s="763" t="s">
        <v>414</v>
      </c>
      <c r="M650" s="763" t="s">
        <v>439</v>
      </c>
      <c r="N650" s="739"/>
      <c r="O650" s="763" t="s">
        <v>466</v>
      </c>
      <c r="P650" s="763" t="s">
        <v>469</v>
      </c>
      <c r="Q650" s="763" t="s">
        <v>478</v>
      </c>
      <c r="R650" s="763" t="s">
        <v>496</v>
      </c>
      <c r="S650" s="763" t="s">
        <v>509</v>
      </c>
      <c r="T650" s="763" t="s">
        <v>522</v>
      </c>
      <c r="U650" s="763" t="s">
        <v>535</v>
      </c>
      <c r="V650" s="763" t="s">
        <v>539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268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225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226.8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855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604.79999999999995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527.1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5820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/66uaphiHwkvjnsC/wKfQZb7DCyYOMUKH+jYFALsIDkVPX7UXS4YmqNBLnt97s3+9x0OUgTvWcvqKwjfmhNA4A==" saltValue="gQL0kLPL373EHBxj9DAJL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3 X101 X127 X293 X406 X408 X410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E2i1vb3q+o+Oad1rIuej5HejORvZqRlofGUGq7AAlPGWz2k5bA5T6n3bELB0rs3w6ojc87o35etsss7yuN75YA==" saltValue="K40Hv8TVAkihR/udDokm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2025-03-07T11:00:17Z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