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D18611-0732-4F84-821C-B44DB40B4E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O543" i="1"/>
  <c r="BM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Z514" i="1"/>
  <c r="Z515" i="1" s="1"/>
  <c r="Y514" i="1"/>
  <c r="Y516" i="1" s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BO499" i="1"/>
  <c r="BM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Y371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U657" i="1" s="1"/>
  <c r="P341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T657" i="1" s="1"/>
  <c r="P326" i="1"/>
  <c r="X323" i="1"/>
  <c r="X322" i="1"/>
  <c r="BO321" i="1"/>
  <c r="BM321" i="1"/>
  <c r="Y321" i="1"/>
  <c r="Y323" i="1" s="1"/>
  <c r="P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Z313" i="1" s="1"/>
  <c r="Y312" i="1"/>
  <c r="P312" i="1"/>
  <c r="X309" i="1"/>
  <c r="X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Y207" i="1" s="1"/>
  <c r="P199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Y190" i="1"/>
  <c r="P190" i="1"/>
  <c r="BO189" i="1"/>
  <c r="BM189" i="1"/>
  <c r="Y189" i="1"/>
  <c r="P189" i="1"/>
  <c r="X186" i="1"/>
  <c r="X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Y168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X164" i="1"/>
  <c r="X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P87" i="1"/>
  <c r="BO86" i="1"/>
  <c r="BM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O78" i="1"/>
  <c r="BM78" i="1"/>
  <c r="Y78" i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O40" i="1"/>
  <c r="BM40" i="1"/>
  <c r="Y40" i="1"/>
  <c r="P40" i="1"/>
  <c r="BP39" i="1"/>
  <c r="BO39" i="1"/>
  <c r="BN39" i="1"/>
  <c r="BM39" i="1"/>
  <c r="Z39" i="1"/>
  <c r="Y39" i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P24" i="1"/>
  <c r="BP23" i="1"/>
  <c r="BO23" i="1"/>
  <c r="BN23" i="1"/>
  <c r="BM23" i="1"/>
  <c r="Z23" i="1"/>
  <c r="Y23" i="1"/>
  <c r="P23" i="1"/>
  <c r="BO22" i="1"/>
  <c r="BM22" i="1"/>
  <c r="X648" i="1" s="1"/>
  <c r="Y22" i="1"/>
  <c r="P22" i="1"/>
  <c r="H10" i="1"/>
  <c r="A9" i="1"/>
  <c r="F10" i="1" s="1"/>
  <c r="D7" i="1"/>
  <c r="Q6" i="1"/>
  <c r="P2" i="1"/>
  <c r="BP240" i="1" l="1"/>
  <c r="BN240" i="1"/>
  <c r="BP253" i="1"/>
  <c r="BN253" i="1"/>
  <c r="Z253" i="1"/>
  <c r="BP293" i="1"/>
  <c r="BN293" i="1"/>
  <c r="Z293" i="1"/>
  <c r="BP353" i="1"/>
  <c r="BN353" i="1"/>
  <c r="Z353" i="1"/>
  <c r="BP388" i="1"/>
  <c r="BN388" i="1"/>
  <c r="Z388" i="1"/>
  <c r="BP439" i="1"/>
  <c r="BN439" i="1"/>
  <c r="Z439" i="1"/>
  <c r="Y460" i="1"/>
  <c r="Y459" i="1"/>
  <c r="BP458" i="1"/>
  <c r="BN458" i="1"/>
  <c r="Z458" i="1"/>
  <c r="Z459" i="1" s="1"/>
  <c r="BP470" i="1"/>
  <c r="BN470" i="1"/>
  <c r="Z470" i="1"/>
  <c r="BP478" i="1"/>
  <c r="BN478" i="1"/>
  <c r="Z478" i="1"/>
  <c r="BP499" i="1"/>
  <c r="BN499" i="1"/>
  <c r="Z499" i="1"/>
  <c r="BP530" i="1"/>
  <c r="BN530" i="1"/>
  <c r="Z530" i="1"/>
  <c r="BP550" i="1"/>
  <c r="BN550" i="1"/>
  <c r="Z550" i="1"/>
  <c r="BP552" i="1"/>
  <c r="BN552" i="1"/>
  <c r="Z552" i="1"/>
  <c r="BP554" i="1"/>
  <c r="BN554" i="1"/>
  <c r="Z554" i="1"/>
  <c r="BP558" i="1"/>
  <c r="BN558" i="1"/>
  <c r="Z558" i="1"/>
  <c r="Z29" i="1"/>
  <c r="Z30" i="1" s="1"/>
  <c r="BN29" i="1"/>
  <c r="BP29" i="1"/>
  <c r="Y30" i="1"/>
  <c r="Z35" i="1"/>
  <c r="BN35" i="1"/>
  <c r="Z52" i="1"/>
  <c r="BN52" i="1"/>
  <c r="Z62" i="1"/>
  <c r="BN62" i="1"/>
  <c r="Z76" i="1"/>
  <c r="BN76" i="1"/>
  <c r="Z93" i="1"/>
  <c r="BN93" i="1"/>
  <c r="Z111" i="1"/>
  <c r="BN111" i="1"/>
  <c r="Z127" i="1"/>
  <c r="BN127" i="1"/>
  <c r="Z159" i="1"/>
  <c r="BN159" i="1"/>
  <c r="Z181" i="1"/>
  <c r="BN181" i="1"/>
  <c r="Z202" i="1"/>
  <c r="BN202" i="1"/>
  <c r="Z212" i="1"/>
  <c r="BN212" i="1"/>
  <c r="Z220" i="1"/>
  <c r="BN220" i="1"/>
  <c r="Z229" i="1"/>
  <c r="BN229" i="1"/>
  <c r="Z240" i="1"/>
  <c r="BP270" i="1"/>
  <c r="BN270" i="1"/>
  <c r="Z270" i="1"/>
  <c r="BP331" i="1"/>
  <c r="BN331" i="1"/>
  <c r="Z331" i="1"/>
  <c r="BP367" i="1"/>
  <c r="BN367" i="1"/>
  <c r="Z367" i="1"/>
  <c r="BP411" i="1"/>
  <c r="BN411" i="1"/>
  <c r="Z411" i="1"/>
  <c r="BP453" i="1"/>
  <c r="BN453" i="1"/>
  <c r="Z453" i="1"/>
  <c r="BP471" i="1"/>
  <c r="BN471" i="1"/>
  <c r="Z471" i="1"/>
  <c r="BP485" i="1"/>
  <c r="BN485" i="1"/>
  <c r="Z485" i="1"/>
  <c r="BP500" i="1"/>
  <c r="BN500" i="1"/>
  <c r="Z500" i="1"/>
  <c r="BP543" i="1"/>
  <c r="BN543" i="1"/>
  <c r="Z543" i="1"/>
  <c r="BP551" i="1"/>
  <c r="BN551" i="1"/>
  <c r="Z551" i="1"/>
  <c r="BP553" i="1"/>
  <c r="BN553" i="1"/>
  <c r="Z553" i="1"/>
  <c r="BP557" i="1"/>
  <c r="BN557" i="1"/>
  <c r="Z557" i="1"/>
  <c r="BP561" i="1"/>
  <c r="BN561" i="1"/>
  <c r="Z561" i="1"/>
  <c r="Y334" i="1"/>
  <c r="BP50" i="1"/>
  <c r="BN50" i="1"/>
  <c r="Z50" i="1"/>
  <c r="BP109" i="1"/>
  <c r="BN109" i="1"/>
  <c r="Z109" i="1"/>
  <c r="BP179" i="1"/>
  <c r="BN179" i="1"/>
  <c r="Z179" i="1"/>
  <c r="BP200" i="1"/>
  <c r="BN200" i="1"/>
  <c r="Z200" i="1"/>
  <c r="BP210" i="1"/>
  <c r="BN210" i="1"/>
  <c r="Z210" i="1"/>
  <c r="BP218" i="1"/>
  <c r="BN218" i="1"/>
  <c r="Z218" i="1"/>
  <c r="BP227" i="1"/>
  <c r="BN227" i="1"/>
  <c r="Z227" i="1"/>
  <c r="BP238" i="1"/>
  <c r="BN238" i="1"/>
  <c r="Z238" i="1"/>
  <c r="BP251" i="1"/>
  <c r="BN251" i="1"/>
  <c r="Z251" i="1"/>
  <c r="BP268" i="1"/>
  <c r="BN268" i="1"/>
  <c r="Z268" i="1"/>
  <c r="BP291" i="1"/>
  <c r="BN291" i="1"/>
  <c r="Z291" i="1"/>
  <c r="BP327" i="1"/>
  <c r="BN327" i="1"/>
  <c r="Z327" i="1"/>
  <c r="BP351" i="1"/>
  <c r="BN351" i="1"/>
  <c r="Z351" i="1"/>
  <c r="BP365" i="1"/>
  <c r="BN365" i="1"/>
  <c r="Z365" i="1"/>
  <c r="BP382" i="1"/>
  <c r="BN382" i="1"/>
  <c r="Z382" i="1"/>
  <c r="BP409" i="1"/>
  <c r="BN409" i="1"/>
  <c r="Z409" i="1"/>
  <c r="BP419" i="1"/>
  <c r="BN419" i="1"/>
  <c r="Z419" i="1"/>
  <c r="BP425" i="1"/>
  <c r="BN425" i="1"/>
  <c r="Z425" i="1"/>
  <c r="BP437" i="1"/>
  <c r="BN437" i="1"/>
  <c r="Z437" i="1"/>
  <c r="BP451" i="1"/>
  <c r="BN451" i="1"/>
  <c r="Z451" i="1"/>
  <c r="BP468" i="1"/>
  <c r="BN468" i="1"/>
  <c r="Z468" i="1"/>
  <c r="BP476" i="1"/>
  <c r="BN476" i="1"/>
  <c r="Z476" i="1"/>
  <c r="BP528" i="1"/>
  <c r="BN528" i="1"/>
  <c r="Z528" i="1"/>
  <c r="BP535" i="1"/>
  <c r="BN535" i="1"/>
  <c r="Z535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37" i="1"/>
  <c r="Y636" i="1"/>
  <c r="BP635" i="1"/>
  <c r="BN635" i="1"/>
  <c r="Z635" i="1"/>
  <c r="Z636" i="1" s="1"/>
  <c r="Y646" i="1"/>
  <c r="Y645" i="1"/>
  <c r="BP643" i="1"/>
  <c r="BN643" i="1"/>
  <c r="Z643" i="1"/>
  <c r="Y64" i="1"/>
  <c r="BP60" i="1"/>
  <c r="BN60" i="1"/>
  <c r="Z60" i="1"/>
  <c r="BP72" i="1"/>
  <c r="BN72" i="1"/>
  <c r="Z72" i="1"/>
  <c r="BP86" i="1"/>
  <c r="BN86" i="1"/>
  <c r="Z86" i="1"/>
  <c r="BP125" i="1"/>
  <c r="BN125" i="1"/>
  <c r="Z125" i="1"/>
  <c r="Y150" i="1"/>
  <c r="BP148" i="1"/>
  <c r="BN148" i="1"/>
  <c r="Z148" i="1"/>
  <c r="Z25" i="1"/>
  <c r="BN25" i="1"/>
  <c r="X647" i="1"/>
  <c r="Z37" i="1"/>
  <c r="BN37" i="1"/>
  <c r="Z45" i="1"/>
  <c r="BN45" i="1"/>
  <c r="BP54" i="1"/>
  <c r="BN54" i="1"/>
  <c r="Z54" i="1"/>
  <c r="Y65" i="1"/>
  <c r="Y73" i="1"/>
  <c r="BP68" i="1"/>
  <c r="BN68" i="1"/>
  <c r="Z68" i="1"/>
  <c r="BP78" i="1"/>
  <c r="BN78" i="1"/>
  <c r="Z78" i="1"/>
  <c r="BP99" i="1"/>
  <c r="BN99" i="1"/>
  <c r="Z99" i="1"/>
  <c r="BP117" i="1"/>
  <c r="BN117" i="1"/>
  <c r="Z117" i="1"/>
  <c r="BP133" i="1"/>
  <c r="BN133" i="1"/>
  <c r="Z133" i="1"/>
  <c r="BP138" i="1"/>
  <c r="BN138" i="1"/>
  <c r="Z138" i="1"/>
  <c r="BP161" i="1"/>
  <c r="BN161" i="1"/>
  <c r="Z161" i="1"/>
  <c r="BP183" i="1"/>
  <c r="BN183" i="1"/>
  <c r="Z183" i="1"/>
  <c r="BP204" i="1"/>
  <c r="BN204" i="1"/>
  <c r="Z204" i="1"/>
  <c r="BP214" i="1"/>
  <c r="BN214" i="1"/>
  <c r="Z214" i="1"/>
  <c r="Y231" i="1"/>
  <c r="BP224" i="1"/>
  <c r="BN224" i="1"/>
  <c r="Z224" i="1"/>
  <c r="BP234" i="1"/>
  <c r="BN234" i="1"/>
  <c r="Z234" i="1"/>
  <c r="BP247" i="1"/>
  <c r="BN247" i="1"/>
  <c r="Z247" i="1"/>
  <c r="BP264" i="1"/>
  <c r="BN264" i="1"/>
  <c r="Z264" i="1"/>
  <c r="BP282" i="1"/>
  <c r="BN282" i="1"/>
  <c r="Z282" i="1"/>
  <c r="Y299" i="1"/>
  <c r="BP298" i="1"/>
  <c r="BN298" i="1"/>
  <c r="Z298" i="1"/>
  <c r="Z299" i="1" s="1"/>
  <c r="Y304" i="1"/>
  <c r="Y303" i="1"/>
  <c r="BP302" i="1"/>
  <c r="BN302" i="1"/>
  <c r="Z302" i="1"/>
  <c r="Z303" i="1" s="1"/>
  <c r="Y308" i="1"/>
  <c r="BP306" i="1"/>
  <c r="BN306" i="1"/>
  <c r="Z306" i="1"/>
  <c r="V657" i="1"/>
  <c r="BP347" i="1"/>
  <c r="BN347" i="1"/>
  <c r="Z347" i="1"/>
  <c r="Y361" i="1"/>
  <c r="BP357" i="1"/>
  <c r="BN357" i="1"/>
  <c r="Z357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Z426" i="1" s="1"/>
  <c r="BP441" i="1"/>
  <c r="BN441" i="1"/>
  <c r="Z441" i="1"/>
  <c r="Y57" i="1"/>
  <c r="Y82" i="1"/>
  <c r="Y89" i="1"/>
  <c r="Y96" i="1"/>
  <c r="Y141" i="1"/>
  <c r="Y221" i="1"/>
  <c r="Y243" i="1"/>
  <c r="Y294" i="1"/>
  <c r="Y322" i="1"/>
  <c r="Y333" i="1"/>
  <c r="Y362" i="1"/>
  <c r="Y378" i="1"/>
  <c r="Y447" i="1"/>
  <c r="BP445" i="1"/>
  <c r="BN445" i="1"/>
  <c r="Y455" i="1"/>
  <c r="BP450" i="1"/>
  <c r="BN450" i="1"/>
  <c r="Z450" i="1"/>
  <c r="BP467" i="1"/>
  <c r="BN467" i="1"/>
  <c r="Z467" i="1"/>
  <c r="BP473" i="1"/>
  <c r="BN473" i="1"/>
  <c r="Z473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2" i="1"/>
  <c r="BN502" i="1"/>
  <c r="Z502" i="1"/>
  <c r="BP524" i="1"/>
  <c r="BN524" i="1"/>
  <c r="Z524" i="1"/>
  <c r="BP532" i="1"/>
  <c r="BN532" i="1"/>
  <c r="Z532" i="1"/>
  <c r="Y569" i="1"/>
  <c r="BP565" i="1"/>
  <c r="BN565" i="1"/>
  <c r="Z565" i="1"/>
  <c r="BP602" i="1"/>
  <c r="BN602" i="1"/>
  <c r="Z602" i="1"/>
  <c r="BP604" i="1"/>
  <c r="BN604" i="1"/>
  <c r="Z604" i="1"/>
  <c r="BP606" i="1"/>
  <c r="BN606" i="1"/>
  <c r="Z606" i="1"/>
  <c r="BP644" i="1"/>
  <c r="BN644" i="1"/>
  <c r="Z644" i="1"/>
  <c r="Y456" i="1"/>
  <c r="Y504" i="1"/>
  <c r="Y547" i="1"/>
  <c r="Y563" i="1"/>
  <c r="AB657" i="1"/>
  <c r="BP24" i="1"/>
  <c r="BN24" i="1"/>
  <c r="Z24" i="1"/>
  <c r="BP71" i="1"/>
  <c r="BN71" i="1"/>
  <c r="Z71" i="1"/>
  <c r="BP79" i="1"/>
  <c r="BN79" i="1"/>
  <c r="Z79" i="1"/>
  <c r="BP100" i="1"/>
  <c r="BN100" i="1"/>
  <c r="Z100" i="1"/>
  <c r="BP110" i="1"/>
  <c r="BN110" i="1"/>
  <c r="Z110" i="1"/>
  <c r="Y129" i="1"/>
  <c r="BP122" i="1"/>
  <c r="BN122" i="1"/>
  <c r="Z122" i="1"/>
  <c r="BP126" i="1"/>
  <c r="BN126" i="1"/>
  <c r="Z126" i="1"/>
  <c r="BP178" i="1"/>
  <c r="BN178" i="1"/>
  <c r="Z178" i="1"/>
  <c r="BP182" i="1"/>
  <c r="BN182" i="1"/>
  <c r="Z182" i="1"/>
  <c r="BP195" i="1"/>
  <c r="BN195" i="1"/>
  <c r="Z195" i="1"/>
  <c r="Z196" i="1" s="1"/>
  <c r="Y197" i="1"/>
  <c r="BP203" i="1"/>
  <c r="BN203" i="1"/>
  <c r="Z203" i="1"/>
  <c r="BP215" i="1"/>
  <c r="BN215" i="1"/>
  <c r="Z215" i="1"/>
  <c r="BP226" i="1"/>
  <c r="BN226" i="1"/>
  <c r="Z226" i="1"/>
  <c r="Y230" i="1"/>
  <c r="BP239" i="1"/>
  <c r="BN239" i="1"/>
  <c r="Z239" i="1"/>
  <c r="BP248" i="1"/>
  <c r="BN248" i="1"/>
  <c r="Z248" i="1"/>
  <c r="BP265" i="1"/>
  <c r="BN265" i="1"/>
  <c r="Z265" i="1"/>
  <c r="F9" i="1"/>
  <c r="J9" i="1"/>
  <c r="B657" i="1"/>
  <c r="Y27" i="1"/>
  <c r="BP22" i="1"/>
  <c r="BN22" i="1"/>
  <c r="Z22" i="1"/>
  <c r="Z26" i="1" s="1"/>
  <c r="X649" i="1"/>
  <c r="X650" i="1" s="1"/>
  <c r="Y26" i="1"/>
  <c r="BP36" i="1"/>
  <c r="BN36" i="1"/>
  <c r="Z36" i="1"/>
  <c r="BP40" i="1"/>
  <c r="BN40" i="1"/>
  <c r="Z40" i="1"/>
  <c r="Y42" i="1"/>
  <c r="Y47" i="1"/>
  <c r="BP44" i="1"/>
  <c r="BN44" i="1"/>
  <c r="Z44" i="1"/>
  <c r="BP53" i="1"/>
  <c r="BN53" i="1"/>
  <c r="Z53" i="1"/>
  <c r="BP61" i="1"/>
  <c r="BN61" i="1"/>
  <c r="Z61" i="1"/>
  <c r="BP69" i="1"/>
  <c r="BN69" i="1"/>
  <c r="Z69" i="1"/>
  <c r="BP77" i="1"/>
  <c r="BN77" i="1"/>
  <c r="Z77" i="1"/>
  <c r="BP81" i="1"/>
  <c r="BN81" i="1"/>
  <c r="Z81" i="1"/>
  <c r="Y83" i="1"/>
  <c r="Y88" i="1"/>
  <c r="BP85" i="1"/>
  <c r="BN85" i="1"/>
  <c r="Z85" i="1"/>
  <c r="BP94" i="1"/>
  <c r="BN94" i="1"/>
  <c r="Z94" i="1"/>
  <c r="Y104" i="1"/>
  <c r="BP98" i="1"/>
  <c r="BN98" i="1"/>
  <c r="Z98" i="1"/>
  <c r="BP103" i="1"/>
  <c r="BN103" i="1"/>
  <c r="Z103" i="1"/>
  <c r="Y105" i="1"/>
  <c r="F657" i="1"/>
  <c r="Y113" i="1"/>
  <c r="BP108" i="1"/>
  <c r="BN108" i="1"/>
  <c r="Z108" i="1"/>
  <c r="BP112" i="1"/>
  <c r="BN112" i="1"/>
  <c r="Z112" i="1"/>
  <c r="Y114" i="1"/>
  <c r="Y119" i="1"/>
  <c r="BP116" i="1"/>
  <c r="BN116" i="1"/>
  <c r="Z116" i="1"/>
  <c r="BP124" i="1"/>
  <c r="BN124" i="1"/>
  <c r="Z124" i="1"/>
  <c r="BP128" i="1"/>
  <c r="BN128" i="1"/>
  <c r="Z128" i="1"/>
  <c r="Y130" i="1"/>
  <c r="Y135" i="1"/>
  <c r="BP132" i="1"/>
  <c r="BN132" i="1"/>
  <c r="Z132" i="1"/>
  <c r="Z134" i="1" s="1"/>
  <c r="BP149" i="1"/>
  <c r="BN149" i="1"/>
  <c r="Z149" i="1"/>
  <c r="Y151" i="1"/>
  <c r="H657" i="1"/>
  <c r="Y155" i="1"/>
  <c r="BP154" i="1"/>
  <c r="BN154" i="1"/>
  <c r="Z154" i="1"/>
  <c r="Z155" i="1" s="1"/>
  <c r="Y156" i="1"/>
  <c r="Y163" i="1"/>
  <c r="BP158" i="1"/>
  <c r="BN158" i="1"/>
  <c r="Z158" i="1"/>
  <c r="BP162" i="1"/>
  <c r="BN162" i="1"/>
  <c r="Z162" i="1"/>
  <c r="Y164" i="1"/>
  <c r="Y169" i="1"/>
  <c r="BP166" i="1"/>
  <c r="BN166" i="1"/>
  <c r="Z166" i="1"/>
  <c r="Z168" i="1" s="1"/>
  <c r="Y185" i="1"/>
  <c r="BP180" i="1"/>
  <c r="BN180" i="1"/>
  <c r="Z180" i="1"/>
  <c r="BP184" i="1"/>
  <c r="BN184" i="1"/>
  <c r="Z184" i="1"/>
  <c r="Y186" i="1"/>
  <c r="J657" i="1"/>
  <c r="Y192" i="1"/>
  <c r="BP189" i="1"/>
  <c r="BN189" i="1"/>
  <c r="Z189" i="1"/>
  <c r="Z191" i="1" s="1"/>
  <c r="Y196" i="1"/>
  <c r="BP201" i="1"/>
  <c r="BN201" i="1"/>
  <c r="Z201" i="1"/>
  <c r="BP205" i="1"/>
  <c r="BN205" i="1"/>
  <c r="Z205" i="1"/>
  <c r="Y222" i="1"/>
  <c r="BP213" i="1"/>
  <c r="BN213" i="1"/>
  <c r="Z213" i="1"/>
  <c r="BP217" i="1"/>
  <c r="BN217" i="1"/>
  <c r="Z217" i="1"/>
  <c r="BP225" i="1"/>
  <c r="BN225" i="1"/>
  <c r="Z225" i="1"/>
  <c r="BP228" i="1"/>
  <c r="BN228" i="1"/>
  <c r="Z228" i="1"/>
  <c r="BP237" i="1"/>
  <c r="BN237" i="1"/>
  <c r="Z237" i="1"/>
  <c r="BP241" i="1"/>
  <c r="BN241" i="1"/>
  <c r="Z241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BP290" i="1"/>
  <c r="BN290" i="1"/>
  <c r="Z290" i="1"/>
  <c r="BP307" i="1"/>
  <c r="BN307" i="1"/>
  <c r="Z307" i="1"/>
  <c r="Z308" i="1" s="1"/>
  <c r="H9" i="1"/>
  <c r="A10" i="1"/>
  <c r="BP38" i="1"/>
  <c r="BN38" i="1"/>
  <c r="Z38" i="1"/>
  <c r="BP51" i="1"/>
  <c r="BN51" i="1"/>
  <c r="Z51" i="1"/>
  <c r="BP55" i="1"/>
  <c r="BN55" i="1"/>
  <c r="Z55" i="1"/>
  <c r="BP63" i="1"/>
  <c r="BN63" i="1"/>
  <c r="Z63" i="1"/>
  <c r="Y74" i="1"/>
  <c r="BP67" i="1"/>
  <c r="BN67" i="1"/>
  <c r="Z67" i="1"/>
  <c r="BP87" i="1"/>
  <c r="BN87" i="1"/>
  <c r="Z87" i="1"/>
  <c r="E657" i="1"/>
  <c r="Y95" i="1"/>
  <c r="BP92" i="1"/>
  <c r="BN92" i="1"/>
  <c r="Z92" i="1"/>
  <c r="BP118" i="1"/>
  <c r="BN118" i="1"/>
  <c r="Z118" i="1"/>
  <c r="Y120" i="1"/>
  <c r="BP139" i="1"/>
  <c r="BN139" i="1"/>
  <c r="Z139" i="1"/>
  <c r="Z140" i="1" s="1"/>
  <c r="Y146" i="1"/>
  <c r="BP143" i="1"/>
  <c r="BN143" i="1"/>
  <c r="Z143" i="1"/>
  <c r="Z145" i="1" s="1"/>
  <c r="BP160" i="1"/>
  <c r="BN160" i="1"/>
  <c r="Z160" i="1"/>
  <c r="Y208" i="1"/>
  <c r="BP199" i="1"/>
  <c r="BN199" i="1"/>
  <c r="Z199" i="1"/>
  <c r="BP211" i="1"/>
  <c r="BN211" i="1"/>
  <c r="Z211" i="1"/>
  <c r="BP219" i="1"/>
  <c r="BN219" i="1"/>
  <c r="Z219" i="1"/>
  <c r="BP235" i="1"/>
  <c r="BN235" i="1"/>
  <c r="Z235" i="1"/>
  <c r="BP252" i="1"/>
  <c r="BN252" i="1"/>
  <c r="Z252" i="1"/>
  <c r="BP269" i="1"/>
  <c r="BN269" i="1"/>
  <c r="Z269" i="1"/>
  <c r="BP283" i="1"/>
  <c r="BN283" i="1"/>
  <c r="Z283" i="1"/>
  <c r="Y285" i="1"/>
  <c r="Q657" i="1"/>
  <c r="Y295" i="1"/>
  <c r="BP288" i="1"/>
  <c r="BN288" i="1"/>
  <c r="Z288" i="1"/>
  <c r="BP292" i="1"/>
  <c r="BN292" i="1"/>
  <c r="Z292" i="1"/>
  <c r="Y309" i="1"/>
  <c r="S657" i="1"/>
  <c r="Y314" i="1"/>
  <c r="Z321" i="1"/>
  <c r="Z322" i="1" s="1"/>
  <c r="BN321" i="1"/>
  <c r="BP321" i="1"/>
  <c r="Z326" i="1"/>
  <c r="Z328" i="1" s="1"/>
  <c r="BN326" i="1"/>
  <c r="BP326" i="1"/>
  <c r="Y329" i="1"/>
  <c r="Z332" i="1"/>
  <c r="Z333" i="1" s="1"/>
  <c r="BN332" i="1"/>
  <c r="BP332" i="1"/>
  <c r="Z336" i="1"/>
  <c r="Z337" i="1" s="1"/>
  <c r="BN336" i="1"/>
  <c r="BP336" i="1"/>
  <c r="Y337" i="1"/>
  <c r="Z341" i="1"/>
  <c r="Z342" i="1" s="1"/>
  <c r="BN341" i="1"/>
  <c r="BP341" i="1"/>
  <c r="Y342" i="1"/>
  <c r="Z346" i="1"/>
  <c r="BN346" i="1"/>
  <c r="BP346" i="1"/>
  <c r="Z348" i="1"/>
  <c r="BN348" i="1"/>
  <c r="Z350" i="1"/>
  <c r="BN350" i="1"/>
  <c r="Z352" i="1"/>
  <c r="BN352" i="1"/>
  <c r="Y355" i="1"/>
  <c r="Z358" i="1"/>
  <c r="Z361" i="1" s="1"/>
  <c r="BN358" i="1"/>
  <c r="BP358" i="1"/>
  <c r="Z360" i="1"/>
  <c r="BN360" i="1"/>
  <c r="Z364" i="1"/>
  <c r="BN364" i="1"/>
  <c r="BP364" i="1"/>
  <c r="Z366" i="1"/>
  <c r="BN366" i="1"/>
  <c r="Z368" i="1"/>
  <c r="BN368" i="1"/>
  <c r="Y370" i="1"/>
  <c r="BP374" i="1"/>
  <c r="BN374" i="1"/>
  <c r="Z374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7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BP454" i="1"/>
  <c r="BN454" i="1"/>
  <c r="Z454" i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X651" i="1"/>
  <c r="C657" i="1"/>
  <c r="Y41" i="1"/>
  <c r="D657" i="1"/>
  <c r="Y58" i="1"/>
  <c r="G657" i="1"/>
  <c r="Y140" i="1"/>
  <c r="I657" i="1"/>
  <c r="Y175" i="1"/>
  <c r="K657" i="1"/>
  <c r="Y242" i="1"/>
  <c r="R657" i="1"/>
  <c r="Y300" i="1"/>
  <c r="Y328" i="1"/>
  <c r="Y343" i="1"/>
  <c r="Y354" i="1"/>
  <c r="BP375" i="1"/>
  <c r="BN375" i="1"/>
  <c r="Z375" i="1"/>
  <c r="Z377" i="1" s="1"/>
  <c r="BP381" i="1"/>
  <c r="BN381" i="1"/>
  <c r="Z381" i="1"/>
  <c r="BP389" i="1"/>
  <c r="BN389" i="1"/>
  <c r="Z389" i="1"/>
  <c r="Y391" i="1"/>
  <c r="W657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2" i="1"/>
  <c r="Y487" i="1"/>
  <c r="BP484" i="1"/>
  <c r="BN484" i="1"/>
  <c r="Z484" i="1"/>
  <c r="Y486" i="1"/>
  <c r="Y503" i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Z498" i="1"/>
  <c r="BN498" i="1"/>
  <c r="BP498" i="1"/>
  <c r="Z501" i="1"/>
  <c r="BN501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BP546" i="1"/>
  <c r="BN546" i="1"/>
  <c r="Z546" i="1"/>
  <c r="Y548" i="1"/>
  <c r="BP555" i="1"/>
  <c r="BN555" i="1"/>
  <c r="Z555" i="1"/>
  <c r="BP559" i="1"/>
  <c r="BN559" i="1"/>
  <c r="Z559" i="1"/>
  <c r="Y562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486" i="1" l="1"/>
  <c r="Z421" i="1"/>
  <c r="Z294" i="1"/>
  <c r="Z207" i="1"/>
  <c r="Z95" i="1"/>
  <c r="Z73" i="1"/>
  <c r="Z57" i="1"/>
  <c r="Z150" i="1"/>
  <c r="Z113" i="1"/>
  <c r="Z82" i="1"/>
  <c r="Z46" i="1"/>
  <c r="Z41" i="1"/>
  <c r="Z185" i="1"/>
  <c r="Z645" i="1"/>
  <c r="Z540" i="1"/>
  <c r="Z562" i="1"/>
  <c r="Z547" i="1"/>
  <c r="Z455" i="1"/>
  <c r="Z370" i="1"/>
  <c r="Z242" i="1"/>
  <c r="Z221" i="1"/>
  <c r="Z230" i="1"/>
  <c r="Z608" i="1"/>
  <c r="Z598" i="1"/>
  <c r="Z503" i="1"/>
  <c r="Z442" i="1"/>
  <c r="Z481" i="1"/>
  <c r="Z354" i="1"/>
  <c r="Z284" i="1"/>
  <c r="Z272" i="1"/>
  <c r="Z163" i="1"/>
  <c r="Z104" i="1"/>
  <c r="Y651" i="1"/>
  <c r="Y649" i="1"/>
  <c r="Z129" i="1"/>
  <c r="Z619" i="1"/>
  <c r="Z416" i="1"/>
  <c r="Z390" i="1"/>
  <c r="Z384" i="1"/>
  <c r="Z255" i="1"/>
  <c r="Z119" i="1"/>
  <c r="Z88" i="1"/>
  <c r="Z64" i="1"/>
  <c r="Y648" i="1"/>
  <c r="Y650" i="1" s="1"/>
  <c r="Y647" i="1"/>
  <c r="Z652" i="1" l="1"/>
</calcChain>
</file>

<file path=xl/sharedStrings.xml><?xml version="1.0" encoding="utf-8"?>
<sst xmlns="http://schemas.openxmlformats.org/spreadsheetml/2006/main" count="3068" uniqueCount="1068">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</sst>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406" sqref="AA406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 t="s">
        <v>1067</v>
      </c>
      <c r="I5" s="1057"/>
      <c r="J5" s="1057"/>
      <c r="K5" s="1057"/>
      <c r="L5" s="1057"/>
      <c r="M5" s="841"/>
      <c r="N5" s="58"/>
      <c r="P5" s="24" t="s">
        <v>10</v>
      </c>
      <c r="Q5" s="1132">
        <v>45715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912">
        <v>0.54166666666666663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21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22</v>
      </c>
      <c r="Q10" s="977"/>
      <c r="R10" s="978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0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29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30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31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32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33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34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35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36</v>
      </c>
      <c r="B17" s="783" t="s">
        <v>37</v>
      </c>
      <c r="C17" s="919" t="s">
        <v>38</v>
      </c>
      <c r="D17" s="783" t="s">
        <v>39</v>
      </c>
      <c r="E17" s="867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866"/>
      <c r="R17" s="866"/>
      <c r="S17" s="866"/>
      <c r="T17" s="867"/>
      <c r="U17" s="1150" t="s">
        <v>51</v>
      </c>
      <c r="V17" s="865"/>
      <c r="W17" s="783" t="s">
        <v>52</v>
      </c>
      <c r="X17" s="783" t="s">
        <v>53</v>
      </c>
      <c r="Y17" s="1147" t="s">
        <v>54</v>
      </c>
      <c r="Z17" s="1030" t="s">
        <v>55</v>
      </c>
      <c r="AA17" s="1015" t="s">
        <v>56</v>
      </c>
      <c r="AB17" s="1015" t="s">
        <v>57</v>
      </c>
      <c r="AC17" s="1015" t="s">
        <v>58</v>
      </c>
      <c r="AD17" s="1015" t="s">
        <v>59</v>
      </c>
      <c r="AE17" s="1117"/>
      <c r="AF17" s="1118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61</v>
      </c>
      <c r="V18" s="67" t="s">
        <v>62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64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80</v>
      </c>
      <c r="Q26" s="764"/>
      <c r="R26" s="764"/>
      <c r="S26" s="764"/>
      <c r="T26" s="764"/>
      <c r="U26" s="764"/>
      <c r="V26" s="765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80</v>
      </c>
      <c r="Q27" s="764"/>
      <c r="R27" s="764"/>
      <c r="S27" s="764"/>
      <c r="T27" s="764"/>
      <c r="U27" s="764"/>
      <c r="V27" s="765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82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80</v>
      </c>
      <c r="Q30" s="764"/>
      <c r="R30" s="764"/>
      <c r="S30" s="764"/>
      <c r="T30" s="764"/>
      <c r="U30" s="764"/>
      <c r="V30" s="765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80</v>
      </c>
      <c r="Q31" s="764"/>
      <c r="R31" s="764"/>
      <c r="S31" s="764"/>
      <c r="T31" s="764"/>
      <c r="U31" s="764"/>
      <c r="V31" s="765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88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89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90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57">
        <v>4607091385670</v>
      </c>
      <c r="E35" s="758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7"/>
      <c r="R35" s="767"/>
      <c r="S35" s="767"/>
      <c r="T35" s="768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91</v>
      </c>
      <c r="B36" s="54" t="s">
        <v>97</v>
      </c>
      <c r="C36" s="31">
        <v>4301011380</v>
      </c>
      <c r="D36" s="757">
        <v>4607091385670</v>
      </c>
      <c r="E36" s="758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7"/>
      <c r="R36" s="767"/>
      <c r="S36" s="767"/>
      <c r="T36" s="768"/>
      <c r="U36" s="34"/>
      <c r="V36" s="34"/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4301011565</v>
      </c>
      <c r="D38" s="757">
        <v>4680115882539</v>
      </c>
      <c r="E38" s="758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7"/>
      <c r="R38" s="767"/>
      <c r="S38" s="767"/>
      <c r="T38" s="768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4301011382</v>
      </c>
      <c r="D39" s="757">
        <v>4607091385687</v>
      </c>
      <c r="E39" s="758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7"/>
      <c r="R39" s="767"/>
      <c r="S39" s="767"/>
      <c r="T39" s="768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80</v>
      </c>
      <c r="Q41" s="764"/>
      <c r="R41" s="764"/>
      <c r="S41" s="764"/>
      <c r="T41" s="764"/>
      <c r="U41" s="764"/>
      <c r="V41" s="765"/>
      <c r="W41" s="37" t="s">
        <v>81</v>
      </c>
      <c r="X41" s="753">
        <f>IFERROR(X35/H35,"0")+IFERROR(X36/H36,"0")+IFERROR(X37/H37,"0")+IFERROR(X38/H38,"0")+IFERROR(X39/H39,"0")+IFERROR(X40/H40,"0")</f>
        <v>0</v>
      </c>
      <c r="Y41" s="753">
        <f>IFERROR(Y35/H35,"0")+IFERROR(Y36/H36,"0")+IFERROR(Y37/H37,"0")+IFERROR(Y38/H38,"0")+IFERROR(Y39/H39,"0")+IFERROR(Y40/H40,"0")</f>
        <v>0</v>
      </c>
      <c r="Z41" s="753">
        <f>IFERROR(IF(Z35="",0,Z35),"0")+IFERROR(IF(Z36="",0,Z36),"0")+IFERROR(IF(Z37="",0,Z37),"0")+IFERROR(IF(Z38="",0,Z38),"0")+IFERROR(IF(Z39="",0,Z39),"0")+IFERROR(IF(Z40="",0,Z40),"0")</f>
        <v>0</v>
      </c>
      <c r="AA41" s="754"/>
      <c r="AB41" s="754"/>
      <c r="AC41" s="754"/>
    </row>
    <row r="42" spans="1:68" hidden="1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80</v>
      </c>
      <c r="Q42" s="764"/>
      <c r="R42" s="764"/>
      <c r="S42" s="764"/>
      <c r="T42" s="764"/>
      <c r="U42" s="764"/>
      <c r="V42" s="765"/>
      <c r="W42" s="37" t="s">
        <v>69</v>
      </c>
      <c r="X42" s="753">
        <f>IFERROR(SUM(X35:X40),"0")</f>
        <v>0</v>
      </c>
      <c r="Y42" s="753">
        <f>IFERROR(SUM(Y35:Y40),"0")</f>
        <v>0</v>
      </c>
      <c r="Z42" s="37"/>
      <c r="AA42" s="754"/>
      <c r="AB42" s="754"/>
      <c r="AC42" s="754"/>
    </row>
    <row r="43" spans="1:68" ht="14.25" hidden="1" customHeight="1" x14ac:dyDescent="0.25">
      <c r="A43" s="759" t="s">
        <v>64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80</v>
      </c>
      <c r="Q46" s="764"/>
      <c r="R46" s="764"/>
      <c r="S46" s="764"/>
      <c r="T46" s="764"/>
      <c r="U46" s="764"/>
      <c r="V46" s="765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80</v>
      </c>
      <c r="Q47" s="764"/>
      <c r="R47" s="764"/>
      <c r="S47" s="764"/>
      <c r="T47" s="764"/>
      <c r="U47" s="764"/>
      <c r="V47" s="765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119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90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134</v>
      </c>
      <c r="B54" s="54" t="s">
        <v>135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140</v>
      </c>
      <c r="B56" s="54" t="s">
        <v>141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69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80</v>
      </c>
      <c r="Q57" s="764"/>
      <c r="R57" s="764"/>
      <c r="S57" s="764"/>
      <c r="T57" s="764"/>
      <c r="U57" s="764"/>
      <c r="V57" s="765"/>
      <c r="W57" s="37" t="s">
        <v>81</v>
      </c>
      <c r="X57" s="753">
        <f>IFERROR(X50/H50,"0")+IFERROR(X51/H51,"0")+IFERROR(X52/H52,"0")+IFERROR(X53/H53,"0")+IFERROR(X54/H54,"0")+IFERROR(X55/H55,"0")+IFERROR(X56/H56,"0")</f>
        <v>0</v>
      </c>
      <c r="Y57" s="753">
        <f>IFERROR(Y50/H50,"0")+IFERROR(Y51/H51,"0")+IFERROR(Y52/H52,"0")+IFERROR(Y53/H53,"0")+IFERROR(Y54/H54,"0")+IFERROR(Y55/H55,"0")+IFERROR(Y56/H56,"0")</f>
        <v>0</v>
      </c>
      <c r="Z57" s="753">
        <f>IFERROR(IF(Z50="",0,Z50),"0")+IFERROR(IF(Z51="",0,Z51),"0")+IFERROR(IF(Z52="",0,Z52),"0")+IFERROR(IF(Z53="",0,Z53),"0")+IFERROR(IF(Z54="",0,Z54),"0")+IFERROR(IF(Z55="",0,Z55),"0")+IFERROR(IF(Z56="",0,Z56),"0")</f>
        <v>0</v>
      </c>
      <c r="AA57" s="754"/>
      <c r="AB57" s="754"/>
      <c r="AC57" s="754"/>
    </row>
    <row r="58" spans="1:68" hidden="1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80</v>
      </c>
      <c r="Q58" s="764"/>
      <c r="R58" s="764"/>
      <c r="S58" s="764"/>
      <c r="T58" s="764"/>
      <c r="U58" s="764"/>
      <c r="V58" s="765"/>
      <c r="W58" s="37" t="s">
        <v>69</v>
      </c>
      <c r="X58" s="753">
        <f>IFERROR(SUM(X50:X56),"0")</f>
        <v>0</v>
      </c>
      <c r="Y58" s="753">
        <f>IFERROR(SUM(Y50:Y56),"0")</f>
        <v>0</v>
      </c>
      <c r="Z58" s="37"/>
      <c r="AA58" s="754"/>
      <c r="AB58" s="754"/>
      <c r="AC58" s="754"/>
    </row>
    <row r="59" spans="1:68" ht="14.25" hidden="1" customHeight="1" x14ac:dyDescent="0.25">
      <c r="A59" s="759" t="s">
        <v>142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hidden="1" customHeight="1" x14ac:dyDescent="0.25">
      <c r="A60" s="54" t="s">
        <v>143</v>
      </c>
      <c r="B60" s="54" t="s">
        <v>144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149</v>
      </c>
      <c r="B62" s="54" t="s">
        <v>150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151</v>
      </c>
      <c r="B63" s="54" t="s">
        <v>152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80</v>
      </c>
      <c r="Q64" s="764"/>
      <c r="R64" s="764"/>
      <c r="S64" s="764"/>
      <c r="T64" s="764"/>
      <c r="U64" s="764"/>
      <c r="V64" s="765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hidden="1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80</v>
      </c>
      <c r="Q65" s="764"/>
      <c r="R65" s="764"/>
      <c r="S65" s="764"/>
      <c r="T65" s="764"/>
      <c r="U65" s="764"/>
      <c r="V65" s="765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hidden="1" customHeight="1" x14ac:dyDescent="0.25">
      <c r="A66" s="759" t="s">
        <v>153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154</v>
      </c>
      <c r="B67" s="54" t="s">
        <v>155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167</v>
      </c>
      <c r="B72" s="54" t="s">
        <v>168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80</v>
      </c>
      <c r="Q73" s="764"/>
      <c r="R73" s="764"/>
      <c r="S73" s="764"/>
      <c r="T73" s="764"/>
      <c r="U73" s="764"/>
      <c r="V73" s="765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80</v>
      </c>
      <c r="Q74" s="764"/>
      <c r="R74" s="764"/>
      <c r="S74" s="764"/>
      <c r="T74" s="764"/>
      <c r="U74" s="764"/>
      <c r="V74" s="765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9" t="s">
        <v>64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169</v>
      </c>
      <c r="B76" s="54" t="s">
        <v>170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175</v>
      </c>
      <c r="B78" s="54" t="s">
        <v>176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178</v>
      </c>
      <c r="B79" s="54" t="s">
        <v>179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180</v>
      </c>
      <c r="B80" s="54" t="s">
        <v>181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182</v>
      </c>
      <c r="B81" s="54" t="s">
        <v>183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80</v>
      </c>
      <c r="Q82" s="764"/>
      <c r="R82" s="764"/>
      <c r="S82" s="764"/>
      <c r="T82" s="764"/>
      <c r="U82" s="764"/>
      <c r="V82" s="765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80</v>
      </c>
      <c r="Q83" s="764"/>
      <c r="R83" s="764"/>
      <c r="S83" s="764"/>
      <c r="T83" s="764"/>
      <c r="U83" s="764"/>
      <c r="V83" s="765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9" t="s">
        <v>184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185</v>
      </c>
      <c r="B85" s="54" t="s">
        <v>186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185</v>
      </c>
      <c r="B86" s="54" t="s">
        <v>188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80</v>
      </c>
      <c r="Q88" s="764"/>
      <c r="R88" s="764"/>
      <c r="S88" s="764"/>
      <c r="T88" s="764"/>
      <c r="U88" s="764"/>
      <c r="V88" s="765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80</v>
      </c>
      <c r="Q89" s="764"/>
      <c r="R89" s="764"/>
      <c r="S89" s="764"/>
      <c r="T89" s="764"/>
      <c r="U89" s="764"/>
      <c r="V89" s="765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192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90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hidden="1" customHeight="1" x14ac:dyDescent="0.25">
      <c r="A92" s="54" t="s">
        <v>193</v>
      </c>
      <c r="B92" s="54" t="s">
        <v>194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196</v>
      </c>
      <c r="B93" s="54" t="s">
        <v>197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80</v>
      </c>
      <c r="Q95" s="764"/>
      <c r="R95" s="764"/>
      <c r="S95" s="764"/>
      <c r="T95" s="764"/>
      <c r="U95" s="764"/>
      <c r="V95" s="765"/>
      <c r="W95" s="37" t="s">
        <v>81</v>
      </c>
      <c r="X95" s="753">
        <f>IFERROR(X92/H92,"0")+IFERROR(X93/H93,"0")+IFERROR(X94/H94,"0")</f>
        <v>0</v>
      </c>
      <c r="Y95" s="753">
        <f>IFERROR(Y92/H92,"0")+IFERROR(Y93/H93,"0")+IFERROR(Y94/H94,"0")</f>
        <v>0</v>
      </c>
      <c r="Z95" s="753">
        <f>IFERROR(IF(Z92="",0,Z92),"0")+IFERROR(IF(Z93="",0,Z93),"0")+IFERROR(IF(Z94="",0,Z94),"0")</f>
        <v>0</v>
      </c>
      <c r="AA95" s="754"/>
      <c r="AB95" s="754"/>
      <c r="AC95" s="754"/>
    </row>
    <row r="96" spans="1:68" hidden="1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80</v>
      </c>
      <c r="Q96" s="764"/>
      <c r="R96" s="764"/>
      <c r="S96" s="764"/>
      <c r="T96" s="764"/>
      <c r="U96" s="764"/>
      <c r="V96" s="765"/>
      <c r="W96" s="37" t="s">
        <v>69</v>
      </c>
      <c r="X96" s="753">
        <f>IFERROR(SUM(X92:X94),"0")</f>
        <v>0</v>
      </c>
      <c r="Y96" s="753">
        <f>IFERROR(SUM(Y92:Y94),"0")</f>
        <v>0</v>
      </c>
      <c r="Z96" s="37"/>
      <c r="AA96" s="754"/>
      <c r="AB96" s="754"/>
      <c r="AC96" s="754"/>
    </row>
    <row r="97" spans="1:68" ht="14.25" hidden="1" customHeight="1" x14ac:dyDescent="0.25">
      <c r="A97" s="759" t="s">
        <v>64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hidden="1" customHeight="1" x14ac:dyDescent="0.25">
      <c r="A98" s="54" t="s">
        <v>201</v>
      </c>
      <c r="B98" s="54" t="s">
        <v>202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hidden="1" customHeight="1" x14ac:dyDescent="0.25">
      <c r="A99" s="54" t="s">
        <v>201</v>
      </c>
      <c r="B99" s="54" t="s">
        <v>204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205</v>
      </c>
      <c r="B100" s="54" t="s">
        <v>206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207</v>
      </c>
      <c r="B101" s="54" t="s">
        <v>208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210</v>
      </c>
      <c r="B102" s="54" t="s">
        <v>211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46" t="s">
        <v>212</v>
      </c>
      <c r="Q102" s="767"/>
      <c r="R102" s="767"/>
      <c r="S102" s="767"/>
      <c r="T102" s="768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210</v>
      </c>
      <c r="B103" s="54" t="s">
        <v>213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7"/>
      <c r="R103" s="767"/>
      <c r="S103" s="767"/>
      <c r="T103" s="768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idden="1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80</v>
      </c>
      <c r="Q104" s="764"/>
      <c r="R104" s="764"/>
      <c r="S104" s="764"/>
      <c r="T104" s="764"/>
      <c r="U104" s="764"/>
      <c r="V104" s="765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hidden="1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80</v>
      </c>
      <c r="Q105" s="764"/>
      <c r="R105" s="764"/>
      <c r="S105" s="764"/>
      <c r="T105" s="764"/>
      <c r="U105" s="764"/>
      <c r="V105" s="765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hidden="1" customHeight="1" x14ac:dyDescent="0.25">
      <c r="A106" s="788" t="s">
        <v>214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90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hidden="1" customHeight="1" x14ac:dyDescent="0.25">
      <c r="A108" s="54" t="s">
        <v>215</v>
      </c>
      <c r="B108" s="54" t="s">
        <v>216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218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219</v>
      </c>
      <c r="B110" s="54" t="s">
        <v>220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222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80</v>
      </c>
      <c r="Q113" s="764"/>
      <c r="R113" s="764"/>
      <c r="S113" s="764"/>
      <c r="T113" s="764"/>
      <c r="U113" s="764"/>
      <c r="V113" s="765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hidden="1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80</v>
      </c>
      <c r="Q114" s="764"/>
      <c r="R114" s="764"/>
      <c r="S114" s="764"/>
      <c r="T114" s="764"/>
      <c r="U114" s="764"/>
      <c r="V114" s="765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hidden="1" customHeight="1" x14ac:dyDescent="0.25">
      <c r="A115" s="759" t="s">
        <v>142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225</v>
      </c>
      <c r="B116" s="54" t="s">
        <v>226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80</v>
      </c>
      <c r="Q119" s="764"/>
      <c r="R119" s="764"/>
      <c r="S119" s="764"/>
      <c r="T119" s="764"/>
      <c r="U119" s="764"/>
      <c r="V119" s="765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80</v>
      </c>
      <c r="Q120" s="764"/>
      <c r="R120" s="764"/>
      <c r="S120" s="764"/>
      <c r="T120" s="764"/>
      <c r="U120" s="764"/>
      <c r="V120" s="765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64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27" hidden="1" customHeight="1" x14ac:dyDescent="0.25">
      <c r="A122" s="54" t="s">
        <v>232</v>
      </c>
      <c r="B122" s="54" t="s">
        <v>233</v>
      </c>
      <c r="C122" s="31">
        <v>4301051625</v>
      </c>
      <c r="D122" s="757">
        <v>4607091385168</v>
      </c>
      <c r="E122" s="758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67"/>
      <c r="R122" s="767"/>
      <c r="S122" s="767"/>
      <c r="T122" s="768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hidden="1" customHeight="1" x14ac:dyDescent="0.25">
      <c r="A123" s="54" t="s">
        <v>232</v>
      </c>
      <c r="B123" s="54" t="s">
        <v>235</v>
      </c>
      <c r="C123" s="31">
        <v>4301051360</v>
      </c>
      <c r="D123" s="757">
        <v>4607091385168</v>
      </c>
      <c r="E123" s="758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67"/>
      <c r="R123" s="767"/>
      <c r="S123" s="767"/>
      <c r="T123" s="768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hidden="1" customHeight="1" x14ac:dyDescent="0.25">
      <c r="A124" s="54" t="s">
        <v>237</v>
      </c>
      <c r="B124" s="54" t="s">
        <v>238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240</v>
      </c>
      <c r="B125" s="54" t="s">
        <v>241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hidden="1" customHeight="1" x14ac:dyDescent="0.25">
      <c r="A126" s="54" t="s">
        <v>242</v>
      </c>
      <c r="B126" s="54" t="s">
        <v>243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hidden="1" customHeight="1" x14ac:dyDescent="0.25">
      <c r="A127" s="54" t="s">
        <v>244</v>
      </c>
      <c r="B127" s="54" t="s">
        <v>245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idden="1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80</v>
      </c>
      <c r="Q129" s="764"/>
      <c r="R129" s="764"/>
      <c r="S129" s="764"/>
      <c r="T129" s="764"/>
      <c r="U129" s="764"/>
      <c r="V129" s="765"/>
      <c r="W129" s="37" t="s">
        <v>81</v>
      </c>
      <c r="X129" s="753">
        <f>IFERROR(X122/H122,"0")+IFERROR(X123/H123,"0")+IFERROR(X124/H124,"0")+IFERROR(X125/H125,"0")+IFERROR(X126/H126,"0")+IFERROR(X127/H127,"0")+IFERROR(X128/H128,"0")</f>
        <v>0</v>
      </c>
      <c r="Y129" s="753">
        <f>IFERROR(Y122/H122,"0")+IFERROR(Y123/H123,"0")+IFERROR(Y124/H124,"0")+IFERROR(Y125/H125,"0")+IFERROR(Y126/H126,"0")+IFERROR(Y127/H127,"0")+IFERROR(Y128/H128,"0")</f>
        <v>0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754"/>
      <c r="AB129" s="754"/>
      <c r="AC129" s="754"/>
    </row>
    <row r="130" spans="1:68" hidden="1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80</v>
      </c>
      <c r="Q130" s="764"/>
      <c r="R130" s="764"/>
      <c r="S130" s="764"/>
      <c r="T130" s="764"/>
      <c r="U130" s="764"/>
      <c r="V130" s="765"/>
      <c r="W130" s="37" t="s">
        <v>69</v>
      </c>
      <c r="X130" s="753">
        <f>IFERROR(SUM(X122:X128),"0")</f>
        <v>0</v>
      </c>
      <c r="Y130" s="753">
        <f>IFERROR(SUM(Y122:Y128),"0")</f>
        <v>0</v>
      </c>
      <c r="Z130" s="37"/>
      <c r="AA130" s="754"/>
      <c r="AB130" s="754"/>
      <c r="AC130" s="754"/>
    </row>
    <row r="131" spans="1:68" ht="14.25" hidden="1" customHeight="1" x14ac:dyDescent="0.25">
      <c r="A131" s="759" t="s">
        <v>184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80</v>
      </c>
      <c r="Q134" s="764"/>
      <c r="R134" s="764"/>
      <c r="S134" s="764"/>
      <c r="T134" s="764"/>
      <c r="U134" s="764"/>
      <c r="V134" s="765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80</v>
      </c>
      <c r="Q135" s="764"/>
      <c r="R135" s="764"/>
      <c r="S135" s="764"/>
      <c r="T135" s="764"/>
      <c r="U135" s="764"/>
      <c r="V135" s="765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255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90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hidden="1" customHeight="1" x14ac:dyDescent="0.25">
      <c r="A138" s="54" t="s">
        <v>256</v>
      </c>
      <c r="B138" s="54" t="s">
        <v>257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7"/>
      <c r="R138" s="767"/>
      <c r="S138" s="767"/>
      <c r="T138" s="768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7"/>
      <c r="R139" s="767"/>
      <c r="S139" s="767"/>
      <c r="T139" s="768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80</v>
      </c>
      <c r="Q140" s="764"/>
      <c r="R140" s="764"/>
      <c r="S140" s="764"/>
      <c r="T140" s="764"/>
      <c r="U140" s="764"/>
      <c r="V140" s="765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hidden="1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80</v>
      </c>
      <c r="Q141" s="764"/>
      <c r="R141" s="764"/>
      <c r="S141" s="764"/>
      <c r="T141" s="764"/>
      <c r="U141" s="764"/>
      <c r="V141" s="765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hidden="1" customHeight="1" x14ac:dyDescent="0.25">
      <c r="A142" s="759" t="s">
        <v>153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260</v>
      </c>
      <c r="B143" s="54" t="s">
        <v>261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80</v>
      </c>
      <c r="Q145" s="764"/>
      <c r="R145" s="764"/>
      <c r="S145" s="764"/>
      <c r="T145" s="764"/>
      <c r="U145" s="764"/>
      <c r="V145" s="765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hidden="1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80</v>
      </c>
      <c r="Q146" s="764"/>
      <c r="R146" s="764"/>
      <c r="S146" s="764"/>
      <c r="T146" s="764"/>
      <c r="U146" s="764"/>
      <c r="V146" s="765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hidden="1" customHeight="1" x14ac:dyDescent="0.25">
      <c r="A147" s="759" t="s">
        <v>64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264</v>
      </c>
      <c r="B148" s="54" t="s">
        <v>265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80</v>
      </c>
      <c r="Q150" s="764"/>
      <c r="R150" s="764"/>
      <c r="S150" s="764"/>
      <c r="T150" s="764"/>
      <c r="U150" s="764"/>
      <c r="V150" s="765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80</v>
      </c>
      <c r="Q151" s="764"/>
      <c r="R151" s="764"/>
      <c r="S151" s="764"/>
      <c r="T151" s="764"/>
      <c r="U151" s="764"/>
      <c r="V151" s="765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88" t="s">
        <v>88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90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80</v>
      </c>
      <c r="Q155" s="764"/>
      <c r="R155" s="764"/>
      <c r="S155" s="764"/>
      <c r="T155" s="764"/>
      <c r="U155" s="764"/>
      <c r="V155" s="765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80</v>
      </c>
      <c r="Q156" s="764"/>
      <c r="R156" s="764"/>
      <c r="S156" s="764"/>
      <c r="T156" s="764"/>
      <c r="U156" s="764"/>
      <c r="V156" s="765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153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276</v>
      </c>
      <c r="B160" s="54" t="s">
        <v>277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80</v>
      </c>
      <c r="Q163" s="764"/>
      <c r="R163" s="764"/>
      <c r="S163" s="764"/>
      <c r="T163" s="764"/>
      <c r="U163" s="764"/>
      <c r="V163" s="765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80</v>
      </c>
      <c r="Q164" s="764"/>
      <c r="R164" s="764"/>
      <c r="S164" s="764"/>
      <c r="T164" s="764"/>
      <c r="U164" s="764"/>
      <c r="V164" s="765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59" t="s">
        <v>64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80</v>
      </c>
      <c r="Q168" s="764"/>
      <c r="R168" s="764"/>
      <c r="S168" s="764"/>
      <c r="T168" s="764"/>
      <c r="U168" s="764"/>
      <c r="V168" s="765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80</v>
      </c>
      <c r="Q169" s="764"/>
      <c r="R169" s="764"/>
      <c r="S169" s="764"/>
      <c r="T169" s="764"/>
      <c r="U169" s="764"/>
      <c r="V169" s="765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289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290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142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80</v>
      </c>
      <c r="Q174" s="764"/>
      <c r="R174" s="764"/>
      <c r="S174" s="764"/>
      <c r="T174" s="764"/>
      <c r="U174" s="764"/>
      <c r="V174" s="765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80</v>
      </c>
      <c r="Q175" s="764"/>
      <c r="R175" s="764"/>
      <c r="S175" s="764"/>
      <c r="T175" s="764"/>
      <c r="U175" s="764"/>
      <c r="V175" s="765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153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hidden="1" customHeight="1" x14ac:dyDescent="0.25">
      <c r="A177" s="54" t="s">
        <v>294</v>
      </c>
      <c r="B177" s="54" t="s">
        <v>295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hidden="1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80</v>
      </c>
      <c r="Q185" s="764"/>
      <c r="R185" s="764"/>
      <c r="S185" s="764"/>
      <c r="T185" s="764"/>
      <c r="U185" s="764"/>
      <c r="V185" s="765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hidden="1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80</v>
      </c>
      <c r="Q186" s="764"/>
      <c r="R186" s="764"/>
      <c r="S186" s="764"/>
      <c r="T186" s="764"/>
      <c r="U186" s="764"/>
      <c r="V186" s="765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hidden="1" customHeight="1" x14ac:dyDescent="0.25">
      <c r="A187" s="788" t="s">
        <v>314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90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315</v>
      </c>
      <c r="B189" s="54" t="s">
        <v>316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318</v>
      </c>
      <c r="B190" s="54" t="s">
        <v>319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80</v>
      </c>
      <c r="Q191" s="764"/>
      <c r="R191" s="764"/>
      <c r="S191" s="764"/>
      <c r="T191" s="764"/>
      <c r="U191" s="764"/>
      <c r="V191" s="765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80</v>
      </c>
      <c r="Q192" s="764"/>
      <c r="R192" s="764"/>
      <c r="S192" s="764"/>
      <c r="T192" s="764"/>
      <c r="U192" s="764"/>
      <c r="V192" s="765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142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320</v>
      </c>
      <c r="B194" s="54" t="s">
        <v>321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323</v>
      </c>
      <c r="B195" s="54" t="s">
        <v>324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80</v>
      </c>
      <c r="Q196" s="764"/>
      <c r="R196" s="764"/>
      <c r="S196" s="764"/>
      <c r="T196" s="764"/>
      <c r="U196" s="764"/>
      <c r="V196" s="765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80</v>
      </c>
      <c r="Q197" s="764"/>
      <c r="R197" s="764"/>
      <c r="S197" s="764"/>
      <c r="T197" s="764"/>
      <c r="U197" s="764"/>
      <c r="V197" s="765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153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hidden="1" customHeight="1" x14ac:dyDescent="0.25">
      <c r="A199" s="54" t="s">
        <v>325</v>
      </c>
      <c r="B199" s="54" t="s">
        <v>326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hidden="1" customHeight="1" x14ac:dyDescent="0.25">
      <c r="A200" s="54" t="s">
        <v>328</v>
      </c>
      <c r="B200" s="54" t="s">
        <v>329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hidden="1" customHeight="1" x14ac:dyDescent="0.25">
      <c r="A201" s="54" t="s">
        <v>331</v>
      </c>
      <c r="B201" s="54" t="s">
        <v>332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hidden="1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80</v>
      </c>
      <c r="Q207" s="764"/>
      <c r="R207" s="764"/>
      <c r="S207" s="764"/>
      <c r="T207" s="764"/>
      <c r="U207" s="764"/>
      <c r="V207" s="765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hidden="1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80</v>
      </c>
      <c r="Q208" s="764"/>
      <c r="R208" s="764"/>
      <c r="S208" s="764"/>
      <c r="T208" s="764"/>
      <c r="U208" s="764"/>
      <c r="V208" s="765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hidden="1" customHeight="1" x14ac:dyDescent="0.25">
      <c r="A209" s="759" t="s">
        <v>64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hidden="1" customHeight="1" x14ac:dyDescent="0.25">
      <c r="A210" s="54" t="s">
        <v>345</v>
      </c>
      <c r="B210" s="54" t="s">
        <v>346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348</v>
      </c>
      <c r="B211" s="54" t="s">
        <v>349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351</v>
      </c>
      <c r="B212" s="54" t="s">
        <v>352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hidden="1" customHeight="1" x14ac:dyDescent="0.25">
      <c r="A214" s="54" t="s">
        <v>357</v>
      </c>
      <c r="B214" s="54" t="s">
        <v>358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hidden="1" customHeight="1" x14ac:dyDescent="0.25">
      <c r="A215" s="54" t="s">
        <v>359</v>
      </c>
      <c r="B215" s="54" t="s">
        <v>360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hidden="1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80</v>
      </c>
      <c r="Q221" s="764"/>
      <c r="R221" s="764"/>
      <c r="S221" s="764"/>
      <c r="T221" s="764"/>
      <c r="U221" s="764"/>
      <c r="V221" s="765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hidden="1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80</v>
      </c>
      <c r="Q222" s="764"/>
      <c r="R222" s="764"/>
      <c r="S222" s="764"/>
      <c r="T222" s="764"/>
      <c r="U222" s="764"/>
      <c r="V222" s="765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hidden="1" customHeight="1" x14ac:dyDescent="0.25">
      <c r="A223" s="759" t="s">
        <v>184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16.5" hidden="1" customHeight="1" x14ac:dyDescent="0.25">
      <c r="A224" s="54" t="s">
        <v>374</v>
      </c>
      <c r="B224" s="54" t="s">
        <v>375</v>
      </c>
      <c r="C224" s="31">
        <v>4301060360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67"/>
      <c r="R224" s="767"/>
      <c r="S224" s="767"/>
      <c r="T224" s="768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374</v>
      </c>
      <c r="B225" s="54" t="s">
        <v>377</v>
      </c>
      <c r="C225" s="31">
        <v>4301060404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6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374</v>
      </c>
      <c r="B226" s="54" t="s">
        <v>379</v>
      </c>
      <c r="C226" s="31">
        <v>4301060460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40" t="s">
        <v>380</v>
      </c>
      <c r="Q226" s="767"/>
      <c r="R226" s="767"/>
      <c r="S226" s="767"/>
      <c r="T226" s="768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382</v>
      </c>
      <c r="B227" s="54" t="s">
        <v>383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idden="1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80</v>
      </c>
      <c r="Q230" s="764"/>
      <c r="R230" s="764"/>
      <c r="S230" s="764"/>
      <c r="T230" s="764"/>
      <c r="U230" s="764"/>
      <c r="V230" s="765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hidden="1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80</v>
      </c>
      <c r="Q231" s="764"/>
      <c r="R231" s="764"/>
      <c r="S231" s="764"/>
      <c r="T231" s="764"/>
      <c r="U231" s="764"/>
      <c r="V231" s="765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hidden="1" customHeight="1" x14ac:dyDescent="0.25">
      <c r="A232" s="788" t="s">
        <v>391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90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hidden="1" customHeight="1" x14ac:dyDescent="0.25">
      <c r="A234" s="54" t="s">
        <v>392</v>
      </c>
      <c r="B234" s="54" t="s">
        <v>393</v>
      </c>
      <c r="C234" s="31">
        <v>4301011717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392</v>
      </c>
      <c r="B235" s="54" t="s">
        <v>395</v>
      </c>
      <c r="C235" s="31">
        <v>4301011945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398</v>
      </c>
      <c r="B236" s="54" t="s">
        <v>399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401</v>
      </c>
      <c r="B238" s="54" t="s">
        <v>404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405</v>
      </c>
      <c r="B239" s="54" t="s">
        <v>406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80</v>
      </c>
      <c r="Q242" s="764"/>
      <c r="R242" s="764"/>
      <c r="S242" s="764"/>
      <c r="T242" s="764"/>
      <c r="U242" s="764"/>
      <c r="V242" s="765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80</v>
      </c>
      <c r="Q243" s="764"/>
      <c r="R243" s="764"/>
      <c r="S243" s="764"/>
      <c r="T243" s="764"/>
      <c r="U243" s="764"/>
      <c r="V243" s="765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8" t="s">
        <v>411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90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412</v>
      </c>
      <c r="B246" s="54" t="s">
        <v>413</v>
      </c>
      <c r="C246" s="31">
        <v>4301011826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412</v>
      </c>
      <c r="B247" s="54" t="s">
        <v>415</v>
      </c>
      <c r="C247" s="31">
        <v>4301011942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417</v>
      </c>
      <c r="B248" s="54" t="s">
        <v>418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420</v>
      </c>
      <c r="B250" s="54" t="s">
        <v>423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424</v>
      </c>
      <c r="B251" s="54" t="s">
        <v>425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80</v>
      </c>
      <c r="Q255" s="764"/>
      <c r="R255" s="764"/>
      <c r="S255" s="764"/>
      <c r="T255" s="764"/>
      <c r="U255" s="764"/>
      <c r="V255" s="765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80</v>
      </c>
      <c r="Q256" s="764"/>
      <c r="R256" s="764"/>
      <c r="S256" s="764"/>
      <c r="T256" s="764"/>
      <c r="U256" s="764"/>
      <c r="V256" s="765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9" t="s">
        <v>142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433</v>
      </c>
      <c r="B258" s="54" t="s">
        <v>434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80</v>
      </c>
      <c r="Q259" s="764"/>
      <c r="R259" s="764"/>
      <c r="S259" s="764"/>
      <c r="T259" s="764"/>
      <c r="U259" s="764"/>
      <c r="V259" s="765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80</v>
      </c>
      <c r="Q260" s="764"/>
      <c r="R260" s="764"/>
      <c r="S260" s="764"/>
      <c r="T260" s="764"/>
      <c r="U260" s="764"/>
      <c r="V260" s="765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436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90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hidden="1" customHeight="1" x14ac:dyDescent="0.25">
      <c r="A263" s="54" t="s">
        <v>437</v>
      </c>
      <c r="B263" s="54" t="s">
        <v>438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440</v>
      </c>
      <c r="B264" s="54" t="s">
        <v>441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440</v>
      </c>
      <c r="B265" s="54" t="s">
        <v>443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445</v>
      </c>
      <c r="B266" s="54" t="s">
        <v>446</v>
      </c>
      <c r="C266" s="31">
        <v>4301011853</v>
      </c>
      <c r="D266" s="757">
        <v>4680115885851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4301011313</v>
      </c>
      <c r="D267" s="757">
        <v>4607091385984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67"/>
      <c r="R267" s="767"/>
      <c r="S267" s="767"/>
      <c r="T267" s="768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451</v>
      </c>
      <c r="B268" s="54" t="s">
        <v>452</v>
      </c>
      <c r="C268" s="31">
        <v>4301011852</v>
      </c>
      <c r="D268" s="757">
        <v>4680115885844</v>
      </c>
      <c r="E268" s="758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4301011319</v>
      </c>
      <c r="D269" s="757">
        <v>4607091387469</v>
      </c>
      <c r="E269" s="758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67"/>
      <c r="R269" s="767"/>
      <c r="S269" s="767"/>
      <c r="T269" s="768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4301011851</v>
      </c>
      <c r="D270" s="757">
        <v>4680115885820</v>
      </c>
      <c r="E270" s="758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67"/>
      <c r="R270" s="767"/>
      <c r="S270" s="767"/>
      <c r="T270" s="768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57">
        <v>4607091387438</v>
      </c>
      <c r="E271" s="758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67"/>
      <c r="R271" s="767"/>
      <c r="S271" s="767"/>
      <c r="T271" s="768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80</v>
      </c>
      <c r="Q272" s="764"/>
      <c r="R272" s="764"/>
      <c r="S272" s="764"/>
      <c r="T272" s="764"/>
      <c r="U272" s="764"/>
      <c r="V272" s="765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80</v>
      </c>
      <c r="Q273" s="764"/>
      <c r="R273" s="764"/>
      <c r="S273" s="764"/>
      <c r="T273" s="764"/>
      <c r="U273" s="764"/>
      <c r="V273" s="765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88" t="s">
        <v>463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90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464</v>
      </c>
      <c r="B276" s="54" t="s">
        <v>465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80</v>
      </c>
      <c r="Q277" s="764"/>
      <c r="R277" s="764"/>
      <c r="S277" s="764"/>
      <c r="T277" s="764"/>
      <c r="U277" s="764"/>
      <c r="V277" s="765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80</v>
      </c>
      <c r="Q278" s="764"/>
      <c r="R278" s="764"/>
      <c r="S278" s="764"/>
      <c r="T278" s="764"/>
      <c r="U278" s="764"/>
      <c r="V278" s="765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466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90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467</v>
      </c>
      <c r="B281" s="54" t="s">
        <v>468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469</v>
      </c>
      <c r="B282" s="54" t="s">
        <v>470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472</v>
      </c>
      <c r="B283" s="54" t="s">
        <v>473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80</v>
      </c>
      <c r="Q284" s="764"/>
      <c r="R284" s="764"/>
      <c r="S284" s="764"/>
      <c r="T284" s="764"/>
      <c r="U284" s="764"/>
      <c r="V284" s="765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80</v>
      </c>
      <c r="Q285" s="764"/>
      <c r="R285" s="764"/>
      <c r="S285" s="764"/>
      <c r="T285" s="764"/>
      <c r="U285" s="764"/>
      <c r="V285" s="765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475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64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476</v>
      </c>
      <c r="B288" s="54" t="s">
        <v>477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479</v>
      </c>
      <c r="B289" s="54" t="s">
        <v>480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hidden="1" customHeight="1" x14ac:dyDescent="0.25">
      <c r="A291" s="54" t="s">
        <v>484</v>
      </c>
      <c r="B291" s="54" t="s">
        <v>485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hidden="1" customHeight="1" x14ac:dyDescent="0.25">
      <c r="A292" s="54" t="s">
        <v>486</v>
      </c>
      <c r="B292" s="54" t="s">
        <v>487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hidden="1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80</v>
      </c>
      <c r="Q294" s="764"/>
      <c r="R294" s="764"/>
      <c r="S294" s="764"/>
      <c r="T294" s="764"/>
      <c r="U294" s="764"/>
      <c r="V294" s="765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hidden="1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80</v>
      </c>
      <c r="Q295" s="764"/>
      <c r="R295" s="764"/>
      <c r="S295" s="764"/>
      <c r="T295" s="764"/>
      <c r="U295" s="764"/>
      <c r="V295" s="765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hidden="1" customHeight="1" x14ac:dyDescent="0.25">
      <c r="A296" s="788" t="s">
        <v>491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90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492</v>
      </c>
      <c r="B298" s="54" t="s">
        <v>493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80</v>
      </c>
      <c r="Q299" s="764"/>
      <c r="R299" s="764"/>
      <c r="S299" s="764"/>
      <c r="T299" s="764"/>
      <c r="U299" s="764"/>
      <c r="V299" s="765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80</v>
      </c>
      <c r="Q300" s="764"/>
      <c r="R300" s="764"/>
      <c r="S300" s="764"/>
      <c r="T300" s="764"/>
      <c r="U300" s="764"/>
      <c r="V300" s="765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153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495</v>
      </c>
      <c r="B302" s="54" t="s">
        <v>496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80</v>
      </c>
      <c r="Q303" s="764"/>
      <c r="R303" s="764"/>
      <c r="S303" s="764"/>
      <c r="T303" s="764"/>
      <c r="U303" s="764"/>
      <c r="V303" s="765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80</v>
      </c>
      <c r="Q304" s="764"/>
      <c r="R304" s="764"/>
      <c r="S304" s="764"/>
      <c r="T304" s="764"/>
      <c r="U304" s="764"/>
      <c r="V304" s="765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64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498</v>
      </c>
      <c r="B306" s="54" t="s">
        <v>499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501</v>
      </c>
      <c r="B307" s="54" t="s">
        <v>502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80</v>
      </c>
      <c r="Q308" s="764"/>
      <c r="R308" s="764"/>
      <c r="S308" s="764"/>
      <c r="T308" s="764"/>
      <c r="U308" s="764"/>
      <c r="V308" s="765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80</v>
      </c>
      <c r="Q309" s="764"/>
      <c r="R309" s="764"/>
      <c r="S309" s="764"/>
      <c r="T309" s="764"/>
      <c r="U309" s="764"/>
      <c r="V309" s="765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504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90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505</v>
      </c>
      <c r="B312" s="54" t="s">
        <v>506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80</v>
      </c>
      <c r="Q313" s="764"/>
      <c r="R313" s="764"/>
      <c r="S313" s="764"/>
      <c r="T313" s="764"/>
      <c r="U313" s="764"/>
      <c r="V313" s="765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80</v>
      </c>
      <c r="Q314" s="764"/>
      <c r="R314" s="764"/>
      <c r="S314" s="764"/>
      <c r="T314" s="764"/>
      <c r="U314" s="764"/>
      <c r="V314" s="765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153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508</v>
      </c>
      <c r="B316" s="54" t="s">
        <v>509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80</v>
      </c>
      <c r="Q317" s="764"/>
      <c r="R317" s="764"/>
      <c r="S317" s="764"/>
      <c r="T317" s="764"/>
      <c r="U317" s="764"/>
      <c r="V317" s="765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80</v>
      </c>
      <c r="Q318" s="764"/>
      <c r="R318" s="764"/>
      <c r="S318" s="764"/>
      <c r="T318" s="764"/>
      <c r="U318" s="764"/>
      <c r="V318" s="765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64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511</v>
      </c>
      <c r="B320" s="54" t="s">
        <v>512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80</v>
      </c>
      <c r="Q322" s="764"/>
      <c r="R322" s="764"/>
      <c r="S322" s="764"/>
      <c r="T322" s="764"/>
      <c r="U322" s="764"/>
      <c r="V322" s="765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80</v>
      </c>
      <c r="Q323" s="764"/>
      <c r="R323" s="764"/>
      <c r="S323" s="764"/>
      <c r="T323" s="764"/>
      <c r="U323" s="764"/>
      <c r="V323" s="765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517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90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518</v>
      </c>
      <c r="B326" s="54" t="s">
        <v>519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80</v>
      </c>
      <c r="Q328" s="764"/>
      <c r="R328" s="764"/>
      <c r="S328" s="764"/>
      <c r="T328" s="764"/>
      <c r="U328" s="764"/>
      <c r="V328" s="765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80</v>
      </c>
      <c r="Q329" s="764"/>
      <c r="R329" s="764"/>
      <c r="S329" s="764"/>
      <c r="T329" s="764"/>
      <c r="U329" s="764"/>
      <c r="V329" s="765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153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hidden="1" customHeight="1" x14ac:dyDescent="0.25">
      <c r="A331" s="54" t="s">
        <v>522</v>
      </c>
      <c r="B331" s="54" t="s">
        <v>523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525</v>
      </c>
      <c r="B332" s="54" t="s">
        <v>526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80</v>
      </c>
      <c r="Q333" s="764"/>
      <c r="R333" s="764"/>
      <c r="S333" s="764"/>
      <c r="T333" s="764"/>
      <c r="U333" s="764"/>
      <c r="V333" s="765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hidden="1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80</v>
      </c>
      <c r="Q334" s="764"/>
      <c r="R334" s="764"/>
      <c r="S334" s="764"/>
      <c r="T334" s="764"/>
      <c r="U334" s="764"/>
      <c r="V334" s="765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hidden="1" customHeight="1" x14ac:dyDescent="0.25">
      <c r="A335" s="759" t="s">
        <v>64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527</v>
      </c>
      <c r="B336" s="54" t="s">
        <v>528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80</v>
      </c>
      <c r="Q337" s="764"/>
      <c r="R337" s="764"/>
      <c r="S337" s="764"/>
      <c r="T337" s="764"/>
      <c r="U337" s="764"/>
      <c r="V337" s="765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80</v>
      </c>
      <c r="Q338" s="764"/>
      <c r="R338" s="764"/>
      <c r="S338" s="764"/>
      <c r="T338" s="764"/>
      <c r="U338" s="764"/>
      <c r="V338" s="765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530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90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531</v>
      </c>
      <c r="B341" s="54" t="s">
        <v>532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80</v>
      </c>
      <c r="Q342" s="764"/>
      <c r="R342" s="764"/>
      <c r="S342" s="764"/>
      <c r="T342" s="764"/>
      <c r="U342" s="764"/>
      <c r="V342" s="765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80</v>
      </c>
      <c r="Q343" s="764"/>
      <c r="R343" s="764"/>
      <c r="S343" s="764"/>
      <c r="T343" s="764"/>
      <c r="U343" s="764"/>
      <c r="V343" s="765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534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90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hidden="1" customHeight="1" x14ac:dyDescent="0.25">
      <c r="A346" s="54" t="s">
        <v>535</v>
      </c>
      <c r="B346" s="54" t="s">
        <v>536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538</v>
      </c>
      <c r="B347" s="54" t="s">
        <v>539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538</v>
      </c>
      <c r="B348" s="54" t="s">
        <v>541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4301011859</v>
      </c>
      <c r="D352" s="757">
        <v>4680115885608</v>
      </c>
      <c r="E352" s="758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7">
        <v>4607091386011</v>
      </c>
      <c r="E353" s="758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67"/>
      <c r="R353" s="767"/>
      <c r="S353" s="767"/>
      <c r="T353" s="768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80</v>
      </c>
      <c r="Q354" s="764"/>
      <c r="R354" s="764"/>
      <c r="S354" s="764"/>
      <c r="T354" s="764"/>
      <c r="U354" s="764"/>
      <c r="V354" s="765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80</v>
      </c>
      <c r="Q355" s="764"/>
      <c r="R355" s="764"/>
      <c r="S355" s="764"/>
      <c r="T355" s="764"/>
      <c r="U355" s="764"/>
      <c r="V355" s="765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59" t="s">
        <v>153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hidden="1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80</v>
      </c>
      <c r="Q361" s="764"/>
      <c r="R361" s="764"/>
      <c r="S361" s="764"/>
      <c r="T361" s="764"/>
      <c r="U361" s="764"/>
      <c r="V361" s="765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hidden="1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80</v>
      </c>
      <c r="Q362" s="764"/>
      <c r="R362" s="764"/>
      <c r="S362" s="764"/>
      <c r="T362" s="764"/>
      <c r="U362" s="764"/>
      <c r="V362" s="765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hidden="1" customHeight="1" x14ac:dyDescent="0.25">
      <c r="A363" s="759" t="s">
        <v>64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hidden="1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hidden="1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hidden="1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80</v>
      </c>
      <c r="Q370" s="764"/>
      <c r="R370" s="764"/>
      <c r="S370" s="764"/>
      <c r="T370" s="764"/>
      <c r="U370" s="764"/>
      <c r="V370" s="765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hidden="1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80</v>
      </c>
      <c r="Q371" s="764"/>
      <c r="R371" s="764"/>
      <c r="S371" s="764"/>
      <c r="T371" s="764"/>
      <c r="U371" s="764"/>
      <c r="V371" s="765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hidden="1" customHeight="1" x14ac:dyDescent="0.25">
      <c r="A372" s="759" t="s">
        <v>184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hidden="1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4301060484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74" t="s">
        <v>594</v>
      </c>
      <c r="Q375" s="767"/>
      <c r="R375" s="767"/>
      <c r="S375" s="767"/>
      <c r="T375" s="768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596</v>
      </c>
      <c r="C376" s="31">
        <v>4301060325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67"/>
      <c r="R376" s="767"/>
      <c r="S376" s="767"/>
      <c r="T376" s="768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80</v>
      </c>
      <c r="Q377" s="764"/>
      <c r="R377" s="764"/>
      <c r="S377" s="764"/>
      <c r="T377" s="764"/>
      <c r="U377" s="764"/>
      <c r="V377" s="765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hidden="1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80</v>
      </c>
      <c r="Q378" s="764"/>
      <c r="R378" s="764"/>
      <c r="S378" s="764"/>
      <c r="T378" s="764"/>
      <c r="U378" s="764"/>
      <c r="V378" s="765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hidden="1" customHeight="1" x14ac:dyDescent="0.25">
      <c r="A379" s="759" t="s">
        <v>82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1012" t="s">
        <v>600</v>
      </c>
      <c r="Q380" s="767"/>
      <c r="R380" s="767"/>
      <c r="S380" s="767"/>
      <c r="T380" s="768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52" t="s">
        <v>604</v>
      </c>
      <c r="Q381" s="767"/>
      <c r="R381" s="767"/>
      <c r="S381" s="767"/>
      <c r="T381" s="768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80</v>
      </c>
      <c r="Q384" s="764"/>
      <c r="R384" s="764"/>
      <c r="S384" s="764"/>
      <c r="T384" s="764"/>
      <c r="U384" s="764"/>
      <c r="V384" s="765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hidden="1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80</v>
      </c>
      <c r="Q385" s="764"/>
      <c r="R385" s="764"/>
      <c r="S385" s="764"/>
      <c r="T385" s="764"/>
      <c r="U385" s="764"/>
      <c r="V385" s="765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hidden="1" customHeight="1" x14ac:dyDescent="0.25">
      <c r="A386" s="759" t="s">
        <v>610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80</v>
      </c>
      <c r="Q390" s="764"/>
      <c r="R390" s="764"/>
      <c r="S390" s="764"/>
      <c r="T390" s="764"/>
      <c r="U390" s="764"/>
      <c r="V390" s="765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hidden="1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80</v>
      </c>
      <c r="Q391" s="764"/>
      <c r="R391" s="764"/>
      <c r="S391" s="764"/>
      <c r="T391" s="764"/>
      <c r="U391" s="764"/>
      <c r="V391" s="765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hidden="1" customHeight="1" x14ac:dyDescent="0.25">
      <c r="A392" s="788" t="s">
        <v>619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153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80</v>
      </c>
      <c r="Q395" s="764"/>
      <c r="R395" s="764"/>
      <c r="S395" s="764"/>
      <c r="T395" s="764"/>
      <c r="U395" s="764"/>
      <c r="V395" s="765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80</v>
      </c>
      <c r="Q396" s="764"/>
      <c r="R396" s="764"/>
      <c r="S396" s="764"/>
      <c r="T396" s="764"/>
      <c r="U396" s="764"/>
      <c r="V396" s="765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9" t="s">
        <v>64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80</v>
      </c>
      <c r="Q401" s="764"/>
      <c r="R401" s="764"/>
      <c r="S401" s="764"/>
      <c r="T401" s="764"/>
      <c r="U401" s="764"/>
      <c r="V401" s="765"/>
      <c r="W401" s="37" t="s">
        <v>81</v>
      </c>
      <c r="X401" s="753">
        <f>IFERROR(X398/H398,"0")+IFERROR(X399/H399,"0")+IFERROR(X400/H400,"0")</f>
        <v>0</v>
      </c>
      <c r="Y401" s="753">
        <f>IFERROR(Y398/H398,"0")+IFERROR(Y399/H399,"0")+IFERROR(Y400/H400,"0")</f>
        <v>0</v>
      </c>
      <c r="Z401" s="753">
        <f>IFERROR(IF(Z398="",0,Z398),"0")+IFERROR(IF(Z399="",0,Z399),"0")+IFERROR(IF(Z400="",0,Z400),"0")</f>
        <v>0</v>
      </c>
      <c r="AA401" s="754"/>
      <c r="AB401" s="754"/>
      <c r="AC401" s="754"/>
    </row>
    <row r="402" spans="1:68" hidden="1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80</v>
      </c>
      <c r="Q402" s="764"/>
      <c r="R402" s="764"/>
      <c r="S402" s="764"/>
      <c r="T402" s="764"/>
      <c r="U402" s="764"/>
      <c r="V402" s="765"/>
      <c r="W402" s="37" t="s">
        <v>69</v>
      </c>
      <c r="X402" s="753">
        <f>IFERROR(SUM(X398:X400),"0")</f>
        <v>0</v>
      </c>
      <c r="Y402" s="753">
        <f>IFERROR(SUM(Y398:Y400),"0")</f>
        <v>0</v>
      </c>
      <c r="Z402" s="37"/>
      <c r="AA402" s="754"/>
      <c r="AB402" s="754"/>
      <c r="AC402" s="754"/>
    </row>
    <row r="403" spans="1:68" ht="27.75" hidden="1" customHeight="1" x14ac:dyDescent="0.2">
      <c r="A403" s="843" t="s">
        <v>632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633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90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7"/>
      <c r="R406" s="767"/>
      <c r="S406" s="767"/>
      <c r="T406" s="768"/>
      <c r="U406" s="34"/>
      <c r="V406" s="34"/>
      <c r="W406" s="35" t="s">
        <v>69</v>
      </c>
      <c r="X406" s="751">
        <v>3500</v>
      </c>
      <c r="Y406" s="752">
        <f t="shared" ref="Y406:Y415" si="81">IFERROR(IF(X406="",0,CEILING((X406/$H406),1)*$H406),"")</f>
        <v>3510</v>
      </c>
      <c r="Z406" s="36">
        <f>IFERROR(IF(Y406=0,"",ROUNDUP(Y406/H406,0)*0.02175),"")</f>
        <v>5.0894999999999992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3612</v>
      </c>
      <c r="BN406" s="64">
        <f t="shared" ref="BN406:BN415" si="83">IFERROR(Y406*I406/H406,"0")</f>
        <v>3622.32</v>
      </c>
      <c r="BO406" s="64">
        <f t="shared" ref="BO406:BO415" si="84">IFERROR(1/J406*(X406/H406),"0")</f>
        <v>4.8611111111111107</v>
      </c>
      <c r="BP406" s="64">
        <f t="shared" ref="BP406:BP415" si="85">IFERROR(1/J406*(Y406/H406),"0")</f>
        <v>4.875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7"/>
      <c r="R407" s="767"/>
      <c r="S407" s="767"/>
      <c r="T407" s="768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0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69</v>
      </c>
      <c r="X408" s="751">
        <v>1000</v>
      </c>
      <c r="Y408" s="752">
        <f t="shared" si="81"/>
        <v>1005</v>
      </c>
      <c r="Z408" s="36">
        <f>IFERROR(IF(Y408=0,"",ROUNDUP(Y408/H408,0)*0.02175),"")</f>
        <v>1.4572499999999999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1032</v>
      </c>
      <c r="BN408" s="64">
        <f t="shared" si="83"/>
        <v>1037.1600000000001</v>
      </c>
      <c r="BO408" s="64">
        <f t="shared" si="84"/>
        <v>1.3888888888888888</v>
      </c>
      <c r="BP408" s="64">
        <f t="shared" si="85"/>
        <v>1.3958333333333333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4301011943</v>
      </c>
      <c r="D410" s="757">
        <v>4680115884830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1">
        <v>3000</v>
      </c>
      <c r="Y411" s="752">
        <f t="shared" si="81"/>
        <v>3000</v>
      </c>
      <c r="Z411" s="36">
        <f>IFERROR(IF(Y411=0,"",ROUNDUP(Y411/H411,0)*0.02175),"")</f>
        <v>4.3499999999999996</v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3096</v>
      </c>
      <c r="BN411" s="64">
        <f t="shared" si="83"/>
        <v>3096</v>
      </c>
      <c r="BO411" s="64">
        <f t="shared" si="84"/>
        <v>4.1666666666666661</v>
      </c>
      <c r="BP411" s="64">
        <f t="shared" si="85"/>
        <v>4.1666666666666661</v>
      </c>
    </row>
    <row r="412" spans="1:68" ht="27" hidden="1" customHeight="1" x14ac:dyDescent="0.25">
      <c r="A412" s="54" t="s">
        <v>647</v>
      </c>
      <c r="B412" s="54" t="s">
        <v>648</v>
      </c>
      <c r="C412" s="31">
        <v>4301011339</v>
      </c>
      <c r="D412" s="757">
        <v>4607091383997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7"/>
      <c r="R412" s="767"/>
      <c r="S412" s="767"/>
      <c r="T412" s="768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80</v>
      </c>
      <c r="Q416" s="764"/>
      <c r="R416" s="764"/>
      <c r="S416" s="764"/>
      <c r="T416" s="764"/>
      <c r="U416" s="764"/>
      <c r="V416" s="765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500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501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10.896749999999999</v>
      </c>
      <c r="AA416" s="754"/>
      <c r="AB416" s="754"/>
      <c r="AC416" s="754"/>
    </row>
    <row r="417" spans="1:68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80</v>
      </c>
      <c r="Q417" s="764"/>
      <c r="R417" s="764"/>
      <c r="S417" s="764"/>
      <c r="T417" s="764"/>
      <c r="U417" s="764"/>
      <c r="V417" s="765"/>
      <c r="W417" s="37" t="s">
        <v>69</v>
      </c>
      <c r="X417" s="753">
        <f>IFERROR(SUM(X406:X415),"0")</f>
        <v>7500</v>
      </c>
      <c r="Y417" s="753">
        <f>IFERROR(SUM(Y406:Y415),"0")</f>
        <v>7515</v>
      </c>
      <c r="Z417" s="37"/>
      <c r="AA417" s="754"/>
      <c r="AB417" s="754"/>
      <c r="AC417" s="754"/>
    </row>
    <row r="418" spans="1:68" ht="14.25" hidden="1" customHeight="1" x14ac:dyDescent="0.25">
      <c r="A418" s="759" t="s">
        <v>142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69</v>
      </c>
      <c r="X419" s="751">
        <v>4000</v>
      </c>
      <c r="Y419" s="752">
        <f>IFERROR(IF(X419="",0,CEILING((X419/$H419),1)*$H419),"")</f>
        <v>4005</v>
      </c>
      <c r="Z419" s="36">
        <f>IFERROR(IF(Y419=0,"",ROUNDUP(Y419/H419,0)*0.02175),"")</f>
        <v>5.8072499999999998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4128</v>
      </c>
      <c r="BN419" s="64">
        <f>IFERROR(Y419*I419/H419,"0")</f>
        <v>4133.16</v>
      </c>
      <c r="BO419" s="64">
        <f>IFERROR(1/J419*(X419/H419),"0")</f>
        <v>5.5555555555555554</v>
      </c>
      <c r="BP419" s="64">
        <f>IFERROR(1/J419*(Y419/H419),"0")</f>
        <v>5.5625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80</v>
      </c>
      <c r="Q421" s="764"/>
      <c r="R421" s="764"/>
      <c r="S421" s="764"/>
      <c r="T421" s="764"/>
      <c r="U421" s="764"/>
      <c r="V421" s="765"/>
      <c r="W421" s="37" t="s">
        <v>81</v>
      </c>
      <c r="X421" s="753">
        <f>IFERROR(X419/H419,"0")+IFERROR(X420/H420,"0")</f>
        <v>266.66666666666669</v>
      </c>
      <c r="Y421" s="753">
        <f>IFERROR(Y419/H419,"0")+IFERROR(Y420/H420,"0")</f>
        <v>267</v>
      </c>
      <c r="Z421" s="753">
        <f>IFERROR(IF(Z419="",0,Z419),"0")+IFERROR(IF(Z420="",0,Z420),"0")</f>
        <v>5.8072499999999998</v>
      </c>
      <c r="AA421" s="754"/>
      <c r="AB421" s="754"/>
      <c r="AC421" s="754"/>
    </row>
    <row r="422" spans="1:68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80</v>
      </c>
      <c r="Q422" s="764"/>
      <c r="R422" s="764"/>
      <c r="S422" s="764"/>
      <c r="T422" s="764"/>
      <c r="U422" s="764"/>
      <c r="V422" s="765"/>
      <c r="W422" s="37" t="s">
        <v>69</v>
      </c>
      <c r="X422" s="753">
        <f>IFERROR(SUM(X419:X420),"0")</f>
        <v>4000</v>
      </c>
      <c r="Y422" s="753">
        <f>IFERROR(SUM(Y419:Y420),"0")</f>
        <v>4005</v>
      </c>
      <c r="Z422" s="37"/>
      <c r="AA422" s="754"/>
      <c r="AB422" s="754"/>
      <c r="AC422" s="754"/>
    </row>
    <row r="423" spans="1:68" ht="14.25" hidden="1" customHeight="1" x14ac:dyDescent="0.25">
      <c r="A423" s="759" t="s">
        <v>64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0" t="s">
        <v>664</v>
      </c>
      <c r="Q424" s="767"/>
      <c r="R424" s="767"/>
      <c r="S424" s="767"/>
      <c r="T424" s="768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7" t="s">
        <v>668</v>
      </c>
      <c r="Q425" s="767"/>
      <c r="R425" s="767"/>
      <c r="S425" s="767"/>
      <c r="T425" s="768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80</v>
      </c>
      <c r="Q426" s="764"/>
      <c r="R426" s="764"/>
      <c r="S426" s="764"/>
      <c r="T426" s="764"/>
      <c r="U426" s="764"/>
      <c r="V426" s="765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80</v>
      </c>
      <c r="Q427" s="764"/>
      <c r="R427" s="764"/>
      <c r="S427" s="764"/>
      <c r="T427" s="764"/>
      <c r="U427" s="764"/>
      <c r="V427" s="765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184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791" t="s">
        <v>672</v>
      </c>
      <c r="Q429" s="767"/>
      <c r="R429" s="767"/>
      <c r="S429" s="767"/>
      <c r="T429" s="768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80</v>
      </c>
      <c r="Q430" s="764"/>
      <c r="R430" s="764"/>
      <c r="S430" s="764"/>
      <c r="T430" s="764"/>
      <c r="U430" s="764"/>
      <c r="V430" s="765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80</v>
      </c>
      <c r="Q431" s="764"/>
      <c r="R431" s="764"/>
      <c r="S431" s="764"/>
      <c r="T431" s="764"/>
      <c r="U431" s="764"/>
      <c r="V431" s="765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88" t="s">
        <v>674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90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4301011874</v>
      </c>
      <c r="D438" s="757">
        <v>4680115884892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7"/>
      <c r="R438" s="767"/>
      <c r="S438" s="767"/>
      <c r="T438" s="768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4301011312</v>
      </c>
      <c r="D439" s="757">
        <v>4607091384192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7"/>
      <c r="R439" s="767"/>
      <c r="S439" s="767"/>
      <c r="T439" s="768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hidden="1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80</v>
      </c>
      <c r="Q442" s="764"/>
      <c r="R442" s="764"/>
      <c r="S442" s="764"/>
      <c r="T442" s="764"/>
      <c r="U442" s="764"/>
      <c r="V442" s="765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hidden="1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80</v>
      </c>
      <c r="Q443" s="764"/>
      <c r="R443" s="764"/>
      <c r="S443" s="764"/>
      <c r="T443" s="764"/>
      <c r="U443" s="764"/>
      <c r="V443" s="765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hidden="1" customHeight="1" x14ac:dyDescent="0.25">
      <c r="A444" s="759" t="s">
        <v>153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80</v>
      </c>
      <c r="Q447" s="764"/>
      <c r="R447" s="764"/>
      <c r="S447" s="764"/>
      <c r="T447" s="764"/>
      <c r="U447" s="764"/>
      <c r="V447" s="765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80</v>
      </c>
      <c r="Q448" s="764"/>
      <c r="R448" s="764"/>
      <c r="S448" s="764"/>
      <c r="T448" s="764"/>
      <c r="U448" s="764"/>
      <c r="V448" s="765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9" t="s">
        <v>64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27" t="s">
        <v>700</v>
      </c>
      <c r="Q450" s="767"/>
      <c r="R450" s="767"/>
      <c r="S450" s="767"/>
      <c r="T450" s="768"/>
      <c r="U450" s="34"/>
      <c r="V450" s="34"/>
      <c r="W450" s="35" t="s">
        <v>69</v>
      </c>
      <c r="X450" s="751">
        <v>4000</v>
      </c>
      <c r="Y450" s="752">
        <f>IFERROR(IF(X450="",0,CEILING((X450/$H450),1)*$H450),"")</f>
        <v>4005</v>
      </c>
      <c r="Z450" s="36">
        <f>IFERROR(IF(Y450=0,"",ROUNDUP(Y450/H450,0)*0.01898),"")</f>
        <v>8.4460999999999995</v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4230.666666666667</v>
      </c>
      <c r="BN450" s="64">
        <f>IFERROR(Y450*I450/H450,"0")</f>
        <v>4235.9549999999999</v>
      </c>
      <c r="BO450" s="64">
        <f>IFERROR(1/J450*(X450/H450),"0")</f>
        <v>6.9444444444444446</v>
      </c>
      <c r="BP450" s="64">
        <f>IFERROR(1/J450*(Y450/H450),"0")</f>
        <v>6.953125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704</v>
      </c>
      <c r="Q451" s="767"/>
      <c r="R451" s="767"/>
      <c r="S451" s="767"/>
      <c r="T451" s="768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hidden="1" customHeight="1" x14ac:dyDescent="0.25">
      <c r="A452" s="54" t="s">
        <v>706</v>
      </c>
      <c r="B452" s="54" t="s">
        <v>707</v>
      </c>
      <c r="C452" s="31">
        <v>4301051634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7"/>
      <c r="R452" s="767"/>
      <c r="S452" s="767"/>
      <c r="T452" s="768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706</v>
      </c>
      <c r="B453" s="54" t="s">
        <v>709</v>
      </c>
      <c r="C453" s="31">
        <v>4301051297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7"/>
      <c r="R453" s="767"/>
      <c r="S453" s="767"/>
      <c r="T453" s="768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80</v>
      </c>
      <c r="Q455" s="764"/>
      <c r="R455" s="764"/>
      <c r="S455" s="764"/>
      <c r="T455" s="764"/>
      <c r="U455" s="764"/>
      <c r="V455" s="765"/>
      <c r="W455" s="37" t="s">
        <v>81</v>
      </c>
      <c r="X455" s="753">
        <f>IFERROR(X450/H450,"0")+IFERROR(X451/H451,"0")+IFERROR(X452/H452,"0")+IFERROR(X453/H453,"0")+IFERROR(X454/H454,"0")</f>
        <v>444.44444444444446</v>
      </c>
      <c r="Y455" s="753">
        <f>IFERROR(Y450/H450,"0")+IFERROR(Y451/H451,"0")+IFERROR(Y452/H452,"0")+IFERROR(Y453/H453,"0")+IFERROR(Y454/H454,"0")</f>
        <v>445</v>
      </c>
      <c r="Z455" s="753">
        <f>IFERROR(IF(Z450="",0,Z450),"0")+IFERROR(IF(Z451="",0,Z451),"0")+IFERROR(IF(Z452="",0,Z452),"0")+IFERROR(IF(Z453="",0,Z453),"0")+IFERROR(IF(Z454="",0,Z454),"0")</f>
        <v>8.4460999999999995</v>
      </c>
      <c r="AA455" s="754"/>
      <c r="AB455" s="754"/>
      <c r="AC455" s="754"/>
    </row>
    <row r="456" spans="1:68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80</v>
      </c>
      <c r="Q456" s="764"/>
      <c r="R456" s="764"/>
      <c r="S456" s="764"/>
      <c r="T456" s="764"/>
      <c r="U456" s="764"/>
      <c r="V456" s="765"/>
      <c r="W456" s="37" t="s">
        <v>69</v>
      </c>
      <c r="X456" s="753">
        <f>IFERROR(SUM(X450:X454),"0")</f>
        <v>4000</v>
      </c>
      <c r="Y456" s="753">
        <f>IFERROR(SUM(Y450:Y454),"0")</f>
        <v>4005</v>
      </c>
      <c r="Z456" s="37"/>
      <c r="AA456" s="754"/>
      <c r="AB456" s="754"/>
      <c r="AC456" s="754"/>
    </row>
    <row r="457" spans="1:68" ht="14.25" hidden="1" customHeight="1" x14ac:dyDescent="0.25">
      <c r="A457" s="759" t="s">
        <v>184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4" t="s">
        <v>716</v>
      </c>
      <c r="Q458" s="767"/>
      <c r="R458" s="767"/>
      <c r="S458" s="767"/>
      <c r="T458" s="768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80</v>
      </c>
      <c r="Q459" s="764"/>
      <c r="R459" s="764"/>
      <c r="S459" s="764"/>
      <c r="T459" s="764"/>
      <c r="U459" s="764"/>
      <c r="V459" s="765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80</v>
      </c>
      <c r="Q460" s="764"/>
      <c r="R460" s="764"/>
      <c r="S460" s="764"/>
      <c r="T460" s="764"/>
      <c r="U460" s="764"/>
      <c r="V460" s="765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718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719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153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hidden="1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1" t="s">
        <v>722</v>
      </c>
      <c r="Q464" s="767"/>
      <c r="R464" s="767"/>
      <c r="S464" s="767"/>
      <c r="T464" s="768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4301031406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098" t="s">
        <v>726</v>
      </c>
      <c r="Q465" s="767"/>
      <c r="R465" s="767"/>
      <c r="S465" s="767"/>
      <c r="T465" s="768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4301031382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981" t="s">
        <v>726</v>
      </c>
      <c r="Q466" s="767"/>
      <c r="R466" s="767"/>
      <c r="S466" s="767"/>
      <c r="T466" s="768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7"/>
      <c r="R468" s="767"/>
      <c r="S468" s="767"/>
      <c r="T468" s="768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hidden="1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88" t="s">
        <v>739</v>
      </c>
      <c r="Q471" s="767"/>
      <c r="R471" s="767"/>
      <c r="S471" s="767"/>
      <c r="T471" s="768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9" t="s">
        <v>747</v>
      </c>
      <c r="Q475" s="767"/>
      <c r="R475" s="767"/>
      <c r="S475" s="767"/>
      <c r="T475" s="768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hidden="1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4301031255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67"/>
      <c r="R479" s="767"/>
      <c r="S479" s="767"/>
      <c r="T479" s="768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4301031368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1" t="s">
        <v>758</v>
      </c>
      <c r="Q480" s="767"/>
      <c r="R480" s="767"/>
      <c r="S480" s="767"/>
      <c r="T480" s="768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hidden="1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80</v>
      </c>
      <c r="Q481" s="764"/>
      <c r="R481" s="764"/>
      <c r="S481" s="764"/>
      <c r="T481" s="764"/>
      <c r="U481" s="764"/>
      <c r="V481" s="765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hidden="1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80</v>
      </c>
      <c r="Q482" s="764"/>
      <c r="R482" s="764"/>
      <c r="S482" s="764"/>
      <c r="T482" s="764"/>
      <c r="U482" s="764"/>
      <c r="V482" s="765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hidden="1" customHeight="1" x14ac:dyDescent="0.25">
      <c r="A483" s="759" t="s">
        <v>64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80</v>
      </c>
      <c r="Q486" s="764"/>
      <c r="R486" s="764"/>
      <c r="S486" s="764"/>
      <c r="T486" s="764"/>
      <c r="U486" s="764"/>
      <c r="V486" s="765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80</v>
      </c>
      <c r="Q487" s="764"/>
      <c r="R487" s="764"/>
      <c r="S487" s="764"/>
      <c r="T487" s="764"/>
      <c r="U487" s="764"/>
      <c r="V487" s="765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82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hidden="1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80</v>
      </c>
      <c r="Q490" s="764"/>
      <c r="R490" s="764"/>
      <c r="S490" s="764"/>
      <c r="T490" s="764"/>
      <c r="U490" s="764"/>
      <c r="V490" s="765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hidden="1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80</v>
      </c>
      <c r="Q491" s="764"/>
      <c r="R491" s="764"/>
      <c r="S491" s="764"/>
      <c r="T491" s="764"/>
      <c r="U491" s="764"/>
      <c r="V491" s="765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hidden="1" customHeight="1" x14ac:dyDescent="0.25">
      <c r="A492" s="788" t="s">
        <v>770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142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80</v>
      </c>
      <c r="Q495" s="764"/>
      <c r="R495" s="764"/>
      <c r="S495" s="764"/>
      <c r="T495" s="764"/>
      <c r="U495" s="764"/>
      <c r="V495" s="765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80</v>
      </c>
      <c r="Q496" s="764"/>
      <c r="R496" s="764"/>
      <c r="S496" s="764"/>
      <c r="T496" s="764"/>
      <c r="U496" s="764"/>
      <c r="V496" s="765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153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84" t="s">
        <v>776</v>
      </c>
      <c r="Q498" s="767"/>
      <c r="R498" s="767"/>
      <c r="S498" s="767"/>
      <c r="T498" s="768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07" t="s">
        <v>783</v>
      </c>
      <c r="Q500" s="767"/>
      <c r="R500" s="767"/>
      <c r="S500" s="767"/>
      <c r="T500" s="768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80</v>
      </c>
      <c r="Q503" s="764"/>
      <c r="R503" s="764"/>
      <c r="S503" s="764"/>
      <c r="T503" s="764"/>
      <c r="U503" s="764"/>
      <c r="V503" s="765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hidden="1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80</v>
      </c>
      <c r="Q504" s="764"/>
      <c r="R504" s="764"/>
      <c r="S504" s="764"/>
      <c r="T504" s="764"/>
      <c r="U504" s="764"/>
      <c r="V504" s="765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hidden="1" customHeight="1" x14ac:dyDescent="0.25">
      <c r="A505" s="788" t="s">
        <v>788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153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8" t="s">
        <v>794</v>
      </c>
      <c r="Q508" s="767"/>
      <c r="R508" s="767"/>
      <c r="S508" s="767"/>
      <c r="T508" s="768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4" t="s">
        <v>798</v>
      </c>
      <c r="Q509" s="767"/>
      <c r="R509" s="767"/>
      <c r="S509" s="767"/>
      <c r="T509" s="768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80</v>
      </c>
      <c r="Q510" s="764"/>
      <c r="R510" s="764"/>
      <c r="S510" s="764"/>
      <c r="T510" s="764"/>
      <c r="U510" s="764"/>
      <c r="V510" s="765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80</v>
      </c>
      <c r="Q511" s="764"/>
      <c r="R511" s="764"/>
      <c r="S511" s="764"/>
      <c r="T511" s="764"/>
      <c r="U511" s="764"/>
      <c r="V511" s="765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88" t="s">
        <v>800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153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80</v>
      </c>
      <c r="Q515" s="764"/>
      <c r="R515" s="764"/>
      <c r="S515" s="764"/>
      <c r="T515" s="764"/>
      <c r="U515" s="764"/>
      <c r="V515" s="765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80</v>
      </c>
      <c r="Q516" s="764"/>
      <c r="R516" s="764"/>
      <c r="S516" s="764"/>
      <c r="T516" s="764"/>
      <c r="U516" s="764"/>
      <c r="V516" s="765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184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80</v>
      </c>
      <c r="Q519" s="764"/>
      <c r="R519" s="764"/>
      <c r="S519" s="764"/>
      <c r="T519" s="764"/>
      <c r="U519" s="764"/>
      <c r="V519" s="765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80</v>
      </c>
      <c r="Q520" s="764"/>
      <c r="R520" s="764"/>
      <c r="S520" s="764"/>
      <c r="T520" s="764"/>
      <c r="U520" s="764"/>
      <c r="V520" s="765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807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807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90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02" t="s">
        <v>810</v>
      </c>
      <c r="Q524" s="767"/>
      <c r="R524" s="767"/>
      <c r="S524" s="767"/>
      <c r="T524" s="768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hidden="1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hidden="1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69</v>
      </c>
      <c r="X530" s="751">
        <v>1000</v>
      </c>
      <c r="Y530" s="752">
        <f t="shared" si="97"/>
        <v>1003.2</v>
      </c>
      <c r="Z530" s="36">
        <f t="shared" si="102"/>
        <v>2.2724000000000002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1068.1818181818182</v>
      </c>
      <c r="BN530" s="64">
        <f t="shared" si="99"/>
        <v>1071.5999999999999</v>
      </c>
      <c r="BO530" s="64">
        <f t="shared" si="100"/>
        <v>1.821095571095571</v>
      </c>
      <c r="BP530" s="64">
        <f t="shared" si="101"/>
        <v>1.8269230769230771</v>
      </c>
    </row>
    <row r="531" spans="1:68" ht="27" hidden="1" customHeight="1" x14ac:dyDescent="0.25">
      <c r="A531" s="54" t="s">
        <v>829</v>
      </c>
      <c r="B531" s="54" t="s">
        <v>830</v>
      </c>
      <c r="C531" s="31">
        <v>4301011778</v>
      </c>
      <c r="D531" s="757">
        <v>4680115880603</v>
      </c>
      <c r="E531" s="758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8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67"/>
      <c r="R531" s="767"/>
      <c r="S531" s="767"/>
      <c r="T531" s="768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hidden="1" customHeight="1" x14ac:dyDescent="0.25">
      <c r="A532" s="54" t="s">
        <v>829</v>
      </c>
      <c r="B532" s="54" t="s">
        <v>831</v>
      </c>
      <c r="C532" s="31">
        <v>4301012035</v>
      </c>
      <c r="D532" s="757">
        <v>4680115880603</v>
      </c>
      <c r="E532" s="758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67"/>
      <c r="R532" s="767"/>
      <c r="S532" s="767"/>
      <c r="T532" s="768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5" t="s">
        <v>836</v>
      </c>
      <c r="Q534" s="767"/>
      <c r="R534" s="767"/>
      <c r="S534" s="767"/>
      <c r="T534" s="768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4301011784</v>
      </c>
      <c r="D535" s="757">
        <v>4607091389982</v>
      </c>
      <c r="E535" s="758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838</v>
      </c>
      <c r="B536" s="54" t="s">
        <v>840</v>
      </c>
      <c r="C536" s="31">
        <v>4301012034</v>
      </c>
      <c r="D536" s="757">
        <v>4607091389982</v>
      </c>
      <c r="E536" s="758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7" t="s">
        <v>843</v>
      </c>
      <c r="Q537" s="767"/>
      <c r="R537" s="767"/>
      <c r="S537" s="767"/>
      <c r="T537" s="768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82" t="s">
        <v>846</v>
      </c>
      <c r="Q538" s="767"/>
      <c r="R538" s="767"/>
      <c r="S538" s="767"/>
      <c r="T538" s="768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67"/>
      <c r="R539" s="767"/>
      <c r="S539" s="767"/>
      <c r="T539" s="768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80</v>
      </c>
      <c r="Q540" s="764"/>
      <c r="R540" s="764"/>
      <c r="S540" s="764"/>
      <c r="T540" s="764"/>
      <c r="U540" s="764"/>
      <c r="V540" s="765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189.39393939393938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190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2.2724000000000002</v>
      </c>
      <c r="AA540" s="754"/>
      <c r="AB540" s="754"/>
      <c r="AC540" s="754"/>
    </row>
    <row r="541" spans="1:68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80</v>
      </c>
      <c r="Q541" s="764"/>
      <c r="R541" s="764"/>
      <c r="S541" s="764"/>
      <c r="T541" s="764"/>
      <c r="U541" s="764"/>
      <c r="V541" s="765"/>
      <c r="W541" s="37" t="s">
        <v>69</v>
      </c>
      <c r="X541" s="753">
        <f>IFERROR(SUM(X524:X539),"0")</f>
        <v>1000</v>
      </c>
      <c r="Y541" s="753">
        <f>IFERROR(SUM(Y524:Y539),"0")</f>
        <v>1003.2</v>
      </c>
      <c r="Z541" s="37"/>
      <c r="AA541" s="754"/>
      <c r="AB541" s="754"/>
      <c r="AC541" s="754"/>
    </row>
    <row r="542" spans="1:68" ht="14.25" hidden="1" customHeight="1" x14ac:dyDescent="0.25">
      <c r="A542" s="759" t="s">
        <v>142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66" t="s">
        <v>852</v>
      </c>
      <c r="Q543" s="767"/>
      <c r="R543" s="767"/>
      <c r="S543" s="767"/>
      <c r="T543" s="768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69</v>
      </c>
      <c r="X544" s="751">
        <v>1000</v>
      </c>
      <c r="Y544" s="752">
        <f>IFERROR(IF(X544="",0,CEILING((X544/$H544),1)*$H544),"")</f>
        <v>1003.2</v>
      </c>
      <c r="Z544" s="36">
        <f>IFERROR(IF(Y544=0,"",ROUNDUP(Y544/H544,0)*0.01196),"")</f>
        <v>2.2724000000000002</v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1068.1818181818182</v>
      </c>
      <c r="BN544" s="64">
        <f>IFERROR(Y544*I544/H544,"0")</f>
        <v>1071.5999999999999</v>
      </c>
      <c r="BO544" s="64">
        <f>IFERROR(1/J544*(X544/H544),"0")</f>
        <v>1.821095571095571</v>
      </c>
      <c r="BP544" s="64">
        <f>IFERROR(1/J544*(Y544/H544),"0")</f>
        <v>1.8269230769230771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42" t="s">
        <v>858</v>
      </c>
      <c r="Q545" s="767"/>
      <c r="R545" s="767"/>
      <c r="S545" s="767"/>
      <c r="T545" s="768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946" t="s">
        <v>861</v>
      </c>
      <c r="Q546" s="767"/>
      <c r="R546" s="767"/>
      <c r="S546" s="767"/>
      <c r="T546" s="768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80</v>
      </c>
      <c r="Q547" s="764"/>
      <c r="R547" s="764"/>
      <c r="S547" s="764"/>
      <c r="T547" s="764"/>
      <c r="U547" s="764"/>
      <c r="V547" s="765"/>
      <c r="W547" s="37" t="s">
        <v>81</v>
      </c>
      <c r="X547" s="753">
        <f>IFERROR(X543/H543,"0")+IFERROR(X544/H544,"0")+IFERROR(X545/H545,"0")+IFERROR(X546/H546,"0")</f>
        <v>189.39393939393938</v>
      </c>
      <c r="Y547" s="753">
        <f>IFERROR(Y543/H543,"0")+IFERROR(Y544/H544,"0")+IFERROR(Y545/H545,"0")+IFERROR(Y546/H546,"0")</f>
        <v>190</v>
      </c>
      <c r="Z547" s="753">
        <f>IFERROR(IF(Z543="",0,Z543),"0")+IFERROR(IF(Z544="",0,Z544),"0")+IFERROR(IF(Z545="",0,Z545),"0")+IFERROR(IF(Z546="",0,Z546),"0")</f>
        <v>2.2724000000000002</v>
      </c>
      <c r="AA547" s="754"/>
      <c r="AB547" s="754"/>
      <c r="AC547" s="754"/>
    </row>
    <row r="548" spans="1:68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80</v>
      </c>
      <c r="Q548" s="764"/>
      <c r="R548" s="764"/>
      <c r="S548" s="764"/>
      <c r="T548" s="764"/>
      <c r="U548" s="764"/>
      <c r="V548" s="765"/>
      <c r="W548" s="37" t="s">
        <v>69</v>
      </c>
      <c r="X548" s="753">
        <f>IFERROR(SUM(X543:X546),"0")</f>
        <v>1000</v>
      </c>
      <c r="Y548" s="753">
        <f>IFERROR(SUM(Y543:Y546),"0")</f>
        <v>1003.2</v>
      </c>
      <c r="Z548" s="37"/>
      <c r="AA548" s="754"/>
      <c r="AB548" s="754"/>
      <c r="AC548" s="754"/>
    </row>
    <row r="549" spans="1:68" ht="14.25" hidden="1" customHeight="1" x14ac:dyDescent="0.25">
      <c r="A549" s="759" t="s">
        <v>153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8" t="s">
        <v>864</v>
      </c>
      <c r="Q550" s="767"/>
      <c r="R550" s="767"/>
      <c r="S550" s="767"/>
      <c r="T550" s="768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1" t="s">
        <v>868</v>
      </c>
      <c r="Q551" s="767"/>
      <c r="R551" s="767"/>
      <c r="S551" s="767"/>
      <c r="T551" s="768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51" t="s">
        <v>871</v>
      </c>
      <c r="Q552" s="767"/>
      <c r="R552" s="767"/>
      <c r="S552" s="767"/>
      <c r="T552" s="768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11" t="s">
        <v>875</v>
      </c>
      <c r="Q553" s="767"/>
      <c r="R553" s="767"/>
      <c r="S553" s="767"/>
      <c r="T553" s="768"/>
      <c r="U553" s="34"/>
      <c r="V553" s="34"/>
      <c r="W553" s="35" t="s">
        <v>69</v>
      </c>
      <c r="X553" s="751">
        <v>500</v>
      </c>
      <c r="Y553" s="752">
        <f t="shared" si="103"/>
        <v>501.6</v>
      </c>
      <c r="Z553" s="36">
        <f>IFERROR(IF(Y553=0,"",ROUNDUP(Y553/H553,0)*0.01196),"")</f>
        <v>1.1362000000000001</v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534.09090909090912</v>
      </c>
      <c r="BN553" s="64">
        <f t="shared" si="105"/>
        <v>535.79999999999995</v>
      </c>
      <c r="BO553" s="64">
        <f t="shared" si="106"/>
        <v>0.91054778554778548</v>
      </c>
      <c r="BP553" s="64">
        <f t="shared" si="107"/>
        <v>0.91346153846153855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4301031419</v>
      </c>
      <c r="D554" s="757">
        <v>4680115882072</v>
      </c>
      <c r="E554" s="758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48" t="s">
        <v>879</v>
      </c>
      <c r="Q554" s="767"/>
      <c r="R554" s="767"/>
      <c r="S554" s="767"/>
      <c r="T554" s="768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10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7"/>
      <c r="R555" s="767"/>
      <c r="S555" s="767"/>
      <c r="T555" s="768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4301031351</v>
      </c>
      <c r="D556" s="757">
        <v>4680115882072</v>
      </c>
      <c r="E556" s="758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793" t="s">
        <v>883</v>
      </c>
      <c r="Q556" s="767"/>
      <c r="R556" s="767"/>
      <c r="S556" s="767"/>
      <c r="T556" s="768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hidden="1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1" t="s">
        <v>888</v>
      </c>
      <c r="Q558" s="767"/>
      <c r="R558" s="767"/>
      <c r="S558" s="767"/>
      <c r="T558" s="768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hidden="1" customHeight="1" x14ac:dyDescent="0.25">
      <c r="A559" s="54" t="s">
        <v>889</v>
      </c>
      <c r="B559" s="54" t="s">
        <v>890</v>
      </c>
      <c r="C559" s="31">
        <v>4301031253</v>
      </c>
      <c r="D559" s="757">
        <v>4680115882096</v>
      </c>
      <c r="E559" s="758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67"/>
      <c r="R559" s="767"/>
      <c r="S559" s="767"/>
      <c r="T559" s="768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hidden="1" customHeight="1" x14ac:dyDescent="0.25">
      <c r="A560" s="54" t="s">
        <v>889</v>
      </c>
      <c r="B560" s="54" t="s">
        <v>892</v>
      </c>
      <c r="C560" s="31">
        <v>4301031417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3" t="s">
        <v>893</v>
      </c>
      <c r="Q560" s="767"/>
      <c r="R560" s="767"/>
      <c r="S560" s="767"/>
      <c r="T560" s="768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894</v>
      </c>
      <c r="C561" s="31">
        <v>4301031384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67"/>
      <c r="R561" s="767"/>
      <c r="S561" s="767"/>
      <c r="T561" s="768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80</v>
      </c>
      <c r="Q562" s="764"/>
      <c r="R562" s="764"/>
      <c r="S562" s="764"/>
      <c r="T562" s="764"/>
      <c r="U562" s="764"/>
      <c r="V562" s="765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94.696969696969688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95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1.1362000000000001</v>
      </c>
      <c r="AA562" s="754"/>
      <c r="AB562" s="754"/>
      <c r="AC562" s="754"/>
    </row>
    <row r="563" spans="1:68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80</v>
      </c>
      <c r="Q563" s="764"/>
      <c r="R563" s="764"/>
      <c r="S563" s="764"/>
      <c r="T563" s="764"/>
      <c r="U563" s="764"/>
      <c r="V563" s="765"/>
      <c r="W563" s="37" t="s">
        <v>69</v>
      </c>
      <c r="X563" s="753">
        <f>IFERROR(SUM(X550:X561),"0")</f>
        <v>500</v>
      </c>
      <c r="Y563" s="753">
        <f>IFERROR(SUM(Y550:Y561),"0")</f>
        <v>501.6</v>
      </c>
      <c r="Z563" s="37"/>
      <c r="AA563" s="754"/>
      <c r="AB563" s="754"/>
      <c r="AC563" s="754"/>
    </row>
    <row r="564" spans="1:68" ht="14.25" hidden="1" customHeight="1" x14ac:dyDescent="0.25">
      <c r="A564" s="759" t="s">
        <v>64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80</v>
      </c>
      <c r="Q568" s="764"/>
      <c r="R568" s="764"/>
      <c r="S568" s="764"/>
      <c r="T568" s="764"/>
      <c r="U568" s="764"/>
      <c r="V568" s="765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80</v>
      </c>
      <c r="Q569" s="764"/>
      <c r="R569" s="764"/>
      <c r="S569" s="764"/>
      <c r="T569" s="764"/>
      <c r="U569" s="764"/>
      <c r="V569" s="765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184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47" t="s">
        <v>909</v>
      </c>
      <c r="Q572" s="767"/>
      <c r="R572" s="767"/>
      <c r="S572" s="767"/>
      <c r="T572" s="768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80</v>
      </c>
      <c r="Q573" s="764"/>
      <c r="R573" s="764"/>
      <c r="S573" s="764"/>
      <c r="T573" s="764"/>
      <c r="U573" s="764"/>
      <c r="V573" s="765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80</v>
      </c>
      <c r="Q574" s="764"/>
      <c r="R574" s="764"/>
      <c r="S574" s="764"/>
      <c r="T574" s="764"/>
      <c r="U574" s="764"/>
      <c r="V574" s="765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910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910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90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29" t="s">
        <v>914</v>
      </c>
      <c r="Q578" s="767"/>
      <c r="R578" s="767"/>
      <c r="S578" s="767"/>
      <c r="T578" s="768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80</v>
      </c>
      <c r="Q579" s="764"/>
      <c r="R579" s="764"/>
      <c r="S579" s="764"/>
      <c r="T579" s="764"/>
      <c r="U579" s="764"/>
      <c r="V579" s="765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80</v>
      </c>
      <c r="Q580" s="764"/>
      <c r="R580" s="764"/>
      <c r="S580" s="764"/>
      <c r="T580" s="764"/>
      <c r="U580" s="764"/>
      <c r="V580" s="765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43" t="s">
        <v>916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916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90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76" t="s">
        <v>919</v>
      </c>
      <c r="Q584" s="767"/>
      <c r="R584" s="767"/>
      <c r="S584" s="767"/>
      <c r="T584" s="768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0" t="s">
        <v>923</v>
      </c>
      <c r="Q585" s="767"/>
      <c r="R585" s="767"/>
      <c r="S585" s="767"/>
      <c r="T585" s="768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hidden="1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1037" t="s">
        <v>927</v>
      </c>
      <c r="Q586" s="767"/>
      <c r="R586" s="767"/>
      <c r="S586" s="767"/>
      <c r="T586" s="768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898" t="s">
        <v>931</v>
      </c>
      <c r="Q587" s="767"/>
      <c r="R587" s="767"/>
      <c r="S587" s="767"/>
      <c r="T587" s="768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45" t="s">
        <v>935</v>
      </c>
      <c r="Q588" s="767"/>
      <c r="R588" s="767"/>
      <c r="S588" s="767"/>
      <c r="T588" s="768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37" t="s">
        <v>938</v>
      </c>
      <c r="Q589" s="767"/>
      <c r="R589" s="767"/>
      <c r="S589" s="767"/>
      <c r="T589" s="768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8" t="s">
        <v>941</v>
      </c>
      <c r="Q590" s="767"/>
      <c r="R590" s="767"/>
      <c r="S590" s="767"/>
      <c r="T590" s="768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hidden="1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80</v>
      </c>
      <c r="Q591" s="764"/>
      <c r="R591" s="764"/>
      <c r="S591" s="764"/>
      <c r="T591" s="764"/>
      <c r="U591" s="764"/>
      <c r="V591" s="765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hidden="1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80</v>
      </c>
      <c r="Q592" s="764"/>
      <c r="R592" s="764"/>
      <c r="S592" s="764"/>
      <c r="T592" s="764"/>
      <c r="U592" s="764"/>
      <c r="V592" s="765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hidden="1" customHeight="1" x14ac:dyDescent="0.25">
      <c r="A593" s="759" t="s">
        <v>142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82" t="s">
        <v>944</v>
      </c>
      <c r="Q594" s="767"/>
      <c r="R594" s="767"/>
      <c r="S594" s="767"/>
      <c r="T594" s="768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39" t="s">
        <v>948</v>
      </c>
      <c r="Q595" s="767"/>
      <c r="R595" s="767"/>
      <c r="S595" s="767"/>
      <c r="T595" s="768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1" t="s">
        <v>951</v>
      </c>
      <c r="Q596" s="767"/>
      <c r="R596" s="767"/>
      <c r="S596" s="767"/>
      <c r="T596" s="768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3" t="s">
        <v>955</v>
      </c>
      <c r="Q597" s="767"/>
      <c r="R597" s="767"/>
      <c r="S597" s="767"/>
      <c r="T597" s="768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80</v>
      </c>
      <c r="Q598" s="764"/>
      <c r="R598" s="764"/>
      <c r="S598" s="764"/>
      <c r="T598" s="764"/>
      <c r="U598" s="764"/>
      <c r="V598" s="765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80</v>
      </c>
      <c r="Q599" s="764"/>
      <c r="R599" s="764"/>
      <c r="S599" s="764"/>
      <c r="T599" s="764"/>
      <c r="U599" s="764"/>
      <c r="V599" s="765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153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5" t="s">
        <v>958</v>
      </c>
      <c r="Q601" s="767"/>
      <c r="R601" s="767"/>
      <c r="S601" s="767"/>
      <c r="T601" s="768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0" t="s">
        <v>962</v>
      </c>
      <c r="Q602" s="767"/>
      <c r="R602" s="767"/>
      <c r="S602" s="767"/>
      <c r="T602" s="768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8" t="s">
        <v>966</v>
      </c>
      <c r="Q603" s="767"/>
      <c r="R603" s="767"/>
      <c r="S603" s="767"/>
      <c r="T603" s="768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0" t="s">
        <v>970</v>
      </c>
      <c r="Q604" s="767"/>
      <c r="R604" s="767"/>
      <c r="S604" s="767"/>
      <c r="T604" s="768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28" t="s">
        <v>974</v>
      </c>
      <c r="Q605" s="767"/>
      <c r="R605" s="767"/>
      <c r="S605" s="767"/>
      <c r="T605" s="768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7"/>
      <c r="R606" s="767"/>
      <c r="S606" s="767"/>
      <c r="T606" s="768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32" t="s">
        <v>981</v>
      </c>
      <c r="Q607" s="767"/>
      <c r="R607" s="767"/>
      <c r="S607" s="767"/>
      <c r="T607" s="768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80</v>
      </c>
      <c r="Q608" s="764"/>
      <c r="R608" s="764"/>
      <c r="S608" s="764"/>
      <c r="T608" s="764"/>
      <c r="U608" s="764"/>
      <c r="V608" s="765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80</v>
      </c>
      <c r="Q609" s="764"/>
      <c r="R609" s="764"/>
      <c r="S609" s="764"/>
      <c r="T609" s="764"/>
      <c r="U609" s="764"/>
      <c r="V609" s="765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9" t="s">
        <v>64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hidden="1" customHeight="1" x14ac:dyDescent="0.25">
      <c r="A611" s="54" t="s">
        <v>982</v>
      </c>
      <c r="B611" s="54" t="s">
        <v>983</v>
      </c>
      <c r="C611" s="31">
        <v>4301051746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1009" t="s">
        <v>984</v>
      </c>
      <c r="Q611" s="767"/>
      <c r="R611" s="767"/>
      <c r="S611" s="767"/>
      <c r="T611" s="768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hidden="1" customHeight="1" x14ac:dyDescent="0.25">
      <c r="A612" s="54" t="s">
        <v>982</v>
      </c>
      <c r="B612" s="54" t="s">
        <v>986</v>
      </c>
      <c r="C612" s="31">
        <v>4301051887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4" t="s">
        <v>987</v>
      </c>
      <c r="Q612" s="767"/>
      <c r="R612" s="767"/>
      <c r="S612" s="767"/>
      <c r="T612" s="768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4301051510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80" t="s">
        <v>990</v>
      </c>
      <c r="Q613" s="767"/>
      <c r="R613" s="767"/>
      <c r="S613" s="767"/>
      <c r="T613" s="768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4301051933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67" t="s">
        <v>993</v>
      </c>
      <c r="Q614" s="767"/>
      <c r="R614" s="767"/>
      <c r="S614" s="767"/>
      <c r="T614" s="768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70" t="s">
        <v>996</v>
      </c>
      <c r="Q615" s="767"/>
      <c r="R615" s="767"/>
      <c r="S615" s="767"/>
      <c r="T615" s="768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2" t="s">
        <v>998</v>
      </c>
      <c r="Q616" s="767"/>
      <c r="R616" s="767"/>
      <c r="S616" s="767"/>
      <c r="T616" s="768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03" t="s">
        <v>1001</v>
      </c>
      <c r="Q617" s="767"/>
      <c r="R617" s="767"/>
      <c r="S617" s="767"/>
      <c r="T617" s="768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26" t="s">
        <v>1003</v>
      </c>
      <c r="Q618" s="767"/>
      <c r="R618" s="767"/>
      <c r="S618" s="767"/>
      <c r="T618" s="768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hidden="1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80</v>
      </c>
      <c r="Q619" s="764"/>
      <c r="R619" s="764"/>
      <c r="S619" s="764"/>
      <c r="T619" s="764"/>
      <c r="U619" s="764"/>
      <c r="V619" s="765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hidden="1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80</v>
      </c>
      <c r="Q620" s="764"/>
      <c r="R620" s="764"/>
      <c r="S620" s="764"/>
      <c r="T620" s="764"/>
      <c r="U620" s="764"/>
      <c r="V620" s="765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hidden="1" customHeight="1" x14ac:dyDescent="0.25">
      <c r="A621" s="759" t="s">
        <v>184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4301060354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8" t="s">
        <v>1006</v>
      </c>
      <c r="Q622" s="767"/>
      <c r="R622" s="767"/>
      <c r="S622" s="767"/>
      <c r="T622" s="768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4301060408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2" t="s">
        <v>1009</v>
      </c>
      <c r="Q623" s="767"/>
      <c r="R623" s="767"/>
      <c r="S623" s="767"/>
      <c r="T623" s="768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4301060355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77" t="s">
        <v>1012</v>
      </c>
      <c r="Q624" s="767"/>
      <c r="R624" s="767"/>
      <c r="S624" s="767"/>
      <c r="T624" s="768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4301060407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82" t="s">
        <v>1015</v>
      </c>
      <c r="Q625" s="767"/>
      <c r="R625" s="767"/>
      <c r="S625" s="767"/>
      <c r="T625" s="768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80</v>
      </c>
      <c r="Q626" s="764"/>
      <c r="R626" s="764"/>
      <c r="S626" s="764"/>
      <c r="T626" s="764"/>
      <c r="U626" s="764"/>
      <c r="V626" s="765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80</v>
      </c>
      <c r="Q627" s="764"/>
      <c r="R627" s="764"/>
      <c r="S627" s="764"/>
      <c r="T627" s="764"/>
      <c r="U627" s="764"/>
      <c r="V627" s="765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1016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90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01" t="s">
        <v>1019</v>
      </c>
      <c r="Q630" s="767"/>
      <c r="R630" s="767"/>
      <c r="S630" s="767"/>
      <c r="T630" s="768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25" t="s">
        <v>1023</v>
      </c>
      <c r="Q631" s="767"/>
      <c r="R631" s="767"/>
      <c r="S631" s="767"/>
      <c r="T631" s="768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80</v>
      </c>
      <c r="Q632" s="764"/>
      <c r="R632" s="764"/>
      <c r="S632" s="764"/>
      <c r="T632" s="764"/>
      <c r="U632" s="764"/>
      <c r="V632" s="765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80</v>
      </c>
      <c r="Q633" s="764"/>
      <c r="R633" s="764"/>
      <c r="S633" s="764"/>
      <c r="T633" s="764"/>
      <c r="U633" s="764"/>
      <c r="V633" s="765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142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60" t="s">
        <v>1027</v>
      </c>
      <c r="Q635" s="767"/>
      <c r="R635" s="767"/>
      <c r="S635" s="767"/>
      <c r="T635" s="768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80</v>
      </c>
      <c r="Q636" s="764"/>
      <c r="R636" s="764"/>
      <c r="S636" s="764"/>
      <c r="T636" s="764"/>
      <c r="U636" s="764"/>
      <c r="V636" s="765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80</v>
      </c>
      <c r="Q637" s="764"/>
      <c r="R637" s="764"/>
      <c r="S637" s="764"/>
      <c r="T637" s="764"/>
      <c r="U637" s="764"/>
      <c r="V637" s="765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153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6" t="s">
        <v>1031</v>
      </c>
      <c r="Q639" s="767"/>
      <c r="R639" s="767"/>
      <c r="S639" s="767"/>
      <c r="T639" s="768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80</v>
      </c>
      <c r="Q640" s="764"/>
      <c r="R640" s="764"/>
      <c r="S640" s="764"/>
      <c r="T640" s="764"/>
      <c r="U640" s="764"/>
      <c r="V640" s="765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80</v>
      </c>
      <c r="Q641" s="764"/>
      <c r="R641" s="764"/>
      <c r="S641" s="764"/>
      <c r="T641" s="764"/>
      <c r="U641" s="764"/>
      <c r="V641" s="765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64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4" t="s">
        <v>1035</v>
      </c>
      <c r="Q643" s="767"/>
      <c r="R643" s="767"/>
      <c r="S643" s="767"/>
      <c r="T643" s="768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090" t="s">
        <v>1039</v>
      </c>
      <c r="Q644" s="767"/>
      <c r="R644" s="767"/>
      <c r="S644" s="767"/>
      <c r="T644" s="768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80</v>
      </c>
      <c r="Q645" s="764"/>
      <c r="R645" s="764"/>
      <c r="S645" s="764"/>
      <c r="T645" s="764"/>
      <c r="U645" s="764"/>
      <c r="V645" s="765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80</v>
      </c>
      <c r="Q646" s="764"/>
      <c r="R646" s="764"/>
      <c r="S646" s="764"/>
      <c r="T646" s="764"/>
      <c r="U646" s="764"/>
      <c r="V646" s="765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1041</v>
      </c>
      <c r="Q647" s="864"/>
      <c r="R647" s="864"/>
      <c r="S647" s="864"/>
      <c r="T647" s="864"/>
      <c r="U647" s="864"/>
      <c r="V647" s="865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18000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18033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1042</v>
      </c>
      <c r="Q648" s="864"/>
      <c r="R648" s="864"/>
      <c r="S648" s="864"/>
      <c r="T648" s="864"/>
      <c r="U648" s="864"/>
      <c r="V648" s="865"/>
      <c r="W648" s="37" t="s">
        <v>69</v>
      </c>
      <c r="X648" s="753">
        <f>IFERROR(SUM(BM22:BM644),"0")</f>
        <v>18769.121212121216</v>
      </c>
      <c r="Y648" s="753">
        <f>IFERROR(SUM(BN22:BN644),"0")</f>
        <v>18803.594999999998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1043</v>
      </c>
      <c r="Q649" s="864"/>
      <c r="R649" s="864"/>
      <c r="S649" s="864"/>
      <c r="T649" s="864"/>
      <c r="U649" s="864"/>
      <c r="V649" s="865"/>
      <c r="W649" s="37" t="s">
        <v>1044</v>
      </c>
      <c r="X649" s="38">
        <f>ROUNDUP(SUM(BO22:BO644),0)</f>
        <v>28</v>
      </c>
      <c r="Y649" s="38">
        <f>ROUNDUP(SUM(BP22:BP644),0)</f>
        <v>28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1045</v>
      </c>
      <c r="Q650" s="864"/>
      <c r="R650" s="864"/>
      <c r="S650" s="864"/>
      <c r="T650" s="864"/>
      <c r="U650" s="864"/>
      <c r="V650" s="865"/>
      <c r="W650" s="37" t="s">
        <v>69</v>
      </c>
      <c r="X650" s="753">
        <f>GrossWeightTotal+PalletQtyTotal*25</f>
        <v>19469.121212121216</v>
      </c>
      <c r="Y650" s="753">
        <f>GrossWeightTotalR+PalletQtyTotalR*25</f>
        <v>19503.594999999998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1046</v>
      </c>
      <c r="Q651" s="864"/>
      <c r="R651" s="864"/>
      <c r="S651" s="864"/>
      <c r="T651" s="864"/>
      <c r="U651" s="864"/>
      <c r="V651" s="865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1684.59595959596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1688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1047</v>
      </c>
      <c r="Q652" s="864"/>
      <c r="R652" s="864"/>
      <c r="S652" s="864"/>
      <c r="T652" s="864"/>
      <c r="U652" s="864"/>
      <c r="V652" s="865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30.831100000000003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85" t="s">
        <v>88</v>
      </c>
      <c r="D654" s="886"/>
      <c r="E654" s="886"/>
      <c r="F654" s="886"/>
      <c r="G654" s="886"/>
      <c r="H654" s="887"/>
      <c r="I654" s="785" t="s">
        <v>289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632</v>
      </c>
      <c r="Y654" s="887"/>
      <c r="Z654" s="785" t="s">
        <v>718</v>
      </c>
      <c r="AA654" s="886"/>
      <c r="AB654" s="886"/>
      <c r="AC654" s="887"/>
      <c r="AD654" s="748" t="s">
        <v>807</v>
      </c>
      <c r="AE654" s="748" t="s">
        <v>910</v>
      </c>
      <c r="AF654" s="785" t="s">
        <v>916</v>
      </c>
      <c r="AG654" s="887"/>
    </row>
    <row r="655" spans="1:68" ht="14.25" customHeight="1" thickTop="1" x14ac:dyDescent="0.2">
      <c r="A655" s="986" t="s">
        <v>1050</v>
      </c>
      <c r="B655" s="785" t="s">
        <v>63</v>
      </c>
      <c r="C655" s="785" t="s">
        <v>89</v>
      </c>
      <c r="D655" s="785" t="s">
        <v>119</v>
      </c>
      <c r="E655" s="785" t="s">
        <v>192</v>
      </c>
      <c r="F655" s="785" t="s">
        <v>214</v>
      </c>
      <c r="G655" s="785" t="s">
        <v>255</v>
      </c>
      <c r="H655" s="785" t="s">
        <v>88</v>
      </c>
      <c r="I655" s="785" t="s">
        <v>290</v>
      </c>
      <c r="J655" s="785" t="s">
        <v>314</v>
      </c>
      <c r="K655" s="785" t="s">
        <v>391</v>
      </c>
      <c r="L655" s="785" t="s">
        <v>411</v>
      </c>
      <c r="M655" s="785" t="s">
        <v>436</v>
      </c>
      <c r="N655" s="749"/>
      <c r="O655" s="785" t="s">
        <v>463</v>
      </c>
      <c r="P655" s="785" t="s">
        <v>466</v>
      </c>
      <c r="Q655" s="785" t="s">
        <v>475</v>
      </c>
      <c r="R655" s="785" t="s">
        <v>491</v>
      </c>
      <c r="S655" s="785" t="s">
        <v>504</v>
      </c>
      <c r="T655" s="785" t="s">
        <v>517</v>
      </c>
      <c r="U655" s="785" t="s">
        <v>530</v>
      </c>
      <c r="V655" s="785" t="s">
        <v>534</v>
      </c>
      <c r="W655" s="785" t="s">
        <v>619</v>
      </c>
      <c r="X655" s="785" t="s">
        <v>633</v>
      </c>
      <c r="Y655" s="785" t="s">
        <v>674</v>
      </c>
      <c r="Z655" s="785" t="s">
        <v>719</v>
      </c>
      <c r="AA655" s="785" t="s">
        <v>770</v>
      </c>
      <c r="AB655" s="785" t="s">
        <v>788</v>
      </c>
      <c r="AC655" s="785" t="s">
        <v>800</v>
      </c>
      <c r="AD655" s="785" t="s">
        <v>807</v>
      </c>
      <c r="AE655" s="785" t="s">
        <v>910</v>
      </c>
      <c r="AF655" s="785" t="s">
        <v>916</v>
      </c>
      <c r="AG655" s="785" t="s">
        <v>1016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0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46">
        <f>IFERROR(Y92*1,"0")+IFERROR(Y93*1,"0")+IFERROR(Y94*1,"0")+IFERROR(Y98*1,"0")+IFERROR(Y99*1,"0")+IFERROR(Y100*1,"0")+IFERROR(Y101*1,"0")+IFERROR(Y102*1,"0")+IFERROR(Y103*1,"0")</f>
        <v>0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46">
        <f>IFERROR(Y394*1,"0")+IFERROR(Y398*1,"0")+IFERROR(Y399*1,"0")+IFERROR(Y400*1,"0")</f>
        <v>0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11520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4005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2508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684,60"/>
        <filter val="18 000,00"/>
        <filter val="18 769,12"/>
        <filter val="189,39"/>
        <filter val="19 469,12"/>
        <filter val="266,67"/>
        <filter val="28"/>
        <filter val="3 000,00"/>
        <filter val="3 500,00"/>
        <filter val="4 000,00"/>
        <filter val="444,44"/>
        <filter val="500,00"/>
        <filter val="7 500,00"/>
        <filter val="94,70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