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745D98-DDAF-46B9-A966-B6EFC5C980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O597" i="2"/>
  <c r="BM597" i="2"/>
  <c r="Y597" i="2"/>
  <c r="BP597" i="2" s="1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P555" i="2" s="1"/>
  <c r="P555" i="2"/>
  <c r="BO554" i="2"/>
  <c r="BM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P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O518" i="2"/>
  <c r="BM518" i="2"/>
  <c r="Y518" i="2"/>
  <c r="Y520" i="2" s="1"/>
  <c r="P518" i="2"/>
  <c r="X516" i="2"/>
  <c r="X515" i="2"/>
  <c r="BO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M508" i="2"/>
  <c r="Y508" i="2"/>
  <c r="BP508" i="2" s="1"/>
  <c r="BP507" i="2"/>
  <c r="BO507" i="2"/>
  <c r="BN507" i="2"/>
  <c r="BM507" i="2"/>
  <c r="Z507" i="2"/>
  <c r="Y507" i="2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BO467" i="2"/>
  <c r="BM467" i="2"/>
  <c r="Y467" i="2"/>
  <c r="BP467" i="2" s="1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O387" i="2"/>
  <c r="BM387" i="2"/>
  <c r="Y387" i="2"/>
  <c r="BP387" i="2" s="1"/>
  <c r="P387" i="2"/>
  <c r="X385" i="2"/>
  <c r="X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Y362" i="2" s="1"/>
  <c r="P357" i="2"/>
  <c r="X355" i="2"/>
  <c r="X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P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BN199" i="2" s="1"/>
  <c r="P199" i="2"/>
  <c r="X197" i="2"/>
  <c r="X196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Z138" i="2" s="1"/>
  <c r="P138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P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N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N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Z108" i="2" l="1"/>
  <c r="BN108" i="2"/>
  <c r="Y114" i="2"/>
  <c r="Z353" i="2"/>
  <c r="BN353" i="2"/>
  <c r="Y519" i="2"/>
  <c r="Z203" i="2"/>
  <c r="BP268" i="2"/>
  <c r="Z467" i="2"/>
  <c r="BN467" i="2"/>
  <c r="Z537" i="2"/>
  <c r="BN537" i="2"/>
  <c r="BP553" i="2"/>
  <c r="Z555" i="2"/>
  <c r="BN555" i="2"/>
  <c r="BN67" i="2"/>
  <c r="BN132" i="2"/>
  <c r="BN336" i="2"/>
  <c r="BN369" i="2"/>
  <c r="BN531" i="2"/>
  <c r="BN611" i="2"/>
  <c r="BN38" i="2"/>
  <c r="Z44" i="2"/>
  <c r="BN44" i="2"/>
  <c r="BP44" i="2"/>
  <c r="BN63" i="2"/>
  <c r="BN98" i="2"/>
  <c r="Z125" i="2"/>
  <c r="BN125" i="2"/>
  <c r="Y134" i="2"/>
  <c r="BN138" i="2"/>
  <c r="BP161" i="2"/>
  <c r="BN183" i="2"/>
  <c r="BP195" i="2"/>
  <c r="Z211" i="2"/>
  <c r="BN240" i="2"/>
  <c r="Z249" i="2"/>
  <c r="BN249" i="2"/>
  <c r="BN252" i="2"/>
  <c r="BP264" i="2"/>
  <c r="Z283" i="2"/>
  <c r="BN283" i="2"/>
  <c r="BN307" i="2"/>
  <c r="Z316" i="2"/>
  <c r="Z317" i="2" s="1"/>
  <c r="BN316" i="2"/>
  <c r="Y337" i="2"/>
  <c r="Z346" i="2"/>
  <c r="BN346" i="2"/>
  <c r="Z381" i="2"/>
  <c r="BN387" i="2"/>
  <c r="BP394" i="2"/>
  <c r="BN399" i="2"/>
  <c r="BN437" i="2"/>
  <c r="Z453" i="2"/>
  <c r="BN453" i="2"/>
  <c r="BN468" i="2"/>
  <c r="Z469" i="2"/>
  <c r="Z472" i="2"/>
  <c r="BP475" i="2"/>
  <c r="BP480" i="2"/>
  <c r="BN508" i="2"/>
  <c r="BN518" i="2"/>
  <c r="Z525" i="2"/>
  <c r="BN525" i="2"/>
  <c r="BN560" i="2"/>
  <c r="Z590" i="2"/>
  <c r="Y599" i="2"/>
  <c r="BN597" i="2"/>
  <c r="Z639" i="2"/>
  <c r="Z640" i="2" s="1"/>
  <c r="BN227" i="2"/>
  <c r="BP76" i="2"/>
  <c r="Y431" i="2"/>
  <c r="Z409" i="2"/>
  <c r="BP409" i="2"/>
  <c r="Y58" i="2"/>
  <c r="Z61" i="2"/>
  <c r="Z81" i="2"/>
  <c r="Z92" i="2"/>
  <c r="BP92" i="2"/>
  <c r="Y150" i="2"/>
  <c r="BP200" i="2"/>
  <c r="Z204" i="2"/>
  <c r="Z214" i="2"/>
  <c r="Z292" i="2"/>
  <c r="BP292" i="2"/>
  <c r="Z359" i="2"/>
  <c r="Z383" i="2"/>
  <c r="BP383" i="2"/>
  <c r="Z439" i="2"/>
  <c r="Z473" i="2"/>
  <c r="BP473" i="2"/>
  <c r="Z514" i="2"/>
  <c r="Z515" i="2" s="1"/>
  <c r="BP514" i="2"/>
  <c r="Z550" i="2"/>
  <c r="Z559" i="2"/>
  <c r="BP559" i="2"/>
  <c r="Z588" i="2"/>
  <c r="Z615" i="2"/>
  <c r="BP615" i="2"/>
  <c r="Z624" i="2"/>
  <c r="Z626" i="2" s="1"/>
  <c r="AG657" i="2"/>
  <c r="Z36" i="2"/>
  <c r="Z56" i="2"/>
  <c r="Z63" i="2"/>
  <c r="Z67" i="2"/>
  <c r="Z86" i="2"/>
  <c r="Z98" i="2"/>
  <c r="Z126" i="2"/>
  <c r="Z132" i="2"/>
  <c r="Z144" i="2"/>
  <c r="Z158" i="2"/>
  <c r="Z182" i="2"/>
  <c r="Z240" i="2"/>
  <c r="Z307" i="2"/>
  <c r="Z308" i="2" s="1"/>
  <c r="Z365" i="2"/>
  <c r="Z387" i="2"/>
  <c r="Z399" i="2"/>
  <c r="Z468" i="2"/>
  <c r="Z508" i="2"/>
  <c r="Z526" i="2"/>
  <c r="Z586" i="2"/>
  <c r="Z611" i="2"/>
  <c r="Z70" i="2"/>
  <c r="BP81" i="2"/>
  <c r="Z102" i="2"/>
  <c r="Y135" i="2"/>
  <c r="Z139" i="2"/>
  <c r="Z140" i="2" s="1"/>
  <c r="BP139" i="2"/>
  <c r="Z200" i="2"/>
  <c r="Z38" i="2"/>
  <c r="BP101" i="2"/>
  <c r="Z111" i="2"/>
  <c r="Z127" i="2"/>
  <c r="H657" i="2"/>
  <c r="Z183" i="2"/>
  <c r="Z227" i="2"/>
  <c r="BP238" i="2"/>
  <c r="Z248" i="2"/>
  <c r="Z252" i="2"/>
  <c r="Z336" i="2"/>
  <c r="Z337" i="2" s="1"/>
  <c r="BP336" i="2"/>
  <c r="Z352" i="2"/>
  <c r="BN359" i="2"/>
  <c r="Z369" i="2"/>
  <c r="Z376" i="2"/>
  <c r="Z408" i="2"/>
  <c r="Z413" i="2"/>
  <c r="Z429" i="2"/>
  <c r="Z430" i="2" s="1"/>
  <c r="Z437" i="2"/>
  <c r="BN514" i="2"/>
  <c r="Y515" i="2"/>
  <c r="Z518" i="2"/>
  <c r="Z519" i="2" s="1"/>
  <c r="BP518" i="2"/>
  <c r="AD657" i="2"/>
  <c r="Z531" i="2"/>
  <c r="Z554" i="2"/>
  <c r="Z560" i="2"/>
  <c r="Z597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43" i="2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F657" i="2"/>
  <c r="BP109" i="2"/>
  <c r="BN111" i="2"/>
  <c r="Z117" i="2"/>
  <c r="BP133" i="2"/>
  <c r="BP138" i="2"/>
  <c r="Y141" i="2"/>
  <c r="BN144" i="2"/>
  <c r="BN148" i="2"/>
  <c r="Z161" i="2"/>
  <c r="Y163" i="2"/>
  <c r="Z167" i="2"/>
  <c r="Z168" i="2" s="1"/>
  <c r="Z173" i="2"/>
  <c r="Z174" i="2" s="1"/>
  <c r="Z177" i="2"/>
  <c r="Z189" i="2"/>
  <c r="Y191" i="2"/>
  <c r="Z195" i="2"/>
  <c r="BN201" i="2"/>
  <c r="BN205" i="2"/>
  <c r="BN211" i="2"/>
  <c r="Z213" i="2"/>
  <c r="Z229" i="2"/>
  <c r="BN234" i="2"/>
  <c r="Z236" i="2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BN439" i="2"/>
  <c r="Z441" i="2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242" i="2" l="1"/>
  <c r="Z185" i="2"/>
  <c r="Z163" i="2"/>
  <c r="Z41" i="2"/>
  <c r="Z145" i="2"/>
  <c r="Z95" i="2"/>
  <c r="Z134" i="2"/>
  <c r="Z568" i="2"/>
  <c r="Z354" i="2"/>
  <c r="Z191" i="2"/>
  <c r="Z455" i="2"/>
  <c r="Z104" i="2"/>
  <c r="Z426" i="2"/>
  <c r="Z442" i="2"/>
  <c r="Z384" i="2"/>
  <c r="Z207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<sst xmlns="http://schemas.openxmlformats.org/spreadsheetml/2006/main" count="5120" uniqueCount="1069">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</sst>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0" t="s">
        <v>26</v>
      </c>
      <c r="E1" s="1150"/>
      <c r="F1" s="1150"/>
      <c r="G1" s="14" t="s">
        <v>66</v>
      </c>
      <c r="H1" s="1150" t="s">
        <v>46</v>
      </c>
      <c r="I1" s="1150"/>
      <c r="J1" s="1150"/>
      <c r="K1" s="1150"/>
      <c r="L1" s="1150"/>
      <c r="M1" s="1150"/>
      <c r="N1" s="1150"/>
      <c r="O1" s="1150"/>
      <c r="P1" s="1150"/>
      <c r="Q1" s="1150"/>
      <c r="R1" s="1151" t="s">
        <v>67</v>
      </c>
      <c r="S1" s="1152"/>
      <c r="T1" s="11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3"/>
      <c r="R2" s="1153"/>
      <c r="S2" s="1153"/>
      <c r="T2" s="1153"/>
      <c r="U2" s="1153"/>
      <c r="V2" s="1153"/>
      <c r="W2" s="115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3"/>
      <c r="Q3" s="1153"/>
      <c r="R3" s="1153"/>
      <c r="S3" s="1153"/>
      <c r="T3" s="1153"/>
      <c r="U3" s="1153"/>
      <c r="V3" s="1153"/>
      <c r="W3" s="115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4" t="s">
        <v>8</v>
      </c>
      <c r="B5" s="1154"/>
      <c r="C5" s="1154"/>
      <c r="D5" s="1155"/>
      <c r="E5" s="1155"/>
      <c r="F5" s="1156" t="s">
        <v>14</v>
      </c>
      <c r="G5" s="1156"/>
      <c r="H5" s="1155" t="s">
        <v>1068</v>
      </c>
      <c r="I5" s="1155"/>
      <c r="J5" s="1155"/>
      <c r="K5" s="1155"/>
      <c r="L5" s="1155"/>
      <c r="M5" s="1155"/>
      <c r="N5" s="69"/>
      <c r="P5" s="26" t="s">
        <v>4</v>
      </c>
      <c r="Q5" s="1157">
        <v>45715</v>
      </c>
      <c r="R5" s="1157"/>
      <c r="T5" s="1158" t="s">
        <v>3</v>
      </c>
      <c r="U5" s="1159"/>
      <c r="V5" s="1160" t="s">
        <v>1054</v>
      </c>
      <c r="W5" s="1161"/>
      <c r="AB5" s="57"/>
      <c r="AC5" s="57"/>
      <c r="AD5" s="57"/>
      <c r="AE5" s="57"/>
    </row>
    <row r="6" spans="1:32" s="17" customFormat="1" ht="24" customHeight="1" x14ac:dyDescent="0.2">
      <c r="A6" s="1154" t="s">
        <v>1</v>
      </c>
      <c r="B6" s="1154"/>
      <c r="C6" s="1154"/>
      <c r="D6" s="1162" t="s">
        <v>75</v>
      </c>
      <c r="E6" s="1162"/>
      <c r="F6" s="1162"/>
      <c r="G6" s="1162"/>
      <c r="H6" s="1162"/>
      <c r="I6" s="1162"/>
      <c r="J6" s="1162"/>
      <c r="K6" s="1162"/>
      <c r="L6" s="1162"/>
      <c r="M6" s="1162"/>
      <c r="N6" s="70"/>
      <c r="P6" s="26" t="s">
        <v>27</v>
      </c>
      <c r="Q6" s="1163" t="str">
        <f>IF(Q5=0," ",CHOOSE(WEEKDAY(Q5,2),"Понедельник","Вторник","Среда","Четверг","Пятница","Суббота","Воскресенье"))</f>
        <v>Четверг</v>
      </c>
      <c r="R6" s="1163"/>
      <c r="T6" s="1164" t="s">
        <v>5</v>
      </c>
      <c r="U6" s="1165"/>
      <c r="V6" s="1166" t="s">
        <v>69</v>
      </c>
      <c r="W6" s="11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174"/>
      <c r="N7" s="71"/>
      <c r="P7" s="26"/>
      <c r="Q7" s="46"/>
      <c r="R7" s="46"/>
      <c r="T7" s="1164"/>
      <c r="U7" s="1165"/>
      <c r="V7" s="1168"/>
      <c r="W7" s="1169"/>
      <c r="AB7" s="57"/>
      <c r="AC7" s="57"/>
      <c r="AD7" s="57"/>
      <c r="AE7" s="57"/>
    </row>
    <row r="8" spans="1:32" s="17" customFormat="1" ht="25.5" customHeight="1" x14ac:dyDescent="0.2">
      <c r="A8" s="1175" t="s">
        <v>57</v>
      </c>
      <c r="B8" s="1175"/>
      <c r="C8" s="1175"/>
      <c r="D8" s="1176" t="s">
        <v>76</v>
      </c>
      <c r="E8" s="1176"/>
      <c r="F8" s="1176"/>
      <c r="G8" s="1176"/>
      <c r="H8" s="1176"/>
      <c r="I8" s="1176"/>
      <c r="J8" s="1176"/>
      <c r="K8" s="1176"/>
      <c r="L8" s="1176"/>
      <c r="M8" s="1176"/>
      <c r="N8" s="72"/>
      <c r="P8" s="26" t="s">
        <v>11</v>
      </c>
      <c r="Q8" s="1135">
        <v>0.5</v>
      </c>
      <c r="R8" s="1135"/>
      <c r="T8" s="1164"/>
      <c r="U8" s="1165"/>
      <c r="V8" s="1168"/>
      <c r="W8" s="1169"/>
      <c r="AB8" s="57"/>
      <c r="AC8" s="57"/>
      <c r="AD8" s="57"/>
      <c r="AE8" s="57"/>
    </row>
    <row r="9" spans="1:32" s="17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5"/>
      <c r="C9" s="1125"/>
      <c r="D9" s="1126" t="s">
        <v>45</v>
      </c>
      <c r="E9" s="1127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5"/>
      <c r="H9" s="1177" t="str">
        <f>IF(AND($A$9="Тип доверенности/получателя при получении в адресе перегруза:",$D$9="Разовая доверенность"),"Введите ФИО","")</f>
        <v/>
      </c>
      <c r="I9" s="1177"/>
      <c r="J9" s="11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77"/>
      <c r="L9" s="1177"/>
      <c r="M9" s="1177"/>
      <c r="N9" s="67"/>
      <c r="P9" s="29" t="s">
        <v>15</v>
      </c>
      <c r="Q9" s="1178"/>
      <c r="R9" s="1178"/>
      <c r="T9" s="1164"/>
      <c r="U9" s="1165"/>
      <c r="V9" s="1170"/>
      <c r="W9" s="117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5"/>
      <c r="C10" s="1125"/>
      <c r="D10" s="1126"/>
      <c r="E10" s="1127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5"/>
      <c r="H10" s="1128" t="str">
        <f>IFERROR(VLOOKUP($D$10,Proxy,2,FALSE),"")</f>
        <v/>
      </c>
      <c r="I10" s="1128"/>
      <c r="J10" s="1128"/>
      <c r="K10" s="1128"/>
      <c r="L10" s="1128"/>
      <c r="M10" s="1128"/>
      <c r="N10" s="68"/>
      <c r="P10" s="29" t="s">
        <v>32</v>
      </c>
      <c r="Q10" s="1129"/>
      <c r="R10" s="1129"/>
      <c r="U10" s="26" t="s">
        <v>12</v>
      </c>
      <c r="V10" s="1130" t="s">
        <v>70</v>
      </c>
      <c r="W10" s="113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2"/>
      <c r="R11" s="1132"/>
      <c r="U11" s="26" t="s">
        <v>28</v>
      </c>
      <c r="V11" s="1133" t="s">
        <v>54</v>
      </c>
      <c r="W11" s="113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4" t="s">
        <v>71</v>
      </c>
      <c r="B12" s="1134"/>
      <c r="C12" s="1134"/>
      <c r="D12" s="1134"/>
      <c r="E12" s="1134"/>
      <c r="F12" s="1134"/>
      <c r="G12" s="1134"/>
      <c r="H12" s="1134"/>
      <c r="I12" s="1134"/>
      <c r="J12" s="1134"/>
      <c r="K12" s="1134"/>
      <c r="L12" s="1134"/>
      <c r="M12" s="1134"/>
      <c r="N12" s="73"/>
      <c r="P12" s="26" t="s">
        <v>30</v>
      </c>
      <c r="Q12" s="1135"/>
      <c r="R12" s="1135"/>
      <c r="S12" s="27"/>
      <c r="T12"/>
      <c r="U12" s="26" t="s">
        <v>45</v>
      </c>
      <c r="V12" s="1136"/>
      <c r="W12" s="1136"/>
      <c r="X12"/>
      <c r="AB12" s="57"/>
      <c r="AC12" s="57"/>
      <c r="AD12" s="57"/>
      <c r="AE12" s="57"/>
    </row>
    <row r="13" spans="1:32" s="17" customFormat="1" ht="23.25" customHeight="1" x14ac:dyDescent="0.2">
      <c r="A13" s="1134" t="s">
        <v>72</v>
      </c>
      <c r="B13" s="1134"/>
      <c r="C13" s="1134"/>
      <c r="D13" s="1134"/>
      <c r="E13" s="1134"/>
      <c r="F13" s="1134"/>
      <c r="G13" s="1134"/>
      <c r="H13" s="1134"/>
      <c r="I13" s="1134"/>
      <c r="J13" s="1134"/>
      <c r="K13" s="1134"/>
      <c r="L13" s="1134"/>
      <c r="M13" s="1134"/>
      <c r="N13" s="73"/>
      <c r="O13" s="29"/>
      <c r="P13" s="29" t="s">
        <v>31</v>
      </c>
      <c r="Q13" s="1133"/>
      <c r="R13" s="113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4" t="s">
        <v>73</v>
      </c>
      <c r="B14" s="1134"/>
      <c r="C14" s="1134"/>
      <c r="D14" s="1134"/>
      <c r="E14" s="1134"/>
      <c r="F14" s="1134"/>
      <c r="G14" s="1134"/>
      <c r="H14" s="1134"/>
      <c r="I14" s="1134"/>
      <c r="J14" s="1134"/>
      <c r="K14" s="1134"/>
      <c r="L14" s="1134"/>
      <c r="M14" s="11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37" t="s">
        <v>74</v>
      </c>
      <c r="B15" s="1137"/>
      <c r="C15" s="1137"/>
      <c r="D15" s="1137"/>
      <c r="E15" s="1137"/>
      <c r="F15" s="1137"/>
      <c r="G15" s="1137"/>
      <c r="H15" s="1137"/>
      <c r="I15" s="1137"/>
      <c r="J15" s="1137"/>
      <c r="K15" s="1137"/>
      <c r="L15" s="1137"/>
      <c r="M15" s="1137"/>
      <c r="N15" s="74"/>
      <c r="O15"/>
      <c r="P15" s="1138" t="s">
        <v>60</v>
      </c>
      <c r="Q15" s="1138"/>
      <c r="R15" s="1138"/>
      <c r="S15" s="1138"/>
      <c r="T15" s="11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39"/>
      <c r="Q16" s="1139"/>
      <c r="R16" s="1139"/>
      <c r="S16" s="1139"/>
      <c r="T16" s="11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08" t="s">
        <v>58</v>
      </c>
      <c r="B17" s="1108" t="s">
        <v>48</v>
      </c>
      <c r="C17" s="1142" t="s">
        <v>47</v>
      </c>
      <c r="D17" s="1144" t="s">
        <v>49</v>
      </c>
      <c r="E17" s="1145"/>
      <c r="F17" s="1108" t="s">
        <v>21</v>
      </c>
      <c r="G17" s="1108" t="s">
        <v>24</v>
      </c>
      <c r="H17" s="1108" t="s">
        <v>22</v>
      </c>
      <c r="I17" s="1108" t="s">
        <v>23</v>
      </c>
      <c r="J17" s="1108" t="s">
        <v>16</v>
      </c>
      <c r="K17" s="1108" t="s">
        <v>62</v>
      </c>
      <c r="L17" s="1108" t="s">
        <v>64</v>
      </c>
      <c r="M17" s="1108" t="s">
        <v>2</v>
      </c>
      <c r="N17" s="1108" t="s">
        <v>63</v>
      </c>
      <c r="O17" s="1108" t="s">
        <v>25</v>
      </c>
      <c r="P17" s="1144" t="s">
        <v>17</v>
      </c>
      <c r="Q17" s="1148"/>
      <c r="R17" s="1148"/>
      <c r="S17" s="1148"/>
      <c r="T17" s="1145"/>
      <c r="U17" s="1140" t="s">
        <v>55</v>
      </c>
      <c r="V17" s="1141"/>
      <c r="W17" s="1108" t="s">
        <v>6</v>
      </c>
      <c r="X17" s="1108" t="s">
        <v>41</v>
      </c>
      <c r="Y17" s="1110" t="s">
        <v>53</v>
      </c>
      <c r="Z17" s="1112" t="s">
        <v>18</v>
      </c>
      <c r="AA17" s="1114" t="s">
        <v>59</v>
      </c>
      <c r="AB17" s="1114" t="s">
        <v>19</v>
      </c>
      <c r="AC17" s="1114" t="s">
        <v>65</v>
      </c>
      <c r="AD17" s="1116" t="s">
        <v>56</v>
      </c>
      <c r="AE17" s="1117"/>
      <c r="AF17" s="1118"/>
      <c r="AG17" s="77"/>
      <c r="BD17" s="76" t="s">
        <v>61</v>
      </c>
    </row>
    <row r="18" spans="1:68" ht="14.25" customHeight="1" x14ac:dyDescent="0.2">
      <c r="A18" s="1109"/>
      <c r="B18" s="1109"/>
      <c r="C18" s="1143"/>
      <c r="D18" s="1146"/>
      <c r="E18" s="1147"/>
      <c r="F18" s="1109"/>
      <c r="G18" s="1109"/>
      <c r="H18" s="1109"/>
      <c r="I18" s="1109"/>
      <c r="J18" s="1109"/>
      <c r="K18" s="1109"/>
      <c r="L18" s="1109"/>
      <c r="M18" s="1109"/>
      <c r="N18" s="1109"/>
      <c r="O18" s="1109"/>
      <c r="P18" s="1146"/>
      <c r="Q18" s="1149"/>
      <c r="R18" s="1149"/>
      <c r="S18" s="1149"/>
      <c r="T18" s="1147"/>
      <c r="U18" s="78" t="s">
        <v>44</v>
      </c>
      <c r="V18" s="78" t="s">
        <v>43</v>
      </c>
      <c r="W18" s="1109"/>
      <c r="X18" s="1109"/>
      <c r="Y18" s="1111"/>
      <c r="Z18" s="1113"/>
      <c r="AA18" s="1115"/>
      <c r="AB18" s="1115"/>
      <c r="AC18" s="1115"/>
      <c r="AD18" s="1119"/>
      <c r="AE18" s="1120"/>
      <c r="AF18" s="1121"/>
      <c r="AG18" s="77"/>
      <c r="BD18" s="76"/>
    </row>
    <row r="19" spans="1:68" ht="27.75" hidden="1" customHeight="1" x14ac:dyDescent="0.2">
      <c r="A19" s="809" t="s">
        <v>77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09"/>
      <c r="N19" s="809"/>
      <c r="O19" s="809"/>
      <c r="P19" s="809"/>
      <c r="Q19" s="809"/>
      <c r="R19" s="809"/>
      <c r="S19" s="809"/>
      <c r="T19" s="809"/>
      <c r="U19" s="809"/>
      <c r="V19" s="809"/>
      <c r="W19" s="809"/>
      <c r="X19" s="809"/>
      <c r="Y19" s="809"/>
      <c r="Z19" s="809"/>
      <c r="AA19" s="52"/>
      <c r="AB19" s="52"/>
      <c r="AC19" s="52"/>
    </row>
    <row r="20" spans="1:68" ht="16.5" hidden="1" customHeight="1" x14ac:dyDescent="0.25">
      <c r="A20" s="776" t="s">
        <v>77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62"/>
      <c r="AB20" s="62"/>
      <c r="AC20" s="62"/>
    </row>
    <row r="21" spans="1:68" ht="14.25" hidden="1" customHeight="1" x14ac:dyDescent="0.25">
      <c r="A21" s="768" t="s">
        <v>78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69">
        <v>4680115885912</v>
      </c>
      <c r="E22" s="76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1"/>
      <c r="R22" s="771"/>
      <c r="S22" s="771"/>
      <c r="T22" s="77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69">
        <v>4607091388237</v>
      </c>
      <c r="E23" s="76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1"/>
      <c r="R23" s="771"/>
      <c r="S23" s="771"/>
      <c r="T23" s="77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69">
        <v>4680115885905</v>
      </c>
      <c r="E24" s="76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1"/>
      <c r="R24" s="771"/>
      <c r="S24" s="771"/>
      <c r="T24" s="77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69">
        <v>4607091388244</v>
      </c>
      <c r="E25" s="76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1"/>
      <c r="R25" s="771"/>
      <c r="S25" s="771"/>
      <c r="T25" s="77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7"/>
      <c r="P26" s="764" t="s">
        <v>40</v>
      </c>
      <c r="Q26" s="765"/>
      <c r="R26" s="765"/>
      <c r="S26" s="765"/>
      <c r="T26" s="765"/>
      <c r="U26" s="765"/>
      <c r="V26" s="766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7"/>
      <c r="P27" s="764" t="s">
        <v>40</v>
      </c>
      <c r="Q27" s="765"/>
      <c r="R27" s="765"/>
      <c r="S27" s="765"/>
      <c r="T27" s="765"/>
      <c r="U27" s="765"/>
      <c r="V27" s="766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68" t="s">
        <v>93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69">
        <v>4607091388503</v>
      </c>
      <c r="E29" s="76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1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1"/>
      <c r="R29" s="771"/>
      <c r="S29" s="771"/>
      <c r="T29" s="77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7"/>
      <c r="P30" s="764" t="s">
        <v>40</v>
      </c>
      <c r="Q30" s="765"/>
      <c r="R30" s="765"/>
      <c r="S30" s="765"/>
      <c r="T30" s="765"/>
      <c r="U30" s="765"/>
      <c r="V30" s="766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7"/>
      <c r="P31" s="764" t="s">
        <v>40</v>
      </c>
      <c r="Q31" s="765"/>
      <c r="R31" s="765"/>
      <c r="S31" s="765"/>
      <c r="T31" s="765"/>
      <c r="U31" s="765"/>
      <c r="V31" s="766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809" t="s">
        <v>99</v>
      </c>
      <c r="B32" s="809"/>
      <c r="C32" s="809"/>
      <c r="D32" s="809"/>
      <c r="E32" s="809"/>
      <c r="F32" s="809"/>
      <c r="G32" s="809"/>
      <c r="H32" s="809"/>
      <c r="I32" s="809"/>
      <c r="J32" s="809"/>
      <c r="K32" s="809"/>
      <c r="L32" s="809"/>
      <c r="M32" s="809"/>
      <c r="N32" s="809"/>
      <c r="O32" s="809"/>
      <c r="P32" s="809"/>
      <c r="Q32" s="809"/>
      <c r="R32" s="809"/>
      <c r="S32" s="809"/>
      <c r="T32" s="809"/>
      <c r="U32" s="809"/>
      <c r="V32" s="809"/>
      <c r="W32" s="809"/>
      <c r="X32" s="809"/>
      <c r="Y32" s="809"/>
      <c r="Z32" s="809"/>
      <c r="AA32" s="52"/>
      <c r="AB32" s="52"/>
      <c r="AC32" s="52"/>
    </row>
    <row r="33" spans="1:68" ht="16.5" hidden="1" customHeight="1" x14ac:dyDescent="0.25">
      <c r="A33" s="776" t="s">
        <v>100</v>
      </c>
      <c r="B33" s="776"/>
      <c r="C33" s="776"/>
      <c r="D33" s="776"/>
      <c r="E33" s="776"/>
      <c r="F33" s="776"/>
      <c r="G33" s="776"/>
      <c r="H33" s="776"/>
      <c r="I33" s="776"/>
      <c r="J33" s="776"/>
      <c r="K33" s="776"/>
      <c r="L33" s="776"/>
      <c r="M33" s="776"/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62"/>
      <c r="AB33" s="62"/>
      <c r="AC33" s="62"/>
    </row>
    <row r="34" spans="1:68" ht="14.25" hidden="1" customHeight="1" x14ac:dyDescent="0.25">
      <c r="A34" s="768" t="s">
        <v>101</v>
      </c>
      <c r="B34" s="768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63"/>
      <c r="AB34" s="63"/>
      <c r="AC34" s="63"/>
    </row>
    <row r="35" spans="1:68" ht="16.5" hidden="1" customHeight="1" x14ac:dyDescent="0.25">
      <c r="A35" s="60" t="s">
        <v>103</v>
      </c>
      <c r="B35" s="60" t="s">
        <v>104</v>
      </c>
      <c r="C35" s="34">
        <v>4301011540</v>
      </c>
      <c r="D35" s="769">
        <v>4607091385670</v>
      </c>
      <c r="E35" s="76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1"/>
      <c r="R35" s="771"/>
      <c r="S35" s="771"/>
      <c r="T35" s="772"/>
      <c r="U35" s="37" t="s">
        <v>45</v>
      </c>
      <c r="V35" s="37" t="s">
        <v>102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hidden="1" customHeight="1" x14ac:dyDescent="0.25">
      <c r="A36" s="60" t="s">
        <v>103</v>
      </c>
      <c r="B36" s="60" t="s">
        <v>108</v>
      </c>
      <c r="C36" s="34">
        <v>4301011380</v>
      </c>
      <c r="D36" s="769">
        <v>4607091385670</v>
      </c>
      <c r="E36" s="76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1"/>
      <c r="R36" s="771"/>
      <c r="S36" s="771"/>
      <c r="T36" s="77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hidden="1" customHeight="1" x14ac:dyDescent="0.25">
      <c r="A37" s="60" t="s">
        <v>111</v>
      </c>
      <c r="B37" s="60" t="s">
        <v>112</v>
      </c>
      <c r="C37" s="34">
        <v>4301011625</v>
      </c>
      <c r="D37" s="769">
        <v>4680115883956</v>
      </c>
      <c r="E37" s="76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10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1"/>
      <c r="R37" s="771"/>
      <c r="S37" s="771"/>
      <c r="T37" s="77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hidden="1" customHeight="1" x14ac:dyDescent="0.25">
      <c r="A38" s="60" t="s">
        <v>114</v>
      </c>
      <c r="B38" s="60" t="s">
        <v>115</v>
      </c>
      <c r="C38" s="34">
        <v>4301011565</v>
      </c>
      <c r="D38" s="769">
        <v>4680115882539</v>
      </c>
      <c r="E38" s="76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10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1"/>
      <c r="R38" s="771"/>
      <c r="S38" s="771"/>
      <c r="T38" s="77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4301011382</v>
      </c>
      <c r="D39" s="769">
        <v>4607091385687</v>
      </c>
      <c r="E39" s="76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11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1"/>
      <c r="R39" s="771"/>
      <c r="S39" s="771"/>
      <c r="T39" s="772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769">
        <v>4680115883949</v>
      </c>
      <c r="E40" s="76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11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1"/>
      <c r="R40" s="771"/>
      <c r="S40" s="771"/>
      <c r="T40" s="77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hidden="1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7"/>
      <c r="P41" s="764" t="s">
        <v>40</v>
      </c>
      <c r="Q41" s="765"/>
      <c r="R41" s="765"/>
      <c r="S41" s="765"/>
      <c r="T41" s="765"/>
      <c r="U41" s="765"/>
      <c r="V41" s="766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7"/>
      <c r="P42" s="764" t="s">
        <v>40</v>
      </c>
      <c r="Q42" s="765"/>
      <c r="R42" s="765"/>
      <c r="S42" s="765"/>
      <c r="T42" s="765"/>
      <c r="U42" s="765"/>
      <c r="V42" s="766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hidden="1" customHeight="1" x14ac:dyDescent="0.25">
      <c r="A43" s="768" t="s">
        <v>78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63"/>
      <c r="AB43" s="63"/>
      <c r="AC43" s="63"/>
    </row>
    <row r="44" spans="1:68" ht="27" hidden="1" customHeight="1" x14ac:dyDescent="0.25">
      <c r="A44" s="60" t="s">
        <v>123</v>
      </c>
      <c r="B44" s="60" t="s">
        <v>124</v>
      </c>
      <c r="C44" s="34">
        <v>4301051842</v>
      </c>
      <c r="D44" s="769">
        <v>4680115885233</v>
      </c>
      <c r="E44" s="76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1"/>
      <c r="R44" s="771"/>
      <c r="S44" s="771"/>
      <c r="T44" s="772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hidden="1" customHeight="1" x14ac:dyDescent="0.25">
      <c r="A45" s="60" t="s">
        <v>127</v>
      </c>
      <c r="B45" s="60" t="s">
        <v>128</v>
      </c>
      <c r="C45" s="34">
        <v>4301051820</v>
      </c>
      <c r="D45" s="769">
        <v>4680115884915</v>
      </c>
      <c r="E45" s="76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1"/>
      <c r="R45" s="771"/>
      <c r="S45" s="771"/>
      <c r="T45" s="77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7"/>
      <c r="P46" s="764" t="s">
        <v>40</v>
      </c>
      <c r="Q46" s="765"/>
      <c r="R46" s="765"/>
      <c r="S46" s="765"/>
      <c r="T46" s="765"/>
      <c r="U46" s="765"/>
      <c r="V46" s="766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hidden="1" x14ac:dyDescent="0.2">
      <c r="A47" s="759"/>
      <c r="B47" s="759"/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  <c r="O47" s="767"/>
      <c r="P47" s="764" t="s">
        <v>40</v>
      </c>
      <c r="Q47" s="765"/>
      <c r="R47" s="765"/>
      <c r="S47" s="765"/>
      <c r="T47" s="765"/>
      <c r="U47" s="765"/>
      <c r="V47" s="766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hidden="1" customHeight="1" x14ac:dyDescent="0.25">
      <c r="A48" s="776" t="s">
        <v>130</v>
      </c>
      <c r="B48" s="776"/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  <c r="W48" s="776"/>
      <c r="X48" s="776"/>
      <c r="Y48" s="776"/>
      <c r="Z48" s="776"/>
      <c r="AA48" s="62"/>
      <c r="AB48" s="62"/>
      <c r="AC48" s="62"/>
    </row>
    <row r="49" spans="1:68" ht="14.25" hidden="1" customHeight="1" x14ac:dyDescent="0.25">
      <c r="A49" s="768" t="s">
        <v>101</v>
      </c>
      <c r="B49" s="768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63"/>
      <c r="AB49" s="63"/>
      <c r="AC49" s="63"/>
    </row>
    <row r="50" spans="1:68" ht="27" hidden="1" customHeight="1" x14ac:dyDescent="0.25">
      <c r="A50" s="60" t="s">
        <v>131</v>
      </c>
      <c r="B50" s="60" t="s">
        <v>132</v>
      </c>
      <c r="C50" s="34">
        <v>4301012030</v>
      </c>
      <c r="D50" s="769">
        <v>4680115885882</v>
      </c>
      <c r="E50" s="76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10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1"/>
      <c r="R50" s="771"/>
      <c r="S50" s="771"/>
      <c r="T50" s="77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hidden="1" customHeight="1" x14ac:dyDescent="0.25">
      <c r="A51" s="60" t="s">
        <v>134</v>
      </c>
      <c r="B51" s="60" t="s">
        <v>135</v>
      </c>
      <c r="C51" s="34">
        <v>4301011816</v>
      </c>
      <c r="D51" s="769">
        <v>4680115881426</v>
      </c>
      <c r="E51" s="76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10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1"/>
      <c r="R51" s="771"/>
      <c r="S51" s="771"/>
      <c r="T51" s="77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4301011386</v>
      </c>
      <c r="D52" s="769">
        <v>4680115880283</v>
      </c>
      <c r="E52" s="76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1"/>
      <c r="R52" s="771"/>
      <c r="S52" s="771"/>
      <c r="T52" s="77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4301011432</v>
      </c>
      <c r="D53" s="769">
        <v>4680115882720</v>
      </c>
      <c r="E53" s="76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1"/>
      <c r="R53" s="771"/>
      <c r="S53" s="771"/>
      <c r="T53" s="77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hidden="1" customHeight="1" x14ac:dyDescent="0.25">
      <c r="A54" s="60" t="s">
        <v>145</v>
      </c>
      <c r="B54" s="60" t="s">
        <v>146</v>
      </c>
      <c r="C54" s="34">
        <v>4301011806</v>
      </c>
      <c r="D54" s="769">
        <v>4680115881525</v>
      </c>
      <c r="E54" s="76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10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1"/>
      <c r="R54" s="771"/>
      <c r="S54" s="771"/>
      <c r="T54" s="77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4301011589</v>
      </c>
      <c r="D55" s="769">
        <v>4680115885899</v>
      </c>
      <c r="E55" s="76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10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1"/>
      <c r="R55" s="771"/>
      <c r="S55" s="771"/>
      <c r="T55" s="77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hidden="1" customHeight="1" x14ac:dyDescent="0.25">
      <c r="A56" s="60" t="s">
        <v>151</v>
      </c>
      <c r="B56" s="60" t="s">
        <v>152</v>
      </c>
      <c r="C56" s="34">
        <v>4301011801</v>
      </c>
      <c r="D56" s="769">
        <v>4680115881419</v>
      </c>
      <c r="E56" s="76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10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1"/>
      <c r="R56" s="771"/>
      <c r="S56" s="771"/>
      <c r="T56" s="77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hidden="1" x14ac:dyDescent="0.2">
      <c r="A57" s="759"/>
      <c r="B57" s="759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67"/>
      <c r="P57" s="764" t="s">
        <v>40</v>
      </c>
      <c r="Q57" s="765"/>
      <c r="R57" s="765"/>
      <c r="S57" s="765"/>
      <c r="T57" s="765"/>
      <c r="U57" s="765"/>
      <c r="V57" s="766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759"/>
      <c r="B58" s="759"/>
      <c r="C58" s="759"/>
      <c r="D58" s="759"/>
      <c r="E58" s="759"/>
      <c r="F58" s="759"/>
      <c r="G58" s="759"/>
      <c r="H58" s="759"/>
      <c r="I58" s="759"/>
      <c r="J58" s="759"/>
      <c r="K58" s="759"/>
      <c r="L58" s="759"/>
      <c r="M58" s="759"/>
      <c r="N58" s="759"/>
      <c r="O58" s="767"/>
      <c r="P58" s="764" t="s">
        <v>40</v>
      </c>
      <c r="Q58" s="765"/>
      <c r="R58" s="765"/>
      <c r="S58" s="765"/>
      <c r="T58" s="765"/>
      <c r="U58" s="765"/>
      <c r="V58" s="766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hidden="1" customHeight="1" x14ac:dyDescent="0.25">
      <c r="A59" s="768" t="s">
        <v>153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769">
        <v>4680115881440</v>
      </c>
      <c r="E60" s="76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10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1"/>
      <c r="R60" s="771"/>
      <c r="S60" s="771"/>
      <c r="T60" s="772"/>
      <c r="U60" s="37" t="s">
        <v>45</v>
      </c>
      <c r="V60" s="37" t="s">
        <v>45</v>
      </c>
      <c r="W60" s="38" t="s">
        <v>0</v>
      </c>
      <c r="X60" s="56">
        <v>30</v>
      </c>
      <c r="Y60" s="53">
        <f>IFERROR(IF(X60="",0,CEILING((X60/$H60),1)*$H60),"")</f>
        <v>32.400000000000006</v>
      </c>
      <c r="Z60" s="39">
        <f>IFERROR(IF(Y60=0,"",ROUNDUP(Y60/H60,0)*0.01898),"")</f>
        <v>5.6940000000000004E-2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31.208333333333329</v>
      </c>
      <c r="BN60" s="75">
        <f>IFERROR(Y60*I60/H60,"0")</f>
        <v>33.705000000000005</v>
      </c>
      <c r="BO60" s="75">
        <f>IFERROR(1/J60*(X60/H60),"0")</f>
        <v>4.3402777777777776E-2</v>
      </c>
      <c r="BP60" s="75">
        <f>IFERROR(1/J60*(Y60/H60),"0")</f>
        <v>4.6875000000000007E-2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4301020228</v>
      </c>
      <c r="D61" s="769">
        <v>4680115882751</v>
      </c>
      <c r="E61" s="76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10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1"/>
      <c r="R61" s="771"/>
      <c r="S61" s="771"/>
      <c r="T61" s="77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160</v>
      </c>
      <c r="B62" s="60" t="s">
        <v>161</v>
      </c>
      <c r="C62" s="34">
        <v>4301020358</v>
      </c>
      <c r="D62" s="769">
        <v>4680115885950</v>
      </c>
      <c r="E62" s="76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10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1"/>
      <c r="R62" s="771"/>
      <c r="S62" s="771"/>
      <c r="T62" s="77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162</v>
      </c>
      <c r="B63" s="60" t="s">
        <v>163</v>
      </c>
      <c r="C63" s="34">
        <v>4301020296</v>
      </c>
      <c r="D63" s="769">
        <v>4680115881433</v>
      </c>
      <c r="E63" s="76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10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1"/>
      <c r="R63" s="771"/>
      <c r="S63" s="771"/>
      <c r="T63" s="77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59"/>
      <c r="B64" s="759"/>
      <c r="C64" s="759"/>
      <c r="D64" s="759"/>
      <c r="E64" s="759"/>
      <c r="F64" s="759"/>
      <c r="G64" s="759"/>
      <c r="H64" s="759"/>
      <c r="I64" s="759"/>
      <c r="J64" s="759"/>
      <c r="K64" s="759"/>
      <c r="L64" s="759"/>
      <c r="M64" s="759"/>
      <c r="N64" s="759"/>
      <c r="O64" s="767"/>
      <c r="P64" s="764" t="s">
        <v>40</v>
      </c>
      <c r="Q64" s="765"/>
      <c r="R64" s="765"/>
      <c r="S64" s="765"/>
      <c r="T64" s="765"/>
      <c r="U64" s="765"/>
      <c r="V64" s="766"/>
      <c r="W64" s="40" t="s">
        <v>39</v>
      </c>
      <c r="X64" s="41">
        <f>IFERROR(X60/H60,"0")+IFERROR(X61/H61,"0")+IFERROR(X62/H62,"0")+IFERROR(X63/H63,"0")</f>
        <v>2.7777777777777777</v>
      </c>
      <c r="Y64" s="41">
        <f>IFERROR(Y60/H60,"0")+IFERROR(Y61/H61,"0")+IFERROR(Y62/H62,"0")+IFERROR(Y63/H63,"0")</f>
        <v>3.0000000000000004</v>
      </c>
      <c r="Z64" s="41">
        <f>IFERROR(IF(Z60="",0,Z60),"0")+IFERROR(IF(Z61="",0,Z61),"0")+IFERROR(IF(Z62="",0,Z62),"0")+IFERROR(IF(Z63="",0,Z63),"0")</f>
        <v>5.6940000000000004E-2</v>
      </c>
      <c r="AA64" s="64"/>
      <c r="AB64" s="64"/>
      <c r="AC64" s="64"/>
    </row>
    <row r="65" spans="1:68" x14ac:dyDescent="0.2">
      <c r="A65" s="759"/>
      <c r="B65" s="759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67"/>
      <c r="P65" s="764" t="s">
        <v>40</v>
      </c>
      <c r="Q65" s="765"/>
      <c r="R65" s="765"/>
      <c r="S65" s="765"/>
      <c r="T65" s="765"/>
      <c r="U65" s="765"/>
      <c r="V65" s="766"/>
      <c r="W65" s="40" t="s">
        <v>0</v>
      </c>
      <c r="X65" s="41">
        <f>IFERROR(SUM(X60:X63),"0")</f>
        <v>30</v>
      </c>
      <c r="Y65" s="41">
        <f>IFERROR(SUM(Y60:Y63),"0")</f>
        <v>32.400000000000006</v>
      </c>
      <c r="Z65" s="40"/>
      <c r="AA65" s="64"/>
      <c r="AB65" s="64"/>
      <c r="AC65" s="64"/>
    </row>
    <row r="66" spans="1:68" ht="14.25" hidden="1" customHeight="1" x14ac:dyDescent="0.25">
      <c r="A66" s="768" t="s">
        <v>164</v>
      </c>
      <c r="B66" s="768"/>
      <c r="C66" s="768"/>
      <c r="D66" s="768"/>
      <c r="E66" s="768"/>
      <c r="F66" s="768"/>
      <c r="G66" s="768"/>
      <c r="H66" s="768"/>
      <c r="I66" s="768"/>
      <c r="J66" s="768"/>
      <c r="K66" s="768"/>
      <c r="L66" s="768"/>
      <c r="M66" s="768"/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768"/>
      <c r="Y66" s="768"/>
      <c r="Z66" s="768"/>
      <c r="AA66" s="63"/>
      <c r="AB66" s="63"/>
      <c r="AC66" s="63"/>
    </row>
    <row r="67" spans="1:68" ht="16.5" hidden="1" customHeight="1" x14ac:dyDescent="0.25">
      <c r="A67" s="60" t="s">
        <v>165</v>
      </c>
      <c r="B67" s="60" t="s">
        <v>166</v>
      </c>
      <c r="C67" s="34">
        <v>4301031242</v>
      </c>
      <c r="D67" s="769">
        <v>4680115885066</v>
      </c>
      <c r="E67" s="76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1"/>
      <c r="R67" s="771"/>
      <c r="S67" s="771"/>
      <c r="T67" s="77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4301031240</v>
      </c>
      <c r="D68" s="769">
        <v>4680115885042</v>
      </c>
      <c r="E68" s="76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1"/>
      <c r="R68" s="771"/>
      <c r="S68" s="771"/>
      <c r="T68" s="77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hidden="1" customHeight="1" x14ac:dyDescent="0.25">
      <c r="A69" s="60" t="s">
        <v>171</v>
      </c>
      <c r="B69" s="60" t="s">
        <v>172</v>
      </c>
      <c r="C69" s="34">
        <v>4301031315</v>
      </c>
      <c r="D69" s="769">
        <v>4680115885080</v>
      </c>
      <c r="E69" s="76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10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1"/>
      <c r="R69" s="771"/>
      <c r="S69" s="771"/>
      <c r="T69" s="77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hidden="1" customHeight="1" x14ac:dyDescent="0.25">
      <c r="A70" s="60" t="s">
        <v>174</v>
      </c>
      <c r="B70" s="60" t="s">
        <v>175</v>
      </c>
      <c r="C70" s="34">
        <v>4301031243</v>
      </c>
      <c r="D70" s="769">
        <v>4680115885073</v>
      </c>
      <c r="E70" s="7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10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1"/>
      <c r="R70" s="771"/>
      <c r="S70" s="771"/>
      <c r="T70" s="77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hidden="1" customHeight="1" x14ac:dyDescent="0.25">
      <c r="A71" s="60" t="s">
        <v>176</v>
      </c>
      <c r="B71" s="60" t="s">
        <v>177</v>
      </c>
      <c r="C71" s="34">
        <v>4301031241</v>
      </c>
      <c r="D71" s="769">
        <v>4680115885059</v>
      </c>
      <c r="E71" s="76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1"/>
      <c r="R71" s="771"/>
      <c r="S71" s="771"/>
      <c r="T71" s="77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hidden="1" customHeight="1" x14ac:dyDescent="0.25">
      <c r="A72" s="60" t="s">
        <v>178</v>
      </c>
      <c r="B72" s="60" t="s">
        <v>179</v>
      </c>
      <c r="C72" s="34">
        <v>4301031316</v>
      </c>
      <c r="D72" s="769">
        <v>4680115885097</v>
      </c>
      <c r="E72" s="76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1"/>
      <c r="R72" s="771"/>
      <c r="S72" s="771"/>
      <c r="T72" s="77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hidden="1" x14ac:dyDescent="0.2">
      <c r="A73" s="759"/>
      <c r="B73" s="759"/>
      <c r="C73" s="759"/>
      <c r="D73" s="759"/>
      <c r="E73" s="759"/>
      <c r="F73" s="759"/>
      <c r="G73" s="759"/>
      <c r="H73" s="759"/>
      <c r="I73" s="759"/>
      <c r="J73" s="759"/>
      <c r="K73" s="759"/>
      <c r="L73" s="759"/>
      <c r="M73" s="759"/>
      <c r="N73" s="759"/>
      <c r="O73" s="767"/>
      <c r="P73" s="764" t="s">
        <v>40</v>
      </c>
      <c r="Q73" s="765"/>
      <c r="R73" s="765"/>
      <c r="S73" s="765"/>
      <c r="T73" s="765"/>
      <c r="U73" s="765"/>
      <c r="V73" s="766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759"/>
      <c r="B74" s="759"/>
      <c r="C74" s="759"/>
      <c r="D74" s="759"/>
      <c r="E74" s="759"/>
      <c r="F74" s="759"/>
      <c r="G74" s="759"/>
      <c r="H74" s="759"/>
      <c r="I74" s="759"/>
      <c r="J74" s="759"/>
      <c r="K74" s="759"/>
      <c r="L74" s="759"/>
      <c r="M74" s="759"/>
      <c r="N74" s="759"/>
      <c r="O74" s="767"/>
      <c r="P74" s="764" t="s">
        <v>40</v>
      </c>
      <c r="Q74" s="765"/>
      <c r="R74" s="765"/>
      <c r="S74" s="765"/>
      <c r="T74" s="765"/>
      <c r="U74" s="765"/>
      <c r="V74" s="766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hidden="1" customHeight="1" x14ac:dyDescent="0.25">
      <c r="A75" s="768" t="s">
        <v>78</v>
      </c>
      <c r="B75" s="768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769">
        <v>4680115881891</v>
      </c>
      <c r="E76" s="76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10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1"/>
      <c r="R76" s="771"/>
      <c r="S76" s="771"/>
      <c r="T76" s="772"/>
      <c r="U76" s="37" t="s">
        <v>45</v>
      </c>
      <c r="V76" s="37" t="s">
        <v>45</v>
      </c>
      <c r="W76" s="38" t="s">
        <v>0</v>
      </c>
      <c r="X76" s="56">
        <v>30</v>
      </c>
      <c r="Y76" s="53">
        <f t="shared" ref="Y76:Y81" si="15">IFERROR(IF(X76="",0,CEILING((X76/$H76),1)*$H76),"")</f>
        <v>33.6</v>
      </c>
      <c r="Z76" s="39">
        <f>IFERROR(IF(Y76=0,"",ROUNDUP(Y76/H76,0)*0.01898),"")</f>
        <v>7.5920000000000001E-2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31.853571428571428</v>
      </c>
      <c r="BN76" s="75">
        <f t="shared" ref="BN76:BN81" si="17">IFERROR(Y76*I76/H76,"0")</f>
        <v>35.676000000000002</v>
      </c>
      <c r="BO76" s="75">
        <f t="shared" ref="BO76:BO81" si="18">IFERROR(1/J76*(X76/H76),"0")</f>
        <v>5.5803571428571425E-2</v>
      </c>
      <c r="BP76" s="75">
        <f t="shared" ref="BP76:BP81" si="19">IFERROR(1/J76*(Y76/H76),"0")</f>
        <v>6.25E-2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769">
        <v>4680115885769</v>
      </c>
      <c r="E77" s="76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10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1"/>
      <c r="R77" s="771"/>
      <c r="S77" s="771"/>
      <c r="T77" s="772"/>
      <c r="U77" s="37" t="s">
        <v>45</v>
      </c>
      <c r="V77" s="37" t="s">
        <v>45</v>
      </c>
      <c r="W77" s="38" t="s">
        <v>0</v>
      </c>
      <c r="X77" s="56">
        <v>30</v>
      </c>
      <c r="Y77" s="53">
        <f t="shared" si="15"/>
        <v>33.6</v>
      </c>
      <c r="Z77" s="39">
        <f>IFERROR(IF(Y77=0,"",ROUNDUP(Y77/H77,0)*0.01898),"")</f>
        <v>7.5920000000000001E-2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31.553571428571427</v>
      </c>
      <c r="BN77" s="75">
        <f t="shared" si="17"/>
        <v>35.340000000000003</v>
      </c>
      <c r="BO77" s="75">
        <f t="shared" si="18"/>
        <v>5.5803571428571425E-2</v>
      </c>
      <c r="BP77" s="75">
        <f t="shared" si="19"/>
        <v>6.25E-2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769">
        <v>4680115884410</v>
      </c>
      <c r="E78" s="76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1"/>
      <c r="R78" s="771"/>
      <c r="S78" s="771"/>
      <c r="T78" s="772"/>
      <c r="U78" s="37" t="s">
        <v>45</v>
      </c>
      <c r="V78" s="37" t="s">
        <v>45</v>
      </c>
      <c r="W78" s="38" t="s">
        <v>0</v>
      </c>
      <c r="X78" s="56">
        <v>80</v>
      </c>
      <c r="Y78" s="53">
        <f t="shared" si="15"/>
        <v>84</v>
      </c>
      <c r="Z78" s="39">
        <f>IFERROR(IF(Y78=0,"",ROUNDUP(Y78/H78,0)*0.01898),"")</f>
        <v>0.1898</v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84.828571428571422</v>
      </c>
      <c r="BN78" s="75">
        <f t="shared" si="17"/>
        <v>89.07</v>
      </c>
      <c r="BO78" s="75">
        <f t="shared" si="18"/>
        <v>0.14880952380952381</v>
      </c>
      <c r="BP78" s="75">
        <f t="shared" si="19"/>
        <v>0.15625</v>
      </c>
    </row>
    <row r="79" spans="1:68" ht="16.5" hidden="1" customHeight="1" x14ac:dyDescent="0.25">
      <c r="A79" s="60" t="s">
        <v>189</v>
      </c>
      <c r="B79" s="60" t="s">
        <v>190</v>
      </c>
      <c r="C79" s="34">
        <v>4301051837</v>
      </c>
      <c r="D79" s="769">
        <v>4680115884311</v>
      </c>
      <c r="E79" s="76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10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1"/>
      <c r="R79" s="771"/>
      <c r="S79" s="771"/>
      <c r="T79" s="77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hidden="1" customHeight="1" x14ac:dyDescent="0.25">
      <c r="A80" s="60" t="s">
        <v>191</v>
      </c>
      <c r="B80" s="60" t="s">
        <v>192</v>
      </c>
      <c r="C80" s="34">
        <v>4301051844</v>
      </c>
      <c r="D80" s="769">
        <v>4680115885929</v>
      </c>
      <c r="E80" s="76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10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1"/>
      <c r="R80" s="771"/>
      <c r="S80" s="771"/>
      <c r="T80" s="77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hidden="1" customHeight="1" x14ac:dyDescent="0.25">
      <c r="A81" s="60" t="s">
        <v>193</v>
      </c>
      <c r="B81" s="60" t="s">
        <v>194</v>
      </c>
      <c r="C81" s="34">
        <v>4301051827</v>
      </c>
      <c r="D81" s="769">
        <v>4680115884403</v>
      </c>
      <c r="E81" s="76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1"/>
      <c r="R81" s="771"/>
      <c r="S81" s="771"/>
      <c r="T81" s="77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59"/>
      <c r="B82" s="759"/>
      <c r="C82" s="759"/>
      <c r="D82" s="759"/>
      <c r="E82" s="759"/>
      <c r="F82" s="759"/>
      <c r="G82" s="759"/>
      <c r="H82" s="759"/>
      <c r="I82" s="759"/>
      <c r="J82" s="759"/>
      <c r="K82" s="759"/>
      <c r="L82" s="759"/>
      <c r="M82" s="759"/>
      <c r="N82" s="759"/>
      <c r="O82" s="767"/>
      <c r="P82" s="764" t="s">
        <v>40</v>
      </c>
      <c r="Q82" s="765"/>
      <c r="R82" s="765"/>
      <c r="S82" s="765"/>
      <c r="T82" s="765"/>
      <c r="U82" s="765"/>
      <c r="V82" s="766"/>
      <c r="W82" s="40" t="s">
        <v>39</v>
      </c>
      <c r="X82" s="41">
        <f>IFERROR(X76/H76,"0")+IFERROR(X77/H77,"0")+IFERROR(X78/H78,"0")+IFERROR(X79/H79,"0")+IFERROR(X80/H80,"0")+IFERROR(X81/H81,"0")</f>
        <v>16.666666666666664</v>
      </c>
      <c r="Y82" s="41">
        <f>IFERROR(Y76/H76,"0")+IFERROR(Y77/H77,"0")+IFERROR(Y78/H78,"0")+IFERROR(Y79/H79,"0")+IFERROR(Y80/H80,"0")+IFERROR(Y81/H81,"0")</f>
        <v>18</v>
      </c>
      <c r="Z82" s="41">
        <f>IFERROR(IF(Z76="",0,Z76),"0")+IFERROR(IF(Z77="",0,Z77),"0")+IFERROR(IF(Z78="",0,Z78),"0")+IFERROR(IF(Z79="",0,Z79),"0")+IFERROR(IF(Z80="",0,Z80),"0")+IFERROR(IF(Z81="",0,Z81),"0")</f>
        <v>0.34164</v>
      </c>
      <c r="AA82" s="64"/>
      <c r="AB82" s="64"/>
      <c r="AC82" s="64"/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7"/>
      <c r="P83" s="764" t="s">
        <v>40</v>
      </c>
      <c r="Q83" s="765"/>
      <c r="R83" s="765"/>
      <c r="S83" s="765"/>
      <c r="T83" s="765"/>
      <c r="U83" s="765"/>
      <c r="V83" s="766"/>
      <c r="W83" s="40" t="s">
        <v>0</v>
      </c>
      <c r="X83" s="41">
        <f>IFERROR(SUM(X76:X81),"0")</f>
        <v>140</v>
      </c>
      <c r="Y83" s="41">
        <f>IFERROR(SUM(Y76:Y81),"0")</f>
        <v>151.19999999999999</v>
      </c>
      <c r="Z83" s="40"/>
      <c r="AA83" s="64"/>
      <c r="AB83" s="64"/>
      <c r="AC83" s="64"/>
    </row>
    <row r="84" spans="1:68" ht="14.25" hidden="1" customHeight="1" x14ac:dyDescent="0.25">
      <c r="A84" s="768" t="s">
        <v>195</v>
      </c>
      <c r="B84" s="768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769">
        <v>4680115881532</v>
      </c>
      <c r="E85" s="76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10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1"/>
      <c r="R85" s="771"/>
      <c r="S85" s="771"/>
      <c r="T85" s="772"/>
      <c r="U85" s="37" t="s">
        <v>45</v>
      </c>
      <c r="V85" s="37" t="s">
        <v>45</v>
      </c>
      <c r="W85" s="38" t="s">
        <v>0</v>
      </c>
      <c r="X85" s="56">
        <v>20</v>
      </c>
      <c r="Y85" s="53">
        <f>IFERROR(IF(X85="",0,CEILING((X85/$H85),1)*$H85),"")</f>
        <v>23.4</v>
      </c>
      <c r="Z85" s="39">
        <f>IFERROR(IF(Y85=0,"",ROUNDUP(Y85/H85,0)*0.01898),"")</f>
        <v>5.6940000000000004E-2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21.115384615384613</v>
      </c>
      <c r="BN85" s="75">
        <f>IFERROR(Y85*I85/H85,"0")</f>
        <v>24.704999999999998</v>
      </c>
      <c r="BO85" s="75">
        <f>IFERROR(1/J85*(X85/H85),"0")</f>
        <v>4.0064102564102567E-2</v>
      </c>
      <c r="BP85" s="75">
        <f>IFERROR(1/J85*(Y85/H85),"0")</f>
        <v>4.6875E-2</v>
      </c>
    </row>
    <row r="86" spans="1:68" ht="37.5" hidden="1" customHeight="1" x14ac:dyDescent="0.25">
      <c r="A86" s="60" t="s">
        <v>196</v>
      </c>
      <c r="B86" s="60" t="s">
        <v>199</v>
      </c>
      <c r="C86" s="34">
        <v>4301060371</v>
      </c>
      <c r="D86" s="769">
        <v>4680115881532</v>
      </c>
      <c r="E86" s="76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10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1"/>
      <c r="R86" s="771"/>
      <c r="S86" s="771"/>
      <c r="T86" s="772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hidden="1" customHeight="1" x14ac:dyDescent="0.25">
      <c r="A87" s="60" t="s">
        <v>200</v>
      </c>
      <c r="B87" s="60" t="s">
        <v>201</v>
      </c>
      <c r="C87" s="34">
        <v>4301060351</v>
      </c>
      <c r="D87" s="769">
        <v>4680115881464</v>
      </c>
      <c r="E87" s="76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10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1"/>
      <c r="R87" s="771"/>
      <c r="S87" s="771"/>
      <c r="T87" s="77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59"/>
      <c r="B88" s="759"/>
      <c r="C88" s="759"/>
      <c r="D88" s="759"/>
      <c r="E88" s="759"/>
      <c r="F88" s="759"/>
      <c r="G88" s="759"/>
      <c r="H88" s="759"/>
      <c r="I88" s="759"/>
      <c r="J88" s="759"/>
      <c r="K88" s="759"/>
      <c r="L88" s="759"/>
      <c r="M88" s="759"/>
      <c r="N88" s="759"/>
      <c r="O88" s="767"/>
      <c r="P88" s="764" t="s">
        <v>40</v>
      </c>
      <c r="Q88" s="765"/>
      <c r="R88" s="765"/>
      <c r="S88" s="765"/>
      <c r="T88" s="765"/>
      <c r="U88" s="765"/>
      <c r="V88" s="766"/>
      <c r="W88" s="40" t="s">
        <v>39</v>
      </c>
      <c r="X88" s="41">
        <f>IFERROR(X85/H85,"0")+IFERROR(X86/H86,"0")+IFERROR(X87/H87,"0")</f>
        <v>2.5641025641025643</v>
      </c>
      <c r="Y88" s="41">
        <f>IFERROR(Y85/H85,"0")+IFERROR(Y86/H86,"0")+IFERROR(Y87/H87,"0")</f>
        <v>3</v>
      </c>
      <c r="Z88" s="41">
        <f>IFERROR(IF(Z85="",0,Z85),"0")+IFERROR(IF(Z86="",0,Z86),"0")+IFERROR(IF(Z87="",0,Z87),"0")</f>
        <v>5.6940000000000004E-2</v>
      </c>
      <c r="AA88" s="64"/>
      <c r="AB88" s="64"/>
      <c r="AC88" s="64"/>
    </row>
    <row r="89" spans="1:68" x14ac:dyDescent="0.2">
      <c r="A89" s="759"/>
      <c r="B89" s="759"/>
      <c r="C89" s="759"/>
      <c r="D89" s="759"/>
      <c r="E89" s="759"/>
      <c r="F89" s="759"/>
      <c r="G89" s="759"/>
      <c r="H89" s="759"/>
      <c r="I89" s="759"/>
      <c r="J89" s="759"/>
      <c r="K89" s="759"/>
      <c r="L89" s="759"/>
      <c r="M89" s="759"/>
      <c r="N89" s="759"/>
      <c r="O89" s="767"/>
      <c r="P89" s="764" t="s">
        <v>40</v>
      </c>
      <c r="Q89" s="765"/>
      <c r="R89" s="765"/>
      <c r="S89" s="765"/>
      <c r="T89" s="765"/>
      <c r="U89" s="765"/>
      <c r="V89" s="766"/>
      <c r="W89" s="40" t="s">
        <v>0</v>
      </c>
      <c r="X89" s="41">
        <f>IFERROR(SUM(X85:X87),"0")</f>
        <v>20</v>
      </c>
      <c r="Y89" s="41">
        <f>IFERROR(SUM(Y85:Y87),"0")</f>
        <v>23.4</v>
      </c>
      <c r="Z89" s="40"/>
      <c r="AA89" s="64"/>
      <c r="AB89" s="64"/>
      <c r="AC89" s="64"/>
    </row>
    <row r="90" spans="1:68" ht="16.5" hidden="1" customHeight="1" x14ac:dyDescent="0.25">
      <c r="A90" s="776" t="s">
        <v>203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62"/>
      <c r="AB90" s="62"/>
      <c r="AC90" s="62"/>
    </row>
    <row r="91" spans="1:68" ht="14.25" hidden="1" customHeight="1" x14ac:dyDescent="0.25">
      <c r="A91" s="768" t="s">
        <v>101</v>
      </c>
      <c r="B91" s="768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769">
        <v>4680115881327</v>
      </c>
      <c r="E92" s="76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10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1"/>
      <c r="R92" s="771"/>
      <c r="S92" s="771"/>
      <c r="T92" s="772"/>
      <c r="U92" s="37" t="s">
        <v>45</v>
      </c>
      <c r="V92" s="37" t="s">
        <v>45</v>
      </c>
      <c r="W92" s="38" t="s">
        <v>0</v>
      </c>
      <c r="X92" s="56">
        <v>60</v>
      </c>
      <c r="Y92" s="53">
        <f>IFERROR(IF(X92="",0,CEILING((X92/$H92),1)*$H92),"")</f>
        <v>64.800000000000011</v>
      </c>
      <c r="Z92" s="39">
        <f>IFERROR(IF(Y92=0,"",ROUNDUP(Y92/H92,0)*0.01898),"")</f>
        <v>0.11388000000000001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62.416666666666657</v>
      </c>
      <c r="BN92" s="75">
        <f>IFERROR(Y92*I92/H92,"0")</f>
        <v>67.410000000000011</v>
      </c>
      <c r="BO92" s="75">
        <f>IFERROR(1/J92*(X92/H92),"0")</f>
        <v>8.6805555555555552E-2</v>
      </c>
      <c r="BP92" s="75">
        <f>IFERROR(1/J92*(Y92/H92),"0")</f>
        <v>9.3750000000000014E-2</v>
      </c>
    </row>
    <row r="93" spans="1:68" ht="16.5" hidden="1" customHeight="1" x14ac:dyDescent="0.25">
      <c r="A93" s="60" t="s">
        <v>207</v>
      </c>
      <c r="B93" s="60" t="s">
        <v>208</v>
      </c>
      <c r="C93" s="34">
        <v>4301011476</v>
      </c>
      <c r="D93" s="769">
        <v>4680115881518</v>
      </c>
      <c r="E93" s="76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1"/>
      <c r="R93" s="771"/>
      <c r="S93" s="771"/>
      <c r="T93" s="77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209</v>
      </c>
      <c r="B94" s="60" t="s">
        <v>210</v>
      </c>
      <c r="C94" s="34">
        <v>4301011443</v>
      </c>
      <c r="D94" s="769">
        <v>4680115881303</v>
      </c>
      <c r="E94" s="76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10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1"/>
      <c r="R94" s="771"/>
      <c r="S94" s="771"/>
      <c r="T94" s="77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59"/>
      <c r="B95" s="759"/>
      <c r="C95" s="759"/>
      <c r="D95" s="759"/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67"/>
      <c r="P95" s="764" t="s">
        <v>40</v>
      </c>
      <c r="Q95" s="765"/>
      <c r="R95" s="765"/>
      <c r="S95" s="765"/>
      <c r="T95" s="765"/>
      <c r="U95" s="765"/>
      <c r="V95" s="766"/>
      <c r="W95" s="40" t="s">
        <v>39</v>
      </c>
      <c r="X95" s="41">
        <f>IFERROR(X92/H92,"0")+IFERROR(X93/H93,"0")+IFERROR(X94/H94,"0")</f>
        <v>5.5555555555555554</v>
      </c>
      <c r="Y95" s="41">
        <f>IFERROR(Y92/H92,"0")+IFERROR(Y93/H93,"0")+IFERROR(Y94/H94,"0")</f>
        <v>6.0000000000000009</v>
      </c>
      <c r="Z95" s="41">
        <f>IFERROR(IF(Z92="",0,Z92),"0")+IFERROR(IF(Z93="",0,Z93),"0")+IFERROR(IF(Z94="",0,Z94),"0")</f>
        <v>0.11388000000000001</v>
      </c>
      <c r="AA95" s="64"/>
      <c r="AB95" s="64"/>
      <c r="AC95" s="64"/>
    </row>
    <row r="96" spans="1:68" x14ac:dyDescent="0.2">
      <c r="A96" s="759"/>
      <c r="B96" s="759"/>
      <c r="C96" s="759"/>
      <c r="D96" s="759"/>
      <c r="E96" s="759"/>
      <c r="F96" s="759"/>
      <c r="G96" s="759"/>
      <c r="H96" s="759"/>
      <c r="I96" s="759"/>
      <c r="J96" s="759"/>
      <c r="K96" s="759"/>
      <c r="L96" s="759"/>
      <c r="M96" s="759"/>
      <c r="N96" s="759"/>
      <c r="O96" s="767"/>
      <c r="P96" s="764" t="s">
        <v>40</v>
      </c>
      <c r="Q96" s="765"/>
      <c r="R96" s="765"/>
      <c r="S96" s="765"/>
      <c r="T96" s="765"/>
      <c r="U96" s="765"/>
      <c r="V96" s="766"/>
      <c r="W96" s="40" t="s">
        <v>0</v>
      </c>
      <c r="X96" s="41">
        <f>IFERROR(SUM(X92:X94),"0")</f>
        <v>60</v>
      </c>
      <c r="Y96" s="41">
        <f>IFERROR(SUM(Y92:Y94),"0")</f>
        <v>64.800000000000011</v>
      </c>
      <c r="Z96" s="40"/>
      <c r="AA96" s="64"/>
      <c r="AB96" s="64"/>
      <c r="AC96" s="64"/>
    </row>
    <row r="97" spans="1:68" ht="14.25" hidden="1" customHeight="1" x14ac:dyDescent="0.25">
      <c r="A97" s="768" t="s">
        <v>78</v>
      </c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63"/>
      <c r="AB97" s="63"/>
      <c r="AC97" s="63"/>
    </row>
    <row r="98" spans="1:68" ht="27" hidden="1" customHeight="1" x14ac:dyDescent="0.25">
      <c r="A98" s="60" t="s">
        <v>212</v>
      </c>
      <c r="B98" s="60" t="s">
        <v>213</v>
      </c>
      <c r="C98" s="34">
        <v>4301051546</v>
      </c>
      <c r="D98" s="769">
        <v>4607091386967</v>
      </c>
      <c r="E98" s="76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1"/>
      <c r="R98" s="771"/>
      <c r="S98" s="771"/>
      <c r="T98" s="772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hidden="1" customHeight="1" x14ac:dyDescent="0.25">
      <c r="A99" s="60" t="s">
        <v>212</v>
      </c>
      <c r="B99" s="60" t="s">
        <v>215</v>
      </c>
      <c r="C99" s="34">
        <v>4301051437</v>
      </c>
      <c r="D99" s="769">
        <v>4607091386967</v>
      </c>
      <c r="E99" s="769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10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1"/>
      <c r="R99" s="771"/>
      <c r="S99" s="771"/>
      <c r="T99" s="77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hidden="1" customHeight="1" x14ac:dyDescent="0.25">
      <c r="A100" s="60" t="s">
        <v>216</v>
      </c>
      <c r="B100" s="60" t="s">
        <v>217</v>
      </c>
      <c r="C100" s="34">
        <v>4301051436</v>
      </c>
      <c r="D100" s="769">
        <v>4607091385731</v>
      </c>
      <c r="E100" s="76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107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1"/>
      <c r="R100" s="771"/>
      <c r="S100" s="771"/>
      <c r="T100" s="77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hidden="1" customHeight="1" x14ac:dyDescent="0.25">
      <c r="A101" s="60" t="s">
        <v>218</v>
      </c>
      <c r="B101" s="60" t="s">
        <v>219</v>
      </c>
      <c r="C101" s="34">
        <v>4301051438</v>
      </c>
      <c r="D101" s="769">
        <v>4680115880894</v>
      </c>
      <c r="E101" s="769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10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1"/>
      <c r="R101" s="771"/>
      <c r="S101" s="771"/>
      <c r="T101" s="77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hidden="1" customHeight="1" x14ac:dyDescent="0.25">
      <c r="A102" s="60" t="s">
        <v>221</v>
      </c>
      <c r="B102" s="60" t="s">
        <v>222</v>
      </c>
      <c r="C102" s="34">
        <v>4301051687</v>
      </c>
      <c r="D102" s="769">
        <v>4680115880214</v>
      </c>
      <c r="E102" s="769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1061" t="s">
        <v>223</v>
      </c>
      <c r="Q102" s="771"/>
      <c r="R102" s="771"/>
      <c r="S102" s="771"/>
      <c r="T102" s="77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769">
        <v>4680115880214</v>
      </c>
      <c r="E103" s="76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1"/>
      <c r="R103" s="771"/>
      <c r="S103" s="771"/>
      <c r="T103" s="772"/>
      <c r="U103" s="37" t="s">
        <v>45</v>
      </c>
      <c r="V103" s="37" t="s">
        <v>45</v>
      </c>
      <c r="W103" s="38" t="s">
        <v>0</v>
      </c>
      <c r="X103" s="56">
        <v>14</v>
      </c>
      <c r="Y103" s="53">
        <f t="shared" si="20"/>
        <v>16.200000000000003</v>
      </c>
      <c r="Z103" s="39">
        <f>IFERROR(IF(Y103=0,"",ROUNDUP(Y103/H103,0)*0.00902),"")</f>
        <v>5.4120000000000001E-2</v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15.493333333333332</v>
      </c>
      <c r="BN103" s="75">
        <f t="shared" si="22"/>
        <v>17.928000000000001</v>
      </c>
      <c r="BO103" s="75">
        <f t="shared" si="23"/>
        <v>3.9281705948372617E-2</v>
      </c>
      <c r="BP103" s="75">
        <f t="shared" si="24"/>
        <v>4.5454545454545463E-2</v>
      </c>
    </row>
    <row r="104" spans="1:68" x14ac:dyDescent="0.2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67"/>
      <c r="P104" s="764" t="s">
        <v>40</v>
      </c>
      <c r="Q104" s="765"/>
      <c r="R104" s="765"/>
      <c r="S104" s="765"/>
      <c r="T104" s="765"/>
      <c r="U104" s="765"/>
      <c r="V104" s="766"/>
      <c r="W104" s="40" t="s">
        <v>39</v>
      </c>
      <c r="X104" s="41">
        <f>IFERROR(X98/H98,"0")+IFERROR(X99/H99,"0")+IFERROR(X100/H100,"0")+IFERROR(X101/H101,"0")+IFERROR(X102/H102,"0")+IFERROR(X103/H103,"0")</f>
        <v>5.1851851851851851</v>
      </c>
      <c r="Y104" s="41">
        <f>IFERROR(Y98/H98,"0")+IFERROR(Y99/H99,"0")+IFERROR(Y100/H100,"0")+IFERROR(Y101/H101,"0")+IFERROR(Y102/H102,"0")+IFERROR(Y103/H103,"0")</f>
        <v>6.0000000000000009</v>
      </c>
      <c r="Z104" s="41">
        <f>IFERROR(IF(Z98="",0,Z98),"0")+IFERROR(IF(Z99="",0,Z99),"0")+IFERROR(IF(Z100="",0,Z100),"0")+IFERROR(IF(Z101="",0,Z101),"0")+IFERROR(IF(Z102="",0,Z102),"0")+IFERROR(IF(Z103="",0,Z103),"0")</f>
        <v>5.4120000000000001E-2</v>
      </c>
      <c r="AA104" s="64"/>
      <c r="AB104" s="64"/>
      <c r="AC104" s="64"/>
    </row>
    <row r="105" spans="1:68" x14ac:dyDescent="0.2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67"/>
      <c r="P105" s="764" t="s">
        <v>40</v>
      </c>
      <c r="Q105" s="765"/>
      <c r="R105" s="765"/>
      <c r="S105" s="765"/>
      <c r="T105" s="765"/>
      <c r="U105" s="765"/>
      <c r="V105" s="766"/>
      <c r="W105" s="40" t="s">
        <v>0</v>
      </c>
      <c r="X105" s="41">
        <f>IFERROR(SUM(X98:X103),"0")</f>
        <v>14</v>
      </c>
      <c r="Y105" s="41">
        <f>IFERROR(SUM(Y98:Y103),"0")</f>
        <v>16.200000000000003</v>
      </c>
      <c r="Z105" s="40"/>
      <c r="AA105" s="64"/>
      <c r="AB105" s="64"/>
      <c r="AC105" s="64"/>
    </row>
    <row r="106" spans="1:68" ht="16.5" hidden="1" customHeight="1" x14ac:dyDescent="0.25">
      <c r="A106" s="776" t="s">
        <v>225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62"/>
      <c r="AB106" s="62"/>
      <c r="AC106" s="62"/>
    </row>
    <row r="107" spans="1:68" ht="14.25" hidden="1" customHeight="1" x14ac:dyDescent="0.25">
      <c r="A107" s="768" t="s">
        <v>101</v>
      </c>
      <c r="B107" s="768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63"/>
      <c r="AB107" s="63"/>
      <c r="AC107" s="63"/>
    </row>
    <row r="108" spans="1:68" ht="16.5" hidden="1" customHeight="1" x14ac:dyDescent="0.25">
      <c r="A108" s="60" t="s">
        <v>226</v>
      </c>
      <c r="B108" s="60" t="s">
        <v>227</v>
      </c>
      <c r="C108" s="34">
        <v>4301011703</v>
      </c>
      <c r="D108" s="769">
        <v>4680115882133</v>
      </c>
      <c r="E108" s="769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1"/>
      <c r="R108" s="771"/>
      <c r="S108" s="771"/>
      <c r="T108" s="772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226</v>
      </c>
      <c r="B109" s="60" t="s">
        <v>229</v>
      </c>
      <c r="C109" s="34">
        <v>4301011514</v>
      </c>
      <c r="D109" s="769">
        <v>4680115882133</v>
      </c>
      <c r="E109" s="76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1"/>
      <c r="R109" s="771"/>
      <c r="S109" s="771"/>
      <c r="T109" s="77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230</v>
      </c>
      <c r="B110" s="60" t="s">
        <v>231</v>
      </c>
      <c r="C110" s="34">
        <v>4301011417</v>
      </c>
      <c r="D110" s="769">
        <v>4680115880269</v>
      </c>
      <c r="E110" s="769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10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1"/>
      <c r="R110" s="771"/>
      <c r="S110" s="771"/>
      <c r="T110" s="77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233</v>
      </c>
      <c r="C111" s="34">
        <v>4301011415</v>
      </c>
      <c r="D111" s="769">
        <v>4680115880429</v>
      </c>
      <c r="E111" s="769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10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1"/>
      <c r="R111" s="771"/>
      <c r="S111" s="771"/>
      <c r="T111" s="77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234</v>
      </c>
      <c r="B112" s="60" t="s">
        <v>235</v>
      </c>
      <c r="C112" s="34">
        <v>4301011462</v>
      </c>
      <c r="D112" s="769">
        <v>4680115881457</v>
      </c>
      <c r="E112" s="769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10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1"/>
      <c r="R112" s="771"/>
      <c r="S112" s="771"/>
      <c r="T112" s="77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759"/>
      <c r="B113" s="759"/>
      <c r="C113" s="759"/>
      <c r="D113" s="759"/>
      <c r="E113" s="759"/>
      <c r="F113" s="759"/>
      <c r="G113" s="759"/>
      <c r="H113" s="759"/>
      <c r="I113" s="759"/>
      <c r="J113" s="759"/>
      <c r="K113" s="759"/>
      <c r="L113" s="759"/>
      <c r="M113" s="759"/>
      <c r="N113" s="759"/>
      <c r="O113" s="767"/>
      <c r="P113" s="764" t="s">
        <v>40</v>
      </c>
      <c r="Q113" s="765"/>
      <c r="R113" s="765"/>
      <c r="S113" s="765"/>
      <c r="T113" s="765"/>
      <c r="U113" s="765"/>
      <c r="V113" s="766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759"/>
      <c r="B114" s="759"/>
      <c r="C114" s="759"/>
      <c r="D114" s="759"/>
      <c r="E114" s="759"/>
      <c r="F114" s="759"/>
      <c r="G114" s="759"/>
      <c r="H114" s="759"/>
      <c r="I114" s="759"/>
      <c r="J114" s="759"/>
      <c r="K114" s="759"/>
      <c r="L114" s="759"/>
      <c r="M114" s="759"/>
      <c r="N114" s="759"/>
      <c r="O114" s="767"/>
      <c r="P114" s="764" t="s">
        <v>40</v>
      </c>
      <c r="Q114" s="765"/>
      <c r="R114" s="765"/>
      <c r="S114" s="765"/>
      <c r="T114" s="765"/>
      <c r="U114" s="765"/>
      <c r="V114" s="766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768" t="s">
        <v>153</v>
      </c>
      <c r="B115" s="768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63"/>
      <c r="AB115" s="63"/>
      <c r="AC115" s="63"/>
    </row>
    <row r="116" spans="1:68" ht="16.5" hidden="1" customHeight="1" x14ac:dyDescent="0.25">
      <c r="A116" s="60" t="s">
        <v>236</v>
      </c>
      <c r="B116" s="60" t="s">
        <v>237</v>
      </c>
      <c r="C116" s="34">
        <v>4301020345</v>
      </c>
      <c r="D116" s="769">
        <v>4680115881488</v>
      </c>
      <c r="E116" s="769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1"/>
      <c r="R116" s="771"/>
      <c r="S116" s="771"/>
      <c r="T116" s="772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239</v>
      </c>
      <c r="B117" s="60" t="s">
        <v>240</v>
      </c>
      <c r="C117" s="34">
        <v>4301020346</v>
      </c>
      <c r="D117" s="769">
        <v>4680115882775</v>
      </c>
      <c r="E117" s="769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10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1"/>
      <c r="R117" s="771"/>
      <c r="S117" s="771"/>
      <c r="T117" s="77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241</v>
      </c>
      <c r="B118" s="60" t="s">
        <v>242</v>
      </c>
      <c r="C118" s="34">
        <v>4301020344</v>
      </c>
      <c r="D118" s="769">
        <v>4680115880658</v>
      </c>
      <c r="E118" s="769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10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1"/>
      <c r="R118" s="771"/>
      <c r="S118" s="771"/>
      <c r="T118" s="77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idden="1" x14ac:dyDescent="0.2">
      <c r="A119" s="759"/>
      <c r="B119" s="759"/>
      <c r="C119" s="759"/>
      <c r="D119" s="759"/>
      <c r="E119" s="759"/>
      <c r="F119" s="759"/>
      <c r="G119" s="759"/>
      <c r="H119" s="759"/>
      <c r="I119" s="759"/>
      <c r="J119" s="759"/>
      <c r="K119" s="759"/>
      <c r="L119" s="759"/>
      <c r="M119" s="759"/>
      <c r="N119" s="759"/>
      <c r="O119" s="767"/>
      <c r="P119" s="764" t="s">
        <v>40</v>
      </c>
      <c r="Q119" s="765"/>
      <c r="R119" s="765"/>
      <c r="S119" s="765"/>
      <c r="T119" s="765"/>
      <c r="U119" s="765"/>
      <c r="V119" s="766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hidden="1" x14ac:dyDescent="0.2">
      <c r="A120" s="759"/>
      <c r="B120" s="759"/>
      <c r="C120" s="759"/>
      <c r="D120" s="759"/>
      <c r="E120" s="759"/>
      <c r="F120" s="759"/>
      <c r="G120" s="759"/>
      <c r="H120" s="759"/>
      <c r="I120" s="759"/>
      <c r="J120" s="759"/>
      <c r="K120" s="759"/>
      <c r="L120" s="759"/>
      <c r="M120" s="759"/>
      <c r="N120" s="759"/>
      <c r="O120" s="767"/>
      <c r="P120" s="764" t="s">
        <v>40</v>
      </c>
      <c r="Q120" s="765"/>
      <c r="R120" s="765"/>
      <c r="S120" s="765"/>
      <c r="T120" s="765"/>
      <c r="U120" s="765"/>
      <c r="V120" s="766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hidden="1" customHeight="1" x14ac:dyDescent="0.25">
      <c r="A121" s="768" t="s">
        <v>78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63"/>
      <c r="AB121" s="63"/>
      <c r="AC121" s="63"/>
    </row>
    <row r="122" spans="1:68" ht="27" hidden="1" customHeight="1" x14ac:dyDescent="0.25">
      <c r="A122" s="60" t="s">
        <v>243</v>
      </c>
      <c r="B122" s="60" t="s">
        <v>244</v>
      </c>
      <c r="C122" s="34">
        <v>4301051625</v>
      </c>
      <c r="D122" s="769">
        <v>4607091385168</v>
      </c>
      <c r="E122" s="769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1"/>
      <c r="R122" s="771"/>
      <c r="S122" s="771"/>
      <c r="T122" s="772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hidden="1" customHeight="1" x14ac:dyDescent="0.25">
      <c r="A123" s="60" t="s">
        <v>243</v>
      </c>
      <c r="B123" s="60" t="s">
        <v>246</v>
      </c>
      <c r="C123" s="34">
        <v>4301051360</v>
      </c>
      <c r="D123" s="769">
        <v>4607091385168</v>
      </c>
      <c r="E123" s="769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1"/>
      <c r="R123" s="771"/>
      <c r="S123" s="771"/>
      <c r="T123" s="77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5"/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0</v>
      </c>
      <c r="BN123" s="75">
        <f t="shared" si="27"/>
        <v>0</v>
      </c>
      <c r="BO123" s="75">
        <f t="shared" si="28"/>
        <v>0</v>
      </c>
      <c r="BP123" s="75">
        <f t="shared" si="29"/>
        <v>0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769">
        <v>4680115884540</v>
      </c>
      <c r="E124" s="769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105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1"/>
      <c r="R124" s="771"/>
      <c r="S124" s="771"/>
      <c r="T124" s="772"/>
      <c r="U124" s="37" t="s">
        <v>45</v>
      </c>
      <c r="V124" s="37" t="s">
        <v>45</v>
      </c>
      <c r="W124" s="38" t="s">
        <v>0</v>
      </c>
      <c r="X124" s="56">
        <v>40</v>
      </c>
      <c r="Y124" s="53">
        <f t="shared" si="25"/>
        <v>42</v>
      </c>
      <c r="Z124" s="39">
        <f>IFERROR(IF(Y124=0,"",ROUNDUP(Y124/H124,0)*0.01898),"")</f>
        <v>9.4899999999999998E-2</v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42.071428571428577</v>
      </c>
      <c r="BN124" s="75">
        <f t="shared" si="27"/>
        <v>44.175000000000004</v>
      </c>
      <c r="BO124" s="75">
        <f t="shared" si="28"/>
        <v>7.4404761904761904E-2</v>
      </c>
      <c r="BP124" s="75">
        <f t="shared" si="29"/>
        <v>7.8125E-2</v>
      </c>
    </row>
    <row r="125" spans="1:68" ht="37.5" hidden="1" customHeight="1" x14ac:dyDescent="0.25">
      <c r="A125" s="60" t="s">
        <v>251</v>
      </c>
      <c r="B125" s="60" t="s">
        <v>252</v>
      </c>
      <c r="C125" s="34">
        <v>4301051362</v>
      </c>
      <c r="D125" s="769">
        <v>4607091383256</v>
      </c>
      <c r="E125" s="769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10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1"/>
      <c r="R125" s="771"/>
      <c r="S125" s="771"/>
      <c r="T125" s="77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hidden="1" customHeight="1" x14ac:dyDescent="0.25">
      <c r="A126" s="60" t="s">
        <v>253</v>
      </c>
      <c r="B126" s="60" t="s">
        <v>254</v>
      </c>
      <c r="C126" s="34">
        <v>4301051358</v>
      </c>
      <c r="D126" s="769">
        <v>4607091385748</v>
      </c>
      <c r="E126" s="769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10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1"/>
      <c r="R126" s="771"/>
      <c r="S126" s="771"/>
      <c r="T126" s="77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hidden="1" customHeight="1" x14ac:dyDescent="0.25">
      <c r="A127" s="60" t="s">
        <v>255</v>
      </c>
      <c r="B127" s="60" t="s">
        <v>256</v>
      </c>
      <c r="C127" s="34">
        <v>4301051740</v>
      </c>
      <c r="D127" s="769">
        <v>4680115884533</v>
      </c>
      <c r="E127" s="769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1"/>
      <c r="R127" s="771"/>
      <c r="S127" s="771"/>
      <c r="T127" s="77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hidden="1" customHeight="1" x14ac:dyDescent="0.25">
      <c r="A128" s="60" t="s">
        <v>257</v>
      </c>
      <c r="B128" s="60" t="s">
        <v>258</v>
      </c>
      <c r="C128" s="34">
        <v>4301051480</v>
      </c>
      <c r="D128" s="769">
        <v>4680115882645</v>
      </c>
      <c r="E128" s="769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10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1"/>
      <c r="R128" s="771"/>
      <c r="S128" s="771"/>
      <c r="T128" s="77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7"/>
      <c r="P129" s="764" t="s">
        <v>40</v>
      </c>
      <c r="Q129" s="765"/>
      <c r="R129" s="765"/>
      <c r="S129" s="765"/>
      <c r="T129" s="765"/>
      <c r="U129" s="765"/>
      <c r="V129" s="766"/>
      <c r="W129" s="40" t="s">
        <v>39</v>
      </c>
      <c r="X129" s="41">
        <f>IFERROR(X122/H122,"0")+IFERROR(X123/H123,"0")+IFERROR(X124/H124,"0")+IFERROR(X125/H125,"0")+IFERROR(X126/H126,"0")+IFERROR(X127/H127,"0")+IFERROR(X128/H128,"0")</f>
        <v>4.7619047619047619</v>
      </c>
      <c r="Y129" s="41">
        <f>IFERROR(Y122/H122,"0")+IFERROR(Y123/H123,"0")+IFERROR(Y124/H124,"0")+IFERROR(Y125/H125,"0")+IFERROR(Y126/H126,"0")+IFERROR(Y127/H127,"0")+IFERROR(Y128/H128,"0")</f>
        <v>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9.4899999999999998E-2</v>
      </c>
      <c r="AA129" s="64"/>
      <c r="AB129" s="64"/>
      <c r="AC129" s="64"/>
    </row>
    <row r="130" spans="1:68" x14ac:dyDescent="0.2">
      <c r="A130" s="759"/>
      <c r="B130" s="759"/>
      <c r="C130" s="759"/>
      <c r="D130" s="759"/>
      <c r="E130" s="759"/>
      <c r="F130" s="759"/>
      <c r="G130" s="759"/>
      <c r="H130" s="759"/>
      <c r="I130" s="759"/>
      <c r="J130" s="759"/>
      <c r="K130" s="759"/>
      <c r="L130" s="759"/>
      <c r="M130" s="759"/>
      <c r="N130" s="759"/>
      <c r="O130" s="767"/>
      <c r="P130" s="764" t="s">
        <v>40</v>
      </c>
      <c r="Q130" s="765"/>
      <c r="R130" s="765"/>
      <c r="S130" s="765"/>
      <c r="T130" s="765"/>
      <c r="U130" s="765"/>
      <c r="V130" s="766"/>
      <c r="W130" s="40" t="s">
        <v>0</v>
      </c>
      <c r="X130" s="41">
        <f>IFERROR(SUM(X122:X128),"0")</f>
        <v>40</v>
      </c>
      <c r="Y130" s="41">
        <f>IFERROR(SUM(Y122:Y128),"0")</f>
        <v>42</v>
      </c>
      <c r="Z130" s="40"/>
      <c r="AA130" s="64"/>
      <c r="AB130" s="64"/>
      <c r="AC130" s="64"/>
    </row>
    <row r="131" spans="1:68" ht="14.25" hidden="1" customHeight="1" x14ac:dyDescent="0.25">
      <c r="A131" s="768" t="s">
        <v>195</v>
      </c>
      <c r="B131" s="768"/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63"/>
      <c r="AB131" s="63"/>
      <c r="AC131" s="63"/>
    </row>
    <row r="132" spans="1:68" ht="37.5" hidden="1" customHeight="1" x14ac:dyDescent="0.25">
      <c r="A132" s="60" t="s">
        <v>260</v>
      </c>
      <c r="B132" s="60" t="s">
        <v>261</v>
      </c>
      <c r="C132" s="34">
        <v>4301060356</v>
      </c>
      <c r="D132" s="769">
        <v>4680115882652</v>
      </c>
      <c r="E132" s="769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1"/>
      <c r="R132" s="771"/>
      <c r="S132" s="771"/>
      <c r="T132" s="77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263</v>
      </c>
      <c r="B133" s="60" t="s">
        <v>264</v>
      </c>
      <c r="C133" s="34">
        <v>4301060317</v>
      </c>
      <c r="D133" s="769">
        <v>4680115880238</v>
      </c>
      <c r="E133" s="769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10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1"/>
      <c r="R133" s="771"/>
      <c r="S133" s="771"/>
      <c r="T133" s="77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7"/>
      <c r="P134" s="764" t="s">
        <v>40</v>
      </c>
      <c r="Q134" s="765"/>
      <c r="R134" s="765"/>
      <c r="S134" s="765"/>
      <c r="T134" s="765"/>
      <c r="U134" s="765"/>
      <c r="V134" s="766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759"/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67"/>
      <c r="P135" s="764" t="s">
        <v>40</v>
      </c>
      <c r="Q135" s="765"/>
      <c r="R135" s="765"/>
      <c r="S135" s="765"/>
      <c r="T135" s="765"/>
      <c r="U135" s="765"/>
      <c r="V135" s="766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76" t="s">
        <v>266</v>
      </c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776"/>
      <c r="Z136" s="776"/>
      <c r="AA136" s="62"/>
      <c r="AB136" s="62"/>
      <c r="AC136" s="62"/>
    </row>
    <row r="137" spans="1:68" ht="14.25" hidden="1" customHeight="1" x14ac:dyDescent="0.25">
      <c r="A137" s="768" t="s">
        <v>101</v>
      </c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8"/>
      <c r="P137" s="768"/>
      <c r="Q137" s="768"/>
      <c r="R137" s="768"/>
      <c r="S137" s="768"/>
      <c r="T137" s="768"/>
      <c r="U137" s="768"/>
      <c r="V137" s="768"/>
      <c r="W137" s="768"/>
      <c r="X137" s="768"/>
      <c r="Y137" s="768"/>
      <c r="Z137" s="768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769">
        <v>4680115882577</v>
      </c>
      <c r="E138" s="769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10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1"/>
      <c r="R138" s="771"/>
      <c r="S138" s="771"/>
      <c r="T138" s="772"/>
      <c r="U138" s="37" t="s">
        <v>45</v>
      </c>
      <c r="V138" s="37" t="s">
        <v>45</v>
      </c>
      <c r="W138" s="38" t="s">
        <v>0</v>
      </c>
      <c r="X138" s="56">
        <v>16</v>
      </c>
      <c r="Y138" s="53">
        <f>IFERROR(IF(X138="",0,CEILING((X138/$H138),1)*$H138),"")</f>
        <v>16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16.899999999999999</v>
      </c>
      <c r="BN138" s="75">
        <f>IFERROR(Y138*I138/H138,"0")</f>
        <v>16.899999999999999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hidden="1" customHeight="1" x14ac:dyDescent="0.25">
      <c r="A139" s="60" t="s">
        <v>267</v>
      </c>
      <c r="B139" s="60" t="s">
        <v>270</v>
      </c>
      <c r="C139" s="34">
        <v>4301011564</v>
      </c>
      <c r="D139" s="769">
        <v>4680115882577</v>
      </c>
      <c r="E139" s="76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1"/>
      <c r="R139" s="771"/>
      <c r="S139" s="771"/>
      <c r="T139" s="77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7"/>
      <c r="P140" s="764" t="s">
        <v>40</v>
      </c>
      <c r="Q140" s="765"/>
      <c r="R140" s="765"/>
      <c r="S140" s="765"/>
      <c r="T140" s="765"/>
      <c r="U140" s="765"/>
      <c r="V140" s="766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759"/>
      <c r="B141" s="759"/>
      <c r="C141" s="759"/>
      <c r="D141" s="759"/>
      <c r="E141" s="759"/>
      <c r="F141" s="759"/>
      <c r="G141" s="759"/>
      <c r="H141" s="759"/>
      <c r="I141" s="759"/>
      <c r="J141" s="759"/>
      <c r="K141" s="759"/>
      <c r="L141" s="759"/>
      <c r="M141" s="759"/>
      <c r="N141" s="759"/>
      <c r="O141" s="767"/>
      <c r="P141" s="764" t="s">
        <v>40</v>
      </c>
      <c r="Q141" s="765"/>
      <c r="R141" s="765"/>
      <c r="S141" s="765"/>
      <c r="T141" s="765"/>
      <c r="U141" s="765"/>
      <c r="V141" s="766"/>
      <c r="W141" s="40" t="s">
        <v>0</v>
      </c>
      <c r="X141" s="41">
        <f>IFERROR(SUM(X138:X139),"0")</f>
        <v>16</v>
      </c>
      <c r="Y141" s="41">
        <f>IFERROR(SUM(Y138:Y139),"0")</f>
        <v>16</v>
      </c>
      <c r="Z141" s="40"/>
      <c r="AA141" s="64"/>
      <c r="AB141" s="64"/>
      <c r="AC141" s="64"/>
    </row>
    <row r="142" spans="1:68" ht="14.25" hidden="1" customHeight="1" x14ac:dyDescent="0.25">
      <c r="A142" s="768" t="s">
        <v>164</v>
      </c>
      <c r="B142" s="768"/>
      <c r="C142" s="768"/>
      <c r="D142" s="768"/>
      <c r="E142" s="768"/>
      <c r="F142" s="768"/>
      <c r="G142" s="768"/>
      <c r="H142" s="768"/>
      <c r="I142" s="768"/>
      <c r="J142" s="768"/>
      <c r="K142" s="768"/>
      <c r="L142" s="768"/>
      <c r="M142" s="768"/>
      <c r="N142" s="768"/>
      <c r="O142" s="768"/>
      <c r="P142" s="768"/>
      <c r="Q142" s="768"/>
      <c r="R142" s="768"/>
      <c r="S142" s="768"/>
      <c r="T142" s="768"/>
      <c r="U142" s="768"/>
      <c r="V142" s="768"/>
      <c r="W142" s="768"/>
      <c r="X142" s="768"/>
      <c r="Y142" s="768"/>
      <c r="Z142" s="768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769">
        <v>4680115883444</v>
      </c>
      <c r="E143" s="769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1"/>
      <c r="R143" s="771"/>
      <c r="S143" s="771"/>
      <c r="T143" s="772"/>
      <c r="U143" s="37" t="s">
        <v>45</v>
      </c>
      <c r="V143" s="37" t="s">
        <v>45</v>
      </c>
      <c r="W143" s="38" t="s">
        <v>0</v>
      </c>
      <c r="X143" s="56">
        <v>120</v>
      </c>
      <c r="Y143" s="53">
        <f>IFERROR(IF(X143="",0,CEILING((X143/$H143),1)*$H143),"")</f>
        <v>120.39999999999999</v>
      </c>
      <c r="Z143" s="39">
        <f>IFERROR(IF(Y143=0,"",ROUNDUP(Y143/H143,0)*0.00651),"")</f>
        <v>0.27993000000000001</v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131.48571428571429</v>
      </c>
      <c r="BN143" s="75">
        <f>IFERROR(Y143*I143/H143,"0")</f>
        <v>131.92400000000001</v>
      </c>
      <c r="BO143" s="75">
        <f>IFERROR(1/J143*(X143/H143),"0")</f>
        <v>0.23547880690737838</v>
      </c>
      <c r="BP143" s="75">
        <f>IFERROR(1/J143*(Y143/H143),"0")</f>
        <v>0.23626373626373628</v>
      </c>
    </row>
    <row r="144" spans="1:68" ht="27" hidden="1" customHeight="1" x14ac:dyDescent="0.25">
      <c r="A144" s="60" t="s">
        <v>271</v>
      </c>
      <c r="B144" s="60" t="s">
        <v>274</v>
      </c>
      <c r="C144" s="34">
        <v>4301031234</v>
      </c>
      <c r="D144" s="769">
        <v>4680115883444</v>
      </c>
      <c r="E144" s="76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1"/>
      <c r="R144" s="771"/>
      <c r="S144" s="771"/>
      <c r="T144" s="77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7"/>
      <c r="P145" s="764" t="s">
        <v>40</v>
      </c>
      <c r="Q145" s="765"/>
      <c r="R145" s="765"/>
      <c r="S145" s="765"/>
      <c r="T145" s="765"/>
      <c r="U145" s="765"/>
      <c r="V145" s="766"/>
      <c r="W145" s="40" t="s">
        <v>39</v>
      </c>
      <c r="X145" s="41">
        <f>IFERROR(X143/H143,"0")+IFERROR(X144/H144,"0")</f>
        <v>42.857142857142861</v>
      </c>
      <c r="Y145" s="41">
        <f>IFERROR(Y143/H143,"0")+IFERROR(Y144/H144,"0")</f>
        <v>43</v>
      </c>
      <c r="Z145" s="41">
        <f>IFERROR(IF(Z143="",0,Z143),"0")+IFERROR(IF(Z144="",0,Z144),"0")</f>
        <v>0.27993000000000001</v>
      </c>
      <c r="AA145" s="64"/>
      <c r="AB145" s="64"/>
      <c r="AC145" s="64"/>
    </row>
    <row r="146" spans="1:68" x14ac:dyDescent="0.2">
      <c r="A146" s="759"/>
      <c r="B146" s="759"/>
      <c r="C146" s="759"/>
      <c r="D146" s="759"/>
      <c r="E146" s="759"/>
      <c r="F146" s="759"/>
      <c r="G146" s="759"/>
      <c r="H146" s="759"/>
      <c r="I146" s="759"/>
      <c r="J146" s="759"/>
      <c r="K146" s="759"/>
      <c r="L146" s="759"/>
      <c r="M146" s="759"/>
      <c r="N146" s="759"/>
      <c r="O146" s="767"/>
      <c r="P146" s="764" t="s">
        <v>40</v>
      </c>
      <c r="Q146" s="765"/>
      <c r="R146" s="765"/>
      <c r="S146" s="765"/>
      <c r="T146" s="765"/>
      <c r="U146" s="765"/>
      <c r="V146" s="766"/>
      <c r="W146" s="40" t="s">
        <v>0</v>
      </c>
      <c r="X146" s="41">
        <f>IFERROR(SUM(X143:X144),"0")</f>
        <v>120</v>
      </c>
      <c r="Y146" s="41">
        <f>IFERROR(SUM(Y143:Y144),"0")</f>
        <v>120.39999999999999</v>
      </c>
      <c r="Z146" s="40"/>
      <c r="AA146" s="64"/>
      <c r="AB146" s="64"/>
      <c r="AC146" s="64"/>
    </row>
    <row r="147" spans="1:68" ht="14.25" hidden="1" customHeight="1" x14ac:dyDescent="0.25">
      <c r="A147" s="768" t="s">
        <v>78</v>
      </c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8"/>
      <c r="P147" s="768"/>
      <c r="Q147" s="768"/>
      <c r="R147" s="768"/>
      <c r="S147" s="768"/>
      <c r="T147" s="768"/>
      <c r="U147" s="768"/>
      <c r="V147" s="768"/>
      <c r="W147" s="768"/>
      <c r="X147" s="768"/>
      <c r="Y147" s="768"/>
      <c r="Z147" s="768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769">
        <v>4680115882584</v>
      </c>
      <c r="E148" s="769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10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1"/>
      <c r="R148" s="771"/>
      <c r="S148" s="771"/>
      <c r="T148" s="772"/>
      <c r="U148" s="37" t="s">
        <v>45</v>
      </c>
      <c r="V148" s="37" t="s">
        <v>45</v>
      </c>
      <c r="W148" s="38" t="s">
        <v>0</v>
      </c>
      <c r="X148" s="56">
        <v>13</v>
      </c>
      <c r="Y148" s="53">
        <f>IFERROR(IF(X148="",0,CEILING((X148/$H148),1)*$H148),"")</f>
        <v>13.200000000000001</v>
      </c>
      <c r="Z148" s="39">
        <f>IFERROR(IF(Y148=0,"",ROUNDUP(Y148/H148,0)*0.00651),"")</f>
        <v>3.2550000000000003E-2</v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14.31969696969697</v>
      </c>
      <c r="BN148" s="75">
        <f>IFERROR(Y148*I148/H148,"0")</f>
        <v>14.540000000000001</v>
      </c>
      <c r="BO148" s="75">
        <f>IFERROR(1/J148*(X148/H148),"0")</f>
        <v>2.7056277056277056E-2</v>
      </c>
      <c r="BP148" s="75">
        <f>IFERROR(1/J148*(Y148/H148),"0")</f>
        <v>2.7472527472527476E-2</v>
      </c>
    </row>
    <row r="149" spans="1:68" ht="16.5" hidden="1" customHeight="1" x14ac:dyDescent="0.25">
      <c r="A149" s="60" t="s">
        <v>275</v>
      </c>
      <c r="B149" s="60" t="s">
        <v>277</v>
      </c>
      <c r="C149" s="34">
        <v>4301051476</v>
      </c>
      <c r="D149" s="769">
        <v>4680115882584</v>
      </c>
      <c r="E149" s="76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1"/>
      <c r="R149" s="771"/>
      <c r="S149" s="771"/>
      <c r="T149" s="77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7"/>
      <c r="P150" s="764" t="s">
        <v>40</v>
      </c>
      <c r="Q150" s="765"/>
      <c r="R150" s="765"/>
      <c r="S150" s="765"/>
      <c r="T150" s="765"/>
      <c r="U150" s="765"/>
      <c r="V150" s="766"/>
      <c r="W150" s="40" t="s">
        <v>39</v>
      </c>
      <c r="X150" s="41">
        <f>IFERROR(X148/H148,"0")+IFERROR(X149/H149,"0")</f>
        <v>4.9242424242424239</v>
      </c>
      <c r="Y150" s="41">
        <f>IFERROR(Y148/H148,"0")+IFERROR(Y149/H149,"0")</f>
        <v>5</v>
      </c>
      <c r="Z150" s="41">
        <f>IFERROR(IF(Z148="",0,Z148),"0")+IFERROR(IF(Z149="",0,Z149),"0")</f>
        <v>3.2550000000000003E-2</v>
      </c>
      <c r="AA150" s="64"/>
      <c r="AB150" s="64"/>
      <c r="AC150" s="64"/>
    </row>
    <row r="151" spans="1:68" x14ac:dyDescent="0.2">
      <c r="A151" s="759"/>
      <c r="B151" s="759"/>
      <c r="C151" s="759"/>
      <c r="D151" s="759"/>
      <c r="E151" s="759"/>
      <c r="F151" s="759"/>
      <c r="G151" s="759"/>
      <c r="H151" s="759"/>
      <c r="I151" s="759"/>
      <c r="J151" s="759"/>
      <c r="K151" s="759"/>
      <c r="L151" s="759"/>
      <c r="M151" s="759"/>
      <c r="N151" s="759"/>
      <c r="O151" s="767"/>
      <c r="P151" s="764" t="s">
        <v>40</v>
      </c>
      <c r="Q151" s="765"/>
      <c r="R151" s="765"/>
      <c r="S151" s="765"/>
      <c r="T151" s="765"/>
      <c r="U151" s="765"/>
      <c r="V151" s="766"/>
      <c r="W151" s="40" t="s">
        <v>0</v>
      </c>
      <c r="X151" s="41">
        <f>IFERROR(SUM(X148:X149),"0")</f>
        <v>13</v>
      </c>
      <c r="Y151" s="41">
        <f>IFERROR(SUM(Y148:Y149),"0")</f>
        <v>13.200000000000001</v>
      </c>
      <c r="Z151" s="40"/>
      <c r="AA151" s="64"/>
      <c r="AB151" s="64"/>
      <c r="AC151" s="64"/>
    </row>
    <row r="152" spans="1:68" ht="16.5" hidden="1" customHeight="1" x14ac:dyDescent="0.25">
      <c r="A152" s="776" t="s">
        <v>99</v>
      </c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6"/>
      <c r="P152" s="776"/>
      <c r="Q152" s="776"/>
      <c r="R152" s="776"/>
      <c r="S152" s="776"/>
      <c r="T152" s="776"/>
      <c r="U152" s="776"/>
      <c r="V152" s="776"/>
      <c r="W152" s="776"/>
      <c r="X152" s="776"/>
      <c r="Y152" s="776"/>
      <c r="Z152" s="776"/>
      <c r="AA152" s="62"/>
      <c r="AB152" s="62"/>
      <c r="AC152" s="62"/>
    </row>
    <row r="153" spans="1:68" ht="14.25" hidden="1" customHeight="1" x14ac:dyDescent="0.25">
      <c r="A153" s="768" t="s">
        <v>101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63"/>
      <c r="AB153" s="63"/>
      <c r="AC153" s="63"/>
    </row>
    <row r="154" spans="1:68" ht="27" hidden="1" customHeight="1" x14ac:dyDescent="0.25">
      <c r="A154" s="60" t="s">
        <v>278</v>
      </c>
      <c r="B154" s="60" t="s">
        <v>279</v>
      </c>
      <c r="C154" s="34">
        <v>4301011705</v>
      </c>
      <c r="D154" s="769">
        <v>4607091384604</v>
      </c>
      <c r="E154" s="769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10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1"/>
      <c r="R154" s="771"/>
      <c r="S154" s="771"/>
      <c r="T154" s="77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7"/>
      <c r="P155" s="764" t="s">
        <v>40</v>
      </c>
      <c r="Q155" s="765"/>
      <c r="R155" s="765"/>
      <c r="S155" s="765"/>
      <c r="T155" s="765"/>
      <c r="U155" s="765"/>
      <c r="V155" s="766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759"/>
      <c r="B156" s="759"/>
      <c r="C156" s="759"/>
      <c r="D156" s="759"/>
      <c r="E156" s="759"/>
      <c r="F156" s="759"/>
      <c r="G156" s="759"/>
      <c r="H156" s="759"/>
      <c r="I156" s="759"/>
      <c r="J156" s="759"/>
      <c r="K156" s="759"/>
      <c r="L156" s="759"/>
      <c r="M156" s="759"/>
      <c r="N156" s="759"/>
      <c r="O156" s="767"/>
      <c r="P156" s="764" t="s">
        <v>40</v>
      </c>
      <c r="Q156" s="765"/>
      <c r="R156" s="765"/>
      <c r="S156" s="765"/>
      <c r="T156" s="765"/>
      <c r="U156" s="765"/>
      <c r="V156" s="766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68" t="s">
        <v>164</v>
      </c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68"/>
      <c r="Z157" s="768"/>
      <c r="AA157" s="63"/>
      <c r="AB157" s="63"/>
      <c r="AC157" s="63"/>
    </row>
    <row r="158" spans="1:68" ht="16.5" hidden="1" customHeight="1" x14ac:dyDescent="0.25">
      <c r="A158" s="60" t="s">
        <v>281</v>
      </c>
      <c r="B158" s="60" t="s">
        <v>282</v>
      </c>
      <c r="C158" s="34">
        <v>4301030895</v>
      </c>
      <c r="D158" s="769">
        <v>4607091387667</v>
      </c>
      <c r="E158" s="769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1"/>
      <c r="R158" s="771"/>
      <c r="S158" s="771"/>
      <c r="T158" s="772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284</v>
      </c>
      <c r="B159" s="60" t="s">
        <v>285</v>
      </c>
      <c r="C159" s="34">
        <v>4301030961</v>
      </c>
      <c r="D159" s="769">
        <v>4607091387636</v>
      </c>
      <c r="E159" s="769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1"/>
      <c r="R159" s="771"/>
      <c r="S159" s="771"/>
      <c r="T159" s="77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hidden="1" customHeight="1" x14ac:dyDescent="0.25">
      <c r="A160" s="60" t="s">
        <v>287</v>
      </c>
      <c r="B160" s="60" t="s">
        <v>288</v>
      </c>
      <c r="C160" s="34">
        <v>4301030963</v>
      </c>
      <c r="D160" s="769">
        <v>4607091382426</v>
      </c>
      <c r="E160" s="769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10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1"/>
      <c r="R160" s="771"/>
      <c r="S160" s="771"/>
      <c r="T160" s="77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290</v>
      </c>
      <c r="B161" s="60" t="s">
        <v>291</v>
      </c>
      <c r="C161" s="34">
        <v>4301030962</v>
      </c>
      <c r="D161" s="769">
        <v>4607091386547</v>
      </c>
      <c r="E161" s="769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1"/>
      <c r="R161" s="771"/>
      <c r="S161" s="771"/>
      <c r="T161" s="77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292</v>
      </c>
      <c r="B162" s="60" t="s">
        <v>293</v>
      </c>
      <c r="C162" s="34">
        <v>4301030964</v>
      </c>
      <c r="D162" s="769">
        <v>4607091382464</v>
      </c>
      <c r="E162" s="769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10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1"/>
      <c r="R162" s="771"/>
      <c r="S162" s="771"/>
      <c r="T162" s="77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7"/>
      <c r="P163" s="764" t="s">
        <v>40</v>
      </c>
      <c r="Q163" s="765"/>
      <c r="R163" s="765"/>
      <c r="S163" s="765"/>
      <c r="T163" s="765"/>
      <c r="U163" s="765"/>
      <c r="V163" s="766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759"/>
      <c r="B164" s="759"/>
      <c r="C164" s="759"/>
      <c r="D164" s="759"/>
      <c r="E164" s="759"/>
      <c r="F164" s="759"/>
      <c r="G164" s="759"/>
      <c r="H164" s="759"/>
      <c r="I164" s="759"/>
      <c r="J164" s="759"/>
      <c r="K164" s="759"/>
      <c r="L164" s="759"/>
      <c r="M164" s="759"/>
      <c r="N164" s="759"/>
      <c r="O164" s="767"/>
      <c r="P164" s="764" t="s">
        <v>40</v>
      </c>
      <c r="Q164" s="765"/>
      <c r="R164" s="765"/>
      <c r="S164" s="765"/>
      <c r="T164" s="765"/>
      <c r="U164" s="765"/>
      <c r="V164" s="766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768" t="s">
        <v>78</v>
      </c>
      <c r="B165" s="768"/>
      <c r="C165" s="768"/>
      <c r="D165" s="768"/>
      <c r="E165" s="768"/>
      <c r="F165" s="768"/>
      <c r="G165" s="768"/>
      <c r="H165" s="768"/>
      <c r="I165" s="768"/>
      <c r="J165" s="768"/>
      <c r="K165" s="768"/>
      <c r="L165" s="768"/>
      <c r="M165" s="768"/>
      <c r="N165" s="768"/>
      <c r="O165" s="768"/>
      <c r="P165" s="768"/>
      <c r="Q165" s="768"/>
      <c r="R165" s="768"/>
      <c r="S165" s="768"/>
      <c r="T165" s="768"/>
      <c r="U165" s="768"/>
      <c r="V165" s="768"/>
      <c r="W165" s="768"/>
      <c r="X165" s="768"/>
      <c r="Y165" s="768"/>
      <c r="Z165" s="768"/>
      <c r="AA165" s="63"/>
      <c r="AB165" s="63"/>
      <c r="AC165" s="63"/>
    </row>
    <row r="166" spans="1:68" ht="16.5" hidden="1" customHeight="1" x14ac:dyDescent="0.25">
      <c r="A166" s="60" t="s">
        <v>294</v>
      </c>
      <c r="B166" s="60" t="s">
        <v>295</v>
      </c>
      <c r="C166" s="34">
        <v>4301051653</v>
      </c>
      <c r="D166" s="769">
        <v>4607091386264</v>
      </c>
      <c r="E166" s="769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1"/>
      <c r="R166" s="771"/>
      <c r="S166" s="771"/>
      <c r="T166" s="772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297</v>
      </c>
      <c r="B167" s="60" t="s">
        <v>298</v>
      </c>
      <c r="C167" s="34">
        <v>4301051313</v>
      </c>
      <c r="D167" s="769">
        <v>4607091385427</v>
      </c>
      <c r="E167" s="769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10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1"/>
      <c r="R167" s="771"/>
      <c r="S167" s="771"/>
      <c r="T167" s="77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7"/>
      <c r="P168" s="764" t="s">
        <v>40</v>
      </c>
      <c r="Q168" s="765"/>
      <c r="R168" s="765"/>
      <c r="S168" s="765"/>
      <c r="T168" s="765"/>
      <c r="U168" s="765"/>
      <c r="V168" s="766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7"/>
      <c r="P169" s="764" t="s">
        <v>40</v>
      </c>
      <c r="Q169" s="765"/>
      <c r="R169" s="765"/>
      <c r="S169" s="765"/>
      <c r="T169" s="765"/>
      <c r="U169" s="765"/>
      <c r="V169" s="766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809" t="s">
        <v>300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52"/>
      <c r="AB170" s="52"/>
      <c r="AC170" s="52"/>
    </row>
    <row r="171" spans="1:68" ht="16.5" hidden="1" customHeight="1" x14ac:dyDescent="0.25">
      <c r="A171" s="776" t="s">
        <v>301</v>
      </c>
      <c r="B171" s="776"/>
      <c r="C171" s="776"/>
      <c r="D171" s="776"/>
      <c r="E171" s="776"/>
      <c r="F171" s="776"/>
      <c r="G171" s="776"/>
      <c r="H171" s="776"/>
      <c r="I171" s="776"/>
      <c r="J171" s="776"/>
      <c r="K171" s="776"/>
      <c r="L171" s="776"/>
      <c r="M171" s="776"/>
      <c r="N171" s="776"/>
      <c r="O171" s="776"/>
      <c r="P171" s="776"/>
      <c r="Q171" s="776"/>
      <c r="R171" s="776"/>
      <c r="S171" s="776"/>
      <c r="T171" s="776"/>
      <c r="U171" s="776"/>
      <c r="V171" s="776"/>
      <c r="W171" s="776"/>
      <c r="X171" s="776"/>
      <c r="Y171" s="776"/>
      <c r="Z171" s="776"/>
      <c r="AA171" s="62"/>
      <c r="AB171" s="62"/>
      <c r="AC171" s="62"/>
    </row>
    <row r="172" spans="1:68" ht="14.25" hidden="1" customHeight="1" x14ac:dyDescent="0.25">
      <c r="A172" s="768" t="s">
        <v>153</v>
      </c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8"/>
      <c r="P172" s="768"/>
      <c r="Q172" s="768"/>
      <c r="R172" s="768"/>
      <c r="S172" s="768"/>
      <c r="T172" s="768"/>
      <c r="U172" s="768"/>
      <c r="V172" s="768"/>
      <c r="W172" s="768"/>
      <c r="X172" s="768"/>
      <c r="Y172" s="768"/>
      <c r="Z172" s="768"/>
      <c r="AA172" s="63"/>
      <c r="AB172" s="63"/>
      <c r="AC172" s="63"/>
    </row>
    <row r="173" spans="1:68" ht="27" hidden="1" customHeight="1" x14ac:dyDescent="0.25">
      <c r="A173" s="60" t="s">
        <v>302</v>
      </c>
      <c r="B173" s="60" t="s">
        <v>303</v>
      </c>
      <c r="C173" s="34">
        <v>4301020323</v>
      </c>
      <c r="D173" s="769">
        <v>4680115886223</v>
      </c>
      <c r="E173" s="769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1"/>
      <c r="R173" s="771"/>
      <c r="S173" s="771"/>
      <c r="T173" s="77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59"/>
      <c r="B174" s="759"/>
      <c r="C174" s="759"/>
      <c r="D174" s="759"/>
      <c r="E174" s="759"/>
      <c r="F174" s="759"/>
      <c r="G174" s="759"/>
      <c r="H174" s="759"/>
      <c r="I174" s="759"/>
      <c r="J174" s="759"/>
      <c r="K174" s="759"/>
      <c r="L174" s="759"/>
      <c r="M174" s="759"/>
      <c r="N174" s="759"/>
      <c r="O174" s="767"/>
      <c r="P174" s="764" t="s">
        <v>40</v>
      </c>
      <c r="Q174" s="765"/>
      <c r="R174" s="765"/>
      <c r="S174" s="765"/>
      <c r="T174" s="765"/>
      <c r="U174" s="765"/>
      <c r="V174" s="76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59"/>
      <c r="B175" s="759"/>
      <c r="C175" s="759"/>
      <c r="D175" s="759"/>
      <c r="E175" s="759"/>
      <c r="F175" s="759"/>
      <c r="G175" s="759"/>
      <c r="H175" s="759"/>
      <c r="I175" s="759"/>
      <c r="J175" s="759"/>
      <c r="K175" s="759"/>
      <c r="L175" s="759"/>
      <c r="M175" s="759"/>
      <c r="N175" s="759"/>
      <c r="O175" s="767"/>
      <c r="P175" s="764" t="s">
        <v>40</v>
      </c>
      <c r="Q175" s="765"/>
      <c r="R175" s="765"/>
      <c r="S175" s="765"/>
      <c r="T175" s="765"/>
      <c r="U175" s="765"/>
      <c r="V175" s="76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68" t="s">
        <v>164</v>
      </c>
      <c r="B176" s="768"/>
      <c r="C176" s="768"/>
      <c r="D176" s="768"/>
      <c r="E176" s="768"/>
      <c r="F176" s="768"/>
      <c r="G176" s="768"/>
      <c r="H176" s="768"/>
      <c r="I176" s="768"/>
      <c r="J176" s="768"/>
      <c r="K176" s="768"/>
      <c r="L176" s="768"/>
      <c r="M176" s="768"/>
      <c r="N176" s="768"/>
      <c r="O176" s="768"/>
      <c r="P176" s="768"/>
      <c r="Q176" s="768"/>
      <c r="R176" s="768"/>
      <c r="S176" s="768"/>
      <c r="T176" s="768"/>
      <c r="U176" s="768"/>
      <c r="V176" s="768"/>
      <c r="W176" s="768"/>
      <c r="X176" s="768"/>
      <c r="Y176" s="768"/>
      <c r="Z176" s="768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769">
        <v>4680115880993</v>
      </c>
      <c r="E177" s="769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1"/>
      <c r="R177" s="771"/>
      <c r="S177" s="771"/>
      <c r="T177" s="772"/>
      <c r="U177" s="37" t="s">
        <v>45</v>
      </c>
      <c r="V177" s="37" t="s">
        <v>45</v>
      </c>
      <c r="W177" s="38" t="s">
        <v>0</v>
      </c>
      <c r="X177" s="56">
        <v>40</v>
      </c>
      <c r="Y177" s="53">
        <f t="shared" ref="Y177:Y184" si="30">IFERROR(IF(X177="",0,CEILING((X177/$H177),1)*$H177),"")</f>
        <v>42</v>
      </c>
      <c r="Z177" s="39">
        <f>IFERROR(IF(Y177=0,"",ROUNDUP(Y177/H177,0)*0.00902),"")</f>
        <v>9.0200000000000002E-2</v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42.571428571428562</v>
      </c>
      <c r="BN177" s="75">
        <f t="shared" ref="BN177:BN184" si="32">IFERROR(Y177*I177/H177,"0")</f>
        <v>44.699999999999996</v>
      </c>
      <c r="BO177" s="75">
        <f t="shared" ref="BO177:BO184" si="33">IFERROR(1/J177*(X177/H177),"0")</f>
        <v>7.2150072150072145E-2</v>
      </c>
      <c r="BP177" s="75">
        <f t="shared" ref="BP177:BP184" si="34">IFERROR(1/J177*(Y177/H177),"0")</f>
        <v>7.575757575757576E-2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769">
        <v>4680115881761</v>
      </c>
      <c r="E178" s="769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10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1"/>
      <c r="R178" s="771"/>
      <c r="S178" s="771"/>
      <c r="T178" s="772"/>
      <c r="U178" s="37" t="s">
        <v>45</v>
      </c>
      <c r="V178" s="37" t="s">
        <v>45</v>
      </c>
      <c r="W178" s="38" t="s">
        <v>0</v>
      </c>
      <c r="X178" s="56">
        <v>20</v>
      </c>
      <c r="Y178" s="53">
        <f t="shared" si="30"/>
        <v>21</v>
      </c>
      <c r="Z178" s="39">
        <f>IFERROR(IF(Y178=0,"",ROUNDUP(Y178/H178,0)*0.00902),"")</f>
        <v>4.5100000000000001E-2</v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21.285714285714281</v>
      </c>
      <c r="BN178" s="75">
        <f t="shared" si="32"/>
        <v>22.349999999999998</v>
      </c>
      <c r="BO178" s="75">
        <f t="shared" si="33"/>
        <v>3.6075036075036072E-2</v>
      </c>
      <c r="BP178" s="75">
        <f t="shared" si="34"/>
        <v>3.787878787878788E-2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769">
        <v>4680115881563</v>
      </c>
      <c r="E179" s="769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10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1"/>
      <c r="R179" s="771"/>
      <c r="S179" s="771"/>
      <c r="T179" s="772"/>
      <c r="U179" s="37" t="s">
        <v>45</v>
      </c>
      <c r="V179" s="37" t="s">
        <v>45</v>
      </c>
      <c r="W179" s="38" t="s">
        <v>0</v>
      </c>
      <c r="X179" s="56">
        <v>40</v>
      </c>
      <c r="Y179" s="53">
        <f t="shared" si="30"/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42</v>
      </c>
      <c r="BN179" s="75">
        <f t="shared" si="32"/>
        <v>44.099999999999994</v>
      </c>
      <c r="BO179" s="75">
        <f t="shared" si="33"/>
        <v>7.2150072150072145E-2</v>
      </c>
      <c r="BP179" s="75">
        <f t="shared" si="34"/>
        <v>7.575757575757576E-2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4301031199</v>
      </c>
      <c r="D180" s="769">
        <v>4680115880986</v>
      </c>
      <c r="E180" s="769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10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1"/>
      <c r="R180" s="771"/>
      <c r="S180" s="771"/>
      <c r="T180" s="77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hidden="1" customHeight="1" x14ac:dyDescent="0.25">
      <c r="A181" s="60" t="s">
        <v>316</v>
      </c>
      <c r="B181" s="60" t="s">
        <v>317</v>
      </c>
      <c r="C181" s="34">
        <v>4301031205</v>
      </c>
      <c r="D181" s="769">
        <v>4680115881785</v>
      </c>
      <c r="E181" s="769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10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1"/>
      <c r="R181" s="771"/>
      <c r="S181" s="771"/>
      <c r="T181" s="77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hidden="1" customHeight="1" x14ac:dyDescent="0.25">
      <c r="A182" s="60" t="s">
        <v>318</v>
      </c>
      <c r="B182" s="60" t="s">
        <v>319</v>
      </c>
      <c r="C182" s="34">
        <v>4301031202</v>
      </c>
      <c r="D182" s="769">
        <v>4680115881679</v>
      </c>
      <c r="E182" s="769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10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1"/>
      <c r="R182" s="771"/>
      <c r="S182" s="771"/>
      <c r="T182" s="77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hidden="1" customHeight="1" x14ac:dyDescent="0.25">
      <c r="A183" s="60" t="s">
        <v>320</v>
      </c>
      <c r="B183" s="60" t="s">
        <v>321</v>
      </c>
      <c r="C183" s="34">
        <v>4301031158</v>
      </c>
      <c r="D183" s="769">
        <v>4680115880191</v>
      </c>
      <c r="E183" s="769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10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1"/>
      <c r="R183" s="771"/>
      <c r="S183" s="771"/>
      <c r="T183" s="77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hidden="1" customHeight="1" x14ac:dyDescent="0.25">
      <c r="A184" s="60" t="s">
        <v>322</v>
      </c>
      <c r="B184" s="60" t="s">
        <v>323</v>
      </c>
      <c r="C184" s="34">
        <v>4301031245</v>
      </c>
      <c r="D184" s="769">
        <v>4680115883963</v>
      </c>
      <c r="E184" s="769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10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1"/>
      <c r="R184" s="771"/>
      <c r="S184" s="771"/>
      <c r="T184" s="77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7"/>
      <c r="P185" s="764" t="s">
        <v>40</v>
      </c>
      <c r="Q185" s="765"/>
      <c r="R185" s="765"/>
      <c r="S185" s="765"/>
      <c r="T185" s="765"/>
      <c r="U185" s="765"/>
      <c r="V185" s="766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23.80952380952381</v>
      </c>
      <c r="Y185" s="41">
        <f>IFERROR(Y177/H177,"0")+IFERROR(Y178/H178,"0")+IFERROR(Y179/H179,"0")+IFERROR(Y180/H180,"0")+IFERROR(Y181/H181,"0")+IFERROR(Y182/H182,"0")+IFERROR(Y183/H183,"0")+IFERROR(Y184/H184,"0")</f>
        <v>25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0.22550000000000001</v>
      </c>
      <c r="AA185" s="64"/>
      <c r="AB185" s="64"/>
      <c r="AC185" s="64"/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7"/>
      <c r="P186" s="764" t="s">
        <v>40</v>
      </c>
      <c r="Q186" s="765"/>
      <c r="R186" s="765"/>
      <c r="S186" s="765"/>
      <c r="T186" s="765"/>
      <c r="U186" s="765"/>
      <c r="V186" s="766"/>
      <c r="W186" s="40" t="s">
        <v>0</v>
      </c>
      <c r="X186" s="41">
        <f>IFERROR(SUM(X177:X184),"0")</f>
        <v>100</v>
      </c>
      <c r="Y186" s="41">
        <f>IFERROR(SUM(Y177:Y184),"0")</f>
        <v>105</v>
      </c>
      <c r="Z186" s="40"/>
      <c r="AA186" s="64"/>
      <c r="AB186" s="64"/>
      <c r="AC186" s="64"/>
    </row>
    <row r="187" spans="1:68" ht="16.5" hidden="1" customHeight="1" x14ac:dyDescent="0.25">
      <c r="A187" s="776" t="s">
        <v>325</v>
      </c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62"/>
      <c r="AB187" s="62"/>
      <c r="AC187" s="62"/>
    </row>
    <row r="188" spans="1:68" ht="14.25" hidden="1" customHeight="1" x14ac:dyDescent="0.25">
      <c r="A188" s="768" t="s">
        <v>101</v>
      </c>
      <c r="B188" s="768"/>
      <c r="C188" s="768"/>
      <c r="D188" s="768"/>
      <c r="E188" s="768"/>
      <c r="F188" s="768"/>
      <c r="G188" s="768"/>
      <c r="H188" s="768"/>
      <c r="I188" s="768"/>
      <c r="J188" s="768"/>
      <c r="K188" s="768"/>
      <c r="L188" s="768"/>
      <c r="M188" s="768"/>
      <c r="N188" s="768"/>
      <c r="O188" s="768"/>
      <c r="P188" s="768"/>
      <c r="Q188" s="768"/>
      <c r="R188" s="768"/>
      <c r="S188" s="768"/>
      <c r="T188" s="768"/>
      <c r="U188" s="768"/>
      <c r="V188" s="768"/>
      <c r="W188" s="768"/>
      <c r="X188" s="768"/>
      <c r="Y188" s="768"/>
      <c r="Z188" s="768"/>
      <c r="AA188" s="63"/>
      <c r="AB188" s="63"/>
      <c r="AC188" s="63"/>
    </row>
    <row r="189" spans="1:68" ht="16.5" hidden="1" customHeight="1" x14ac:dyDescent="0.25">
      <c r="A189" s="60" t="s">
        <v>326</v>
      </c>
      <c r="B189" s="60" t="s">
        <v>327</v>
      </c>
      <c r="C189" s="34">
        <v>4301011450</v>
      </c>
      <c r="D189" s="769">
        <v>4680115881402</v>
      </c>
      <c r="E189" s="769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10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1"/>
      <c r="R189" s="771"/>
      <c r="S189" s="771"/>
      <c r="T189" s="77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hidden="1" customHeight="1" x14ac:dyDescent="0.25">
      <c r="A190" s="60" t="s">
        <v>329</v>
      </c>
      <c r="B190" s="60" t="s">
        <v>330</v>
      </c>
      <c r="C190" s="34">
        <v>4301011768</v>
      </c>
      <c r="D190" s="769">
        <v>4680115881396</v>
      </c>
      <c r="E190" s="769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1"/>
      <c r="R190" s="771"/>
      <c r="S190" s="771"/>
      <c r="T190" s="77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7"/>
      <c r="P191" s="764" t="s">
        <v>40</v>
      </c>
      <c r="Q191" s="765"/>
      <c r="R191" s="765"/>
      <c r="S191" s="765"/>
      <c r="T191" s="765"/>
      <c r="U191" s="765"/>
      <c r="V191" s="766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hidden="1" x14ac:dyDescent="0.2">
      <c r="A192" s="759"/>
      <c r="B192" s="759"/>
      <c r="C192" s="759"/>
      <c r="D192" s="759"/>
      <c r="E192" s="759"/>
      <c r="F192" s="759"/>
      <c r="G192" s="759"/>
      <c r="H192" s="759"/>
      <c r="I192" s="759"/>
      <c r="J192" s="759"/>
      <c r="K192" s="759"/>
      <c r="L192" s="759"/>
      <c r="M192" s="759"/>
      <c r="N192" s="759"/>
      <c r="O192" s="767"/>
      <c r="P192" s="764" t="s">
        <v>40</v>
      </c>
      <c r="Q192" s="765"/>
      <c r="R192" s="765"/>
      <c r="S192" s="765"/>
      <c r="T192" s="765"/>
      <c r="U192" s="765"/>
      <c r="V192" s="766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768" t="s">
        <v>153</v>
      </c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8"/>
      <c r="P193" s="768"/>
      <c r="Q193" s="768"/>
      <c r="R193" s="768"/>
      <c r="S193" s="768"/>
      <c r="T193" s="768"/>
      <c r="U193" s="768"/>
      <c r="V193" s="768"/>
      <c r="W193" s="768"/>
      <c r="X193" s="768"/>
      <c r="Y193" s="768"/>
      <c r="Z193" s="768"/>
      <c r="AA193" s="63"/>
      <c r="AB193" s="63"/>
      <c r="AC193" s="63"/>
    </row>
    <row r="194" spans="1:68" ht="16.5" hidden="1" customHeight="1" x14ac:dyDescent="0.25">
      <c r="A194" s="60" t="s">
        <v>331</v>
      </c>
      <c r="B194" s="60" t="s">
        <v>332</v>
      </c>
      <c r="C194" s="34">
        <v>4301020262</v>
      </c>
      <c r="D194" s="769">
        <v>4680115882935</v>
      </c>
      <c r="E194" s="769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10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1"/>
      <c r="R194" s="771"/>
      <c r="S194" s="771"/>
      <c r="T194" s="77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hidden="1" customHeight="1" x14ac:dyDescent="0.25">
      <c r="A195" s="60" t="s">
        <v>334</v>
      </c>
      <c r="B195" s="60" t="s">
        <v>335</v>
      </c>
      <c r="C195" s="34">
        <v>4301020220</v>
      </c>
      <c r="D195" s="769">
        <v>4680115880764</v>
      </c>
      <c r="E195" s="769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10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1"/>
      <c r="R195" s="771"/>
      <c r="S195" s="771"/>
      <c r="T195" s="772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7"/>
      <c r="P196" s="764" t="s">
        <v>40</v>
      </c>
      <c r="Q196" s="765"/>
      <c r="R196" s="765"/>
      <c r="S196" s="765"/>
      <c r="T196" s="765"/>
      <c r="U196" s="765"/>
      <c r="V196" s="766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7"/>
      <c r="P197" s="764" t="s">
        <v>40</v>
      </c>
      <c r="Q197" s="765"/>
      <c r="R197" s="765"/>
      <c r="S197" s="765"/>
      <c r="T197" s="765"/>
      <c r="U197" s="765"/>
      <c r="V197" s="766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768" t="s">
        <v>164</v>
      </c>
      <c r="B198" s="768"/>
      <c r="C198" s="768"/>
      <c r="D198" s="768"/>
      <c r="E198" s="768"/>
      <c r="F198" s="768"/>
      <c r="G198" s="768"/>
      <c r="H198" s="768"/>
      <c r="I198" s="768"/>
      <c r="J198" s="768"/>
      <c r="K198" s="768"/>
      <c r="L198" s="768"/>
      <c r="M198" s="768"/>
      <c r="N198" s="768"/>
      <c r="O198" s="768"/>
      <c r="P198" s="768"/>
      <c r="Q198" s="768"/>
      <c r="R198" s="768"/>
      <c r="S198" s="768"/>
      <c r="T198" s="768"/>
      <c r="U198" s="768"/>
      <c r="V198" s="768"/>
      <c r="W198" s="768"/>
      <c r="X198" s="768"/>
      <c r="Y198" s="768"/>
      <c r="Z198" s="768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769">
        <v>4680115882683</v>
      </c>
      <c r="E199" s="76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1"/>
      <c r="R199" s="771"/>
      <c r="S199" s="771"/>
      <c r="T199" s="772"/>
      <c r="U199" s="37" t="s">
        <v>45</v>
      </c>
      <c r="V199" s="37" t="s">
        <v>45</v>
      </c>
      <c r="W199" s="38" t="s">
        <v>0</v>
      </c>
      <c r="X199" s="56">
        <v>450</v>
      </c>
      <c r="Y199" s="53">
        <f t="shared" ref="Y199:Y206" si="35">IFERROR(IF(X199="",0,CEILING((X199/$H199),1)*$H199),"")</f>
        <v>453.6</v>
      </c>
      <c r="Z199" s="39">
        <f>IFERROR(IF(Y199=0,"",ROUNDUP(Y199/H199,0)*0.00902),"")</f>
        <v>0.75768000000000002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467.49999999999994</v>
      </c>
      <c r="BN199" s="75">
        <f t="shared" ref="BN199:BN206" si="37">IFERROR(Y199*I199/H199,"0")</f>
        <v>471.24</v>
      </c>
      <c r="BO199" s="75">
        <f t="shared" ref="BO199:BO206" si="38">IFERROR(1/J199*(X199/H199),"0")</f>
        <v>0.63131313131313127</v>
      </c>
      <c r="BP199" s="75">
        <f t="shared" ref="BP199:BP206" si="39">IFERROR(1/J199*(Y199/H199),"0")</f>
        <v>0.63636363636363635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769">
        <v>4680115882690</v>
      </c>
      <c r="E200" s="76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1"/>
      <c r="R200" s="771"/>
      <c r="S200" s="771"/>
      <c r="T200" s="772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si="35"/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103.88888888888889</v>
      </c>
      <c r="BN200" s="75">
        <f t="shared" si="37"/>
        <v>106.59000000000002</v>
      </c>
      <c r="BO200" s="75">
        <f t="shared" si="38"/>
        <v>0.14029180695847362</v>
      </c>
      <c r="BP200" s="75">
        <f t="shared" si="39"/>
        <v>0.14393939393939395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769">
        <v>4680115882669</v>
      </c>
      <c r="E201" s="76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1"/>
      <c r="R201" s="771"/>
      <c r="S201" s="771"/>
      <c r="T201" s="772"/>
      <c r="U201" s="37" t="s">
        <v>45</v>
      </c>
      <c r="V201" s="37" t="s">
        <v>45</v>
      </c>
      <c r="W201" s="38" t="s">
        <v>0</v>
      </c>
      <c r="X201" s="56">
        <v>140</v>
      </c>
      <c r="Y201" s="53">
        <f t="shared" si="35"/>
        <v>140.4</v>
      </c>
      <c r="Z201" s="39">
        <f>IFERROR(IF(Y201=0,"",ROUNDUP(Y201/H201,0)*0.00902),"")</f>
        <v>0.23452000000000001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145.44444444444446</v>
      </c>
      <c r="BN201" s="75">
        <f t="shared" si="37"/>
        <v>145.86000000000001</v>
      </c>
      <c r="BO201" s="75">
        <f t="shared" si="38"/>
        <v>0.19640852974186307</v>
      </c>
      <c r="BP201" s="75">
        <f t="shared" si="39"/>
        <v>0.19696969696969696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769">
        <v>4680115882676</v>
      </c>
      <c r="E202" s="76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10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1"/>
      <c r="R202" s="771"/>
      <c r="S202" s="771"/>
      <c r="T202" s="772"/>
      <c r="U202" s="37" t="s">
        <v>45</v>
      </c>
      <c r="V202" s="37" t="s">
        <v>45</v>
      </c>
      <c r="W202" s="38" t="s">
        <v>0</v>
      </c>
      <c r="X202" s="56">
        <v>280</v>
      </c>
      <c r="Y202" s="53">
        <f t="shared" si="35"/>
        <v>280.8</v>
      </c>
      <c r="Z202" s="39">
        <f>IFERROR(IF(Y202=0,"",ROUNDUP(Y202/H202,0)*0.00902),"")</f>
        <v>0.46904000000000001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290.88888888888891</v>
      </c>
      <c r="BN202" s="75">
        <f t="shared" si="37"/>
        <v>291.72000000000003</v>
      </c>
      <c r="BO202" s="75">
        <f t="shared" si="38"/>
        <v>0.39281705948372614</v>
      </c>
      <c r="BP202" s="75">
        <f t="shared" si="39"/>
        <v>0.39393939393939392</v>
      </c>
    </row>
    <row r="203" spans="1:68" ht="27" hidden="1" customHeight="1" x14ac:dyDescent="0.25">
      <c r="A203" s="60" t="s">
        <v>348</v>
      </c>
      <c r="B203" s="60" t="s">
        <v>349</v>
      </c>
      <c r="C203" s="34">
        <v>4301031223</v>
      </c>
      <c r="D203" s="769">
        <v>4680115884014</v>
      </c>
      <c r="E203" s="769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10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1"/>
      <c r="R203" s="771"/>
      <c r="S203" s="771"/>
      <c r="T203" s="77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hidden="1" customHeight="1" x14ac:dyDescent="0.25">
      <c r="A204" s="60" t="s">
        <v>350</v>
      </c>
      <c r="B204" s="60" t="s">
        <v>351</v>
      </c>
      <c r="C204" s="34">
        <v>4301031222</v>
      </c>
      <c r="D204" s="769">
        <v>4680115884007</v>
      </c>
      <c r="E204" s="76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10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1"/>
      <c r="R204" s="771"/>
      <c r="S204" s="771"/>
      <c r="T204" s="77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hidden="1" customHeight="1" x14ac:dyDescent="0.25">
      <c r="A205" s="60" t="s">
        <v>352</v>
      </c>
      <c r="B205" s="60" t="s">
        <v>353</v>
      </c>
      <c r="C205" s="34">
        <v>4301031229</v>
      </c>
      <c r="D205" s="769">
        <v>4680115884038</v>
      </c>
      <c r="E205" s="76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10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1"/>
      <c r="R205" s="771"/>
      <c r="S205" s="771"/>
      <c r="T205" s="77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hidden="1" customHeight="1" x14ac:dyDescent="0.25">
      <c r="A206" s="60" t="s">
        <v>354</v>
      </c>
      <c r="B206" s="60" t="s">
        <v>355</v>
      </c>
      <c r="C206" s="34">
        <v>4301031225</v>
      </c>
      <c r="D206" s="769">
        <v>4680115884021</v>
      </c>
      <c r="E206" s="76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10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1"/>
      <c r="R206" s="771"/>
      <c r="S206" s="771"/>
      <c r="T206" s="77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7"/>
      <c r="P207" s="764" t="s">
        <v>40</v>
      </c>
      <c r="Q207" s="765"/>
      <c r="R207" s="765"/>
      <c r="S207" s="765"/>
      <c r="T207" s="765"/>
      <c r="U207" s="765"/>
      <c r="V207" s="766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179.62962962962962</v>
      </c>
      <c r="Y207" s="41">
        <f>IFERROR(Y199/H199,"0")+IFERROR(Y200/H200,"0")+IFERROR(Y201/H201,"0")+IFERROR(Y202/H202,"0")+IFERROR(Y203/H203,"0")+IFERROR(Y204/H204,"0")+IFERROR(Y205/H205,"0")+IFERROR(Y206/H206,"0")</f>
        <v>181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1.6326200000000002</v>
      </c>
      <c r="AA207" s="64"/>
      <c r="AB207" s="64"/>
      <c r="AC207" s="64"/>
    </row>
    <row r="208" spans="1:68" x14ac:dyDescent="0.2">
      <c r="A208" s="759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67"/>
      <c r="P208" s="764" t="s">
        <v>40</v>
      </c>
      <c r="Q208" s="765"/>
      <c r="R208" s="765"/>
      <c r="S208" s="765"/>
      <c r="T208" s="765"/>
      <c r="U208" s="765"/>
      <c r="V208" s="766"/>
      <c r="W208" s="40" t="s">
        <v>0</v>
      </c>
      <c r="X208" s="41">
        <f>IFERROR(SUM(X199:X206),"0")</f>
        <v>970</v>
      </c>
      <c r="Y208" s="41">
        <f>IFERROR(SUM(Y199:Y206),"0")</f>
        <v>977.40000000000009</v>
      </c>
      <c r="Z208" s="40"/>
      <c r="AA208" s="64"/>
      <c r="AB208" s="64"/>
      <c r="AC208" s="64"/>
    </row>
    <row r="209" spans="1:68" ht="14.25" hidden="1" customHeight="1" x14ac:dyDescent="0.25">
      <c r="A209" s="768" t="s">
        <v>78</v>
      </c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768"/>
      <c r="X209" s="768"/>
      <c r="Y209" s="768"/>
      <c r="Z209" s="768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769">
        <v>4680115881594</v>
      </c>
      <c r="E210" s="769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10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1"/>
      <c r="R210" s="771"/>
      <c r="S210" s="771"/>
      <c r="T210" s="772"/>
      <c r="U210" s="37" t="s">
        <v>45</v>
      </c>
      <c r="V210" s="37" t="s">
        <v>45</v>
      </c>
      <c r="W210" s="38" t="s">
        <v>0</v>
      </c>
      <c r="X210" s="56">
        <v>60</v>
      </c>
      <c r="Y210" s="53">
        <f t="shared" ref="Y210:Y220" si="40">IFERROR(IF(X210="",0,CEILING((X210/$H210),1)*$H210),"")</f>
        <v>64.8</v>
      </c>
      <c r="Z210" s="39">
        <f>IFERROR(IF(Y210=0,"",ROUNDUP(Y210/H210,0)*0.01898),"")</f>
        <v>0.15184</v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63.844444444444449</v>
      </c>
      <c r="BN210" s="75">
        <f t="shared" ref="BN210:BN220" si="42">IFERROR(Y210*I210/H210,"0")</f>
        <v>68.951999999999998</v>
      </c>
      <c r="BO210" s="75">
        <f t="shared" ref="BO210:BO220" si="43">IFERROR(1/J210*(X210/H210),"0")</f>
        <v>0.11574074074074074</v>
      </c>
      <c r="BP210" s="75">
        <f t="shared" ref="BP210:BP220" si="44">IFERROR(1/J210*(Y210/H210),"0")</f>
        <v>0.125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769">
        <v>4680115880962</v>
      </c>
      <c r="E211" s="769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10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1"/>
      <c r="R211" s="771"/>
      <c r="S211" s="771"/>
      <c r="T211" s="772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0"/>
        <v>101.39999999999999</v>
      </c>
      <c r="Z211" s="39">
        <f>IFERROR(IF(Y211=0,"",ROUNDUP(Y211/H211,0)*0.01898),"")</f>
        <v>0.24674000000000001</v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106.65384615384617</v>
      </c>
      <c r="BN211" s="75">
        <f t="shared" si="42"/>
        <v>108.14700000000001</v>
      </c>
      <c r="BO211" s="75">
        <f t="shared" si="43"/>
        <v>0.20032051282051283</v>
      </c>
      <c r="BP211" s="75">
        <f t="shared" si="44"/>
        <v>0.203125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769">
        <v>4680115881617</v>
      </c>
      <c r="E212" s="769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10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1"/>
      <c r="R212" s="771"/>
      <c r="S212" s="771"/>
      <c r="T212" s="772"/>
      <c r="U212" s="37" t="s">
        <v>45</v>
      </c>
      <c r="V212" s="37" t="s">
        <v>45</v>
      </c>
      <c r="W212" s="38" t="s">
        <v>0</v>
      </c>
      <c r="X212" s="56">
        <v>30</v>
      </c>
      <c r="Y212" s="53">
        <f t="shared" si="40"/>
        <v>32.4</v>
      </c>
      <c r="Z212" s="39">
        <f>IFERROR(IF(Y212=0,"",ROUNDUP(Y212/H212,0)*0.01898),"")</f>
        <v>7.5920000000000001E-2</v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31.855555555555561</v>
      </c>
      <c r="BN212" s="75">
        <f t="shared" si="42"/>
        <v>34.404000000000003</v>
      </c>
      <c r="BO212" s="75">
        <f t="shared" si="43"/>
        <v>5.7870370370370371E-2</v>
      </c>
      <c r="BP212" s="75">
        <f t="shared" si="44"/>
        <v>6.25E-2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769">
        <v>4680115880573</v>
      </c>
      <c r="E213" s="769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10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1"/>
      <c r="R213" s="771"/>
      <c r="S213" s="771"/>
      <c r="T213" s="772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40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63.57931034482759</v>
      </c>
      <c r="BN213" s="75">
        <f t="shared" si="42"/>
        <v>64.532999999999987</v>
      </c>
      <c r="BO213" s="75">
        <f t="shared" si="43"/>
        <v>0.10775862068965518</v>
      </c>
      <c r="BP213" s="75">
        <f t="shared" si="44"/>
        <v>0.109375</v>
      </c>
    </row>
    <row r="214" spans="1:68" ht="37.5" hidden="1" customHeight="1" x14ac:dyDescent="0.25">
      <c r="A214" s="60" t="s">
        <v>368</v>
      </c>
      <c r="B214" s="60" t="s">
        <v>369</v>
      </c>
      <c r="C214" s="34">
        <v>4301051407</v>
      </c>
      <c r="D214" s="769">
        <v>4680115882195</v>
      </c>
      <c r="E214" s="769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10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1"/>
      <c r="R214" s="771"/>
      <c r="S214" s="771"/>
      <c r="T214" s="77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hidden="1" customHeight="1" x14ac:dyDescent="0.25">
      <c r="A215" s="60" t="s">
        <v>370</v>
      </c>
      <c r="B215" s="60" t="s">
        <v>371</v>
      </c>
      <c r="C215" s="34">
        <v>4301051752</v>
      </c>
      <c r="D215" s="769">
        <v>4680115882607</v>
      </c>
      <c r="E215" s="769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10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1"/>
      <c r="R215" s="771"/>
      <c r="S215" s="771"/>
      <c r="T215" s="77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hidden="1" customHeight="1" x14ac:dyDescent="0.25">
      <c r="A216" s="60" t="s">
        <v>373</v>
      </c>
      <c r="B216" s="60" t="s">
        <v>374</v>
      </c>
      <c r="C216" s="34">
        <v>4301051630</v>
      </c>
      <c r="D216" s="769">
        <v>4680115880092</v>
      </c>
      <c r="E216" s="76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1"/>
      <c r="R216" s="771"/>
      <c r="S216" s="771"/>
      <c r="T216" s="77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4301051631</v>
      </c>
      <c r="D217" s="769">
        <v>4680115880221</v>
      </c>
      <c r="E217" s="76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1"/>
      <c r="R217" s="771"/>
      <c r="S217" s="771"/>
      <c r="T217" s="77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hidden="1" customHeight="1" x14ac:dyDescent="0.25">
      <c r="A218" s="60" t="s">
        <v>378</v>
      </c>
      <c r="B218" s="60" t="s">
        <v>379</v>
      </c>
      <c r="C218" s="34">
        <v>4301051749</v>
      </c>
      <c r="D218" s="769">
        <v>4680115882942</v>
      </c>
      <c r="E218" s="76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1"/>
      <c r="R218" s="771"/>
      <c r="S218" s="771"/>
      <c r="T218" s="77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769">
        <v>4680115880504</v>
      </c>
      <c r="E219" s="7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1"/>
      <c r="R219" s="771"/>
      <c r="S219" s="771"/>
      <c r="T219" s="772"/>
      <c r="U219" s="37" t="s">
        <v>45</v>
      </c>
      <c r="V219" s="37" t="s">
        <v>45</v>
      </c>
      <c r="W219" s="38" t="s">
        <v>0</v>
      </c>
      <c r="X219" s="56">
        <v>24</v>
      </c>
      <c r="Y219" s="53">
        <f t="shared" si="40"/>
        <v>24</v>
      </c>
      <c r="Z219" s="39">
        <f t="shared" si="45"/>
        <v>6.5100000000000005E-2</v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26.520000000000003</v>
      </c>
      <c r="BN219" s="75">
        <f t="shared" si="42"/>
        <v>26.520000000000003</v>
      </c>
      <c r="BO219" s="75">
        <f t="shared" si="43"/>
        <v>5.4945054945054951E-2</v>
      </c>
      <c r="BP219" s="75">
        <f t="shared" si="44"/>
        <v>5.4945054945054951E-2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769">
        <v>4680115882164</v>
      </c>
      <c r="E220" s="769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10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1"/>
      <c r="R220" s="771"/>
      <c r="S220" s="771"/>
      <c r="T220" s="772"/>
      <c r="U220" s="37" t="s">
        <v>45</v>
      </c>
      <c r="V220" s="37" t="s">
        <v>45</v>
      </c>
      <c r="W220" s="38" t="s">
        <v>0</v>
      </c>
      <c r="X220" s="56">
        <v>24</v>
      </c>
      <c r="Y220" s="53">
        <f t="shared" si="40"/>
        <v>24</v>
      </c>
      <c r="Z220" s="39">
        <f t="shared" si="45"/>
        <v>6.5100000000000005E-2</v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26.580000000000002</v>
      </c>
      <c r="BN220" s="75">
        <f t="shared" si="42"/>
        <v>26.580000000000002</v>
      </c>
      <c r="BO220" s="75">
        <f t="shared" si="43"/>
        <v>5.4945054945054951E-2</v>
      </c>
      <c r="BP220" s="75">
        <f t="shared" si="44"/>
        <v>5.4945054945054951E-2</v>
      </c>
    </row>
    <row r="221" spans="1:68" x14ac:dyDescent="0.2">
      <c r="A221" s="759"/>
      <c r="B221" s="759"/>
      <c r="C221" s="759"/>
      <c r="D221" s="759"/>
      <c r="E221" s="759"/>
      <c r="F221" s="759"/>
      <c r="G221" s="759"/>
      <c r="H221" s="759"/>
      <c r="I221" s="759"/>
      <c r="J221" s="759"/>
      <c r="K221" s="759"/>
      <c r="L221" s="759"/>
      <c r="M221" s="759"/>
      <c r="N221" s="759"/>
      <c r="O221" s="767"/>
      <c r="P221" s="764" t="s">
        <v>40</v>
      </c>
      <c r="Q221" s="765"/>
      <c r="R221" s="765"/>
      <c r="S221" s="765"/>
      <c r="T221" s="765"/>
      <c r="U221" s="765"/>
      <c r="V221" s="766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50.828175655761868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52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0.7375600000000001</v>
      </c>
      <c r="AA221" s="64"/>
      <c r="AB221" s="64"/>
      <c r="AC221" s="64"/>
    </row>
    <row r="222" spans="1:68" x14ac:dyDescent="0.2">
      <c r="A222" s="759"/>
      <c r="B222" s="759"/>
      <c r="C222" s="759"/>
      <c r="D222" s="759"/>
      <c r="E222" s="759"/>
      <c r="F222" s="759"/>
      <c r="G222" s="759"/>
      <c r="H222" s="759"/>
      <c r="I222" s="759"/>
      <c r="J222" s="759"/>
      <c r="K222" s="759"/>
      <c r="L222" s="759"/>
      <c r="M222" s="759"/>
      <c r="N222" s="759"/>
      <c r="O222" s="767"/>
      <c r="P222" s="764" t="s">
        <v>40</v>
      </c>
      <c r="Q222" s="765"/>
      <c r="R222" s="765"/>
      <c r="S222" s="765"/>
      <c r="T222" s="765"/>
      <c r="U222" s="765"/>
      <c r="V222" s="766"/>
      <c r="W222" s="40" t="s">
        <v>0</v>
      </c>
      <c r="X222" s="41">
        <f>IFERROR(SUM(X210:X220),"0")</f>
        <v>298</v>
      </c>
      <c r="Y222" s="41">
        <f>IFERROR(SUM(Y210:Y220),"0")</f>
        <v>307.5</v>
      </c>
      <c r="Z222" s="40"/>
      <c r="AA222" s="64"/>
      <c r="AB222" s="64"/>
      <c r="AC222" s="64"/>
    </row>
    <row r="223" spans="1:68" ht="14.25" hidden="1" customHeight="1" x14ac:dyDescent="0.25">
      <c r="A223" s="768" t="s">
        <v>195</v>
      </c>
      <c r="B223" s="768"/>
      <c r="C223" s="768"/>
      <c r="D223" s="768"/>
      <c r="E223" s="768"/>
      <c r="F223" s="768"/>
      <c r="G223" s="768"/>
      <c r="H223" s="768"/>
      <c r="I223" s="768"/>
      <c r="J223" s="768"/>
      <c r="K223" s="768"/>
      <c r="L223" s="768"/>
      <c r="M223" s="768"/>
      <c r="N223" s="768"/>
      <c r="O223" s="768"/>
      <c r="P223" s="768"/>
      <c r="Q223" s="768"/>
      <c r="R223" s="768"/>
      <c r="S223" s="768"/>
      <c r="T223" s="768"/>
      <c r="U223" s="768"/>
      <c r="V223" s="768"/>
      <c r="W223" s="768"/>
      <c r="X223" s="768"/>
      <c r="Y223" s="768"/>
      <c r="Z223" s="768"/>
      <c r="AA223" s="63"/>
      <c r="AB223" s="63"/>
      <c r="AC223" s="63"/>
    </row>
    <row r="224" spans="1:68" ht="16.5" hidden="1" customHeight="1" x14ac:dyDescent="0.25">
      <c r="A224" s="60" t="s">
        <v>385</v>
      </c>
      <c r="B224" s="60" t="s">
        <v>386</v>
      </c>
      <c r="C224" s="34">
        <v>4301060360</v>
      </c>
      <c r="D224" s="769">
        <v>4680115882874</v>
      </c>
      <c r="E224" s="769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10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1"/>
      <c r="R224" s="771"/>
      <c r="S224" s="771"/>
      <c r="T224" s="77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hidden="1" customHeight="1" x14ac:dyDescent="0.25">
      <c r="A225" s="60" t="s">
        <v>385</v>
      </c>
      <c r="B225" s="60" t="s">
        <v>388</v>
      </c>
      <c r="C225" s="34">
        <v>4301060404</v>
      </c>
      <c r="D225" s="769">
        <v>4680115882874</v>
      </c>
      <c r="E225" s="769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10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71"/>
      <c r="R225" s="771"/>
      <c r="S225" s="771"/>
      <c r="T225" s="77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385</v>
      </c>
      <c r="B226" s="60" t="s">
        <v>390</v>
      </c>
      <c r="C226" s="34">
        <v>4301060460</v>
      </c>
      <c r="D226" s="769">
        <v>4680115882874</v>
      </c>
      <c r="E226" s="769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92" t="s">
        <v>391</v>
      </c>
      <c r="Q226" s="771"/>
      <c r="R226" s="771"/>
      <c r="S226" s="771"/>
      <c r="T226" s="77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769">
        <v>4680115884434</v>
      </c>
      <c r="E227" s="76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1"/>
      <c r="R227" s="771"/>
      <c r="S227" s="771"/>
      <c r="T227" s="772"/>
      <c r="U227" s="37" t="s">
        <v>45</v>
      </c>
      <c r="V227" s="37" t="s">
        <v>45</v>
      </c>
      <c r="W227" s="38" t="s">
        <v>0</v>
      </c>
      <c r="X227" s="56">
        <v>10</v>
      </c>
      <c r="Y227" s="53">
        <f t="shared" si="46"/>
        <v>12.8</v>
      </c>
      <c r="Z227" s="39">
        <f>IFERROR(IF(Y227=0,"",ROUNDUP(Y227/H227,0)*0.00902),"")</f>
        <v>3.6080000000000001E-2</v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10.831250000000001</v>
      </c>
      <c r="BN227" s="75">
        <f t="shared" si="48"/>
        <v>13.864000000000001</v>
      </c>
      <c r="BO227" s="75">
        <f t="shared" si="49"/>
        <v>2.3674242424242424E-2</v>
      </c>
      <c r="BP227" s="75">
        <f t="shared" si="50"/>
        <v>3.0303030303030304E-2</v>
      </c>
    </row>
    <row r="228" spans="1:68" ht="27" hidden="1" customHeight="1" x14ac:dyDescent="0.25">
      <c r="A228" s="60" t="s">
        <v>396</v>
      </c>
      <c r="B228" s="60" t="s">
        <v>397</v>
      </c>
      <c r="C228" s="34">
        <v>4301060375</v>
      </c>
      <c r="D228" s="769">
        <v>4680115880818</v>
      </c>
      <c r="E228" s="769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1"/>
      <c r="R228" s="771"/>
      <c r="S228" s="771"/>
      <c r="T228" s="77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hidden="1" customHeight="1" x14ac:dyDescent="0.25">
      <c r="A229" s="60" t="s">
        <v>399</v>
      </c>
      <c r="B229" s="60" t="s">
        <v>400</v>
      </c>
      <c r="C229" s="34">
        <v>4301060389</v>
      </c>
      <c r="D229" s="769">
        <v>4680115880801</v>
      </c>
      <c r="E229" s="76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1"/>
      <c r="R229" s="771"/>
      <c r="S229" s="771"/>
      <c r="T229" s="77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7"/>
      <c r="P230" s="764" t="s">
        <v>40</v>
      </c>
      <c r="Q230" s="765"/>
      <c r="R230" s="765"/>
      <c r="S230" s="765"/>
      <c r="T230" s="765"/>
      <c r="U230" s="765"/>
      <c r="V230" s="766"/>
      <c r="W230" s="40" t="s">
        <v>39</v>
      </c>
      <c r="X230" s="41">
        <f>IFERROR(X224/H224,"0")+IFERROR(X225/H225,"0")+IFERROR(X226/H226,"0")+IFERROR(X227/H227,"0")+IFERROR(X228/H228,"0")+IFERROR(X229/H229,"0")</f>
        <v>3.125</v>
      </c>
      <c r="Y230" s="41">
        <f>IFERROR(Y224/H224,"0")+IFERROR(Y225/H225,"0")+IFERROR(Y226/H226,"0")+IFERROR(Y227/H227,"0")+IFERROR(Y228/H228,"0")+IFERROR(Y229/H229,"0")</f>
        <v>4</v>
      </c>
      <c r="Z230" s="41">
        <f>IFERROR(IF(Z224="",0,Z224),"0")+IFERROR(IF(Z225="",0,Z225),"0")+IFERROR(IF(Z226="",0,Z226),"0")+IFERROR(IF(Z227="",0,Z227),"0")+IFERROR(IF(Z228="",0,Z228),"0")+IFERROR(IF(Z229="",0,Z229),"0")</f>
        <v>3.6080000000000001E-2</v>
      </c>
      <c r="AA230" s="64"/>
      <c r="AB230" s="64"/>
      <c r="AC230" s="64"/>
    </row>
    <row r="231" spans="1:68" x14ac:dyDescent="0.2">
      <c r="A231" s="759"/>
      <c r="B231" s="759"/>
      <c r="C231" s="759"/>
      <c r="D231" s="759"/>
      <c r="E231" s="759"/>
      <c r="F231" s="759"/>
      <c r="G231" s="759"/>
      <c r="H231" s="759"/>
      <c r="I231" s="759"/>
      <c r="J231" s="759"/>
      <c r="K231" s="759"/>
      <c r="L231" s="759"/>
      <c r="M231" s="759"/>
      <c r="N231" s="759"/>
      <c r="O231" s="767"/>
      <c r="P231" s="764" t="s">
        <v>40</v>
      </c>
      <c r="Q231" s="765"/>
      <c r="R231" s="765"/>
      <c r="S231" s="765"/>
      <c r="T231" s="765"/>
      <c r="U231" s="765"/>
      <c r="V231" s="766"/>
      <c r="W231" s="40" t="s">
        <v>0</v>
      </c>
      <c r="X231" s="41">
        <f>IFERROR(SUM(X224:X229),"0")</f>
        <v>10</v>
      </c>
      <c r="Y231" s="41">
        <f>IFERROR(SUM(Y224:Y229),"0")</f>
        <v>12.8</v>
      </c>
      <c r="Z231" s="40"/>
      <c r="AA231" s="64"/>
      <c r="AB231" s="64"/>
      <c r="AC231" s="64"/>
    </row>
    <row r="232" spans="1:68" ht="16.5" hidden="1" customHeight="1" x14ac:dyDescent="0.25">
      <c r="A232" s="776" t="s">
        <v>402</v>
      </c>
      <c r="B232" s="776"/>
      <c r="C232" s="776"/>
      <c r="D232" s="776"/>
      <c r="E232" s="776"/>
      <c r="F232" s="776"/>
      <c r="G232" s="776"/>
      <c r="H232" s="776"/>
      <c r="I232" s="776"/>
      <c r="J232" s="776"/>
      <c r="K232" s="776"/>
      <c r="L232" s="776"/>
      <c r="M232" s="776"/>
      <c r="N232" s="776"/>
      <c r="O232" s="776"/>
      <c r="P232" s="776"/>
      <c r="Q232" s="776"/>
      <c r="R232" s="776"/>
      <c r="S232" s="776"/>
      <c r="T232" s="776"/>
      <c r="U232" s="776"/>
      <c r="V232" s="776"/>
      <c r="W232" s="776"/>
      <c r="X232" s="776"/>
      <c r="Y232" s="776"/>
      <c r="Z232" s="776"/>
      <c r="AA232" s="62"/>
      <c r="AB232" s="62"/>
      <c r="AC232" s="62"/>
    </row>
    <row r="233" spans="1:68" ht="14.25" hidden="1" customHeight="1" x14ac:dyDescent="0.25">
      <c r="A233" s="768" t="s">
        <v>101</v>
      </c>
      <c r="B233" s="768"/>
      <c r="C233" s="768"/>
      <c r="D233" s="768"/>
      <c r="E233" s="768"/>
      <c r="F233" s="768"/>
      <c r="G233" s="768"/>
      <c r="H233" s="768"/>
      <c r="I233" s="768"/>
      <c r="J233" s="768"/>
      <c r="K233" s="768"/>
      <c r="L233" s="768"/>
      <c r="M233" s="768"/>
      <c r="N233" s="768"/>
      <c r="O233" s="768"/>
      <c r="P233" s="768"/>
      <c r="Q233" s="768"/>
      <c r="R233" s="768"/>
      <c r="S233" s="768"/>
      <c r="T233" s="768"/>
      <c r="U233" s="768"/>
      <c r="V233" s="768"/>
      <c r="W233" s="768"/>
      <c r="X233" s="768"/>
      <c r="Y233" s="768"/>
      <c r="Z233" s="768"/>
      <c r="AA233" s="63"/>
      <c r="AB233" s="63"/>
      <c r="AC233" s="63"/>
    </row>
    <row r="234" spans="1:68" ht="27" hidden="1" customHeight="1" x14ac:dyDescent="0.25">
      <c r="A234" s="60" t="s">
        <v>403</v>
      </c>
      <c r="B234" s="60" t="s">
        <v>404</v>
      </c>
      <c r="C234" s="34">
        <v>4301011717</v>
      </c>
      <c r="D234" s="769">
        <v>4680115884274</v>
      </c>
      <c r="E234" s="769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1"/>
      <c r="R234" s="771"/>
      <c r="S234" s="771"/>
      <c r="T234" s="77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hidden="1" customHeight="1" x14ac:dyDescent="0.25">
      <c r="A235" s="60" t="s">
        <v>403</v>
      </c>
      <c r="B235" s="60" t="s">
        <v>406</v>
      </c>
      <c r="C235" s="34">
        <v>4301011945</v>
      </c>
      <c r="D235" s="769">
        <v>4680115884274</v>
      </c>
      <c r="E235" s="769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1"/>
      <c r="R235" s="771"/>
      <c r="S235" s="771"/>
      <c r="T235" s="77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hidden="1" customHeight="1" x14ac:dyDescent="0.25">
      <c r="A236" s="60" t="s">
        <v>409</v>
      </c>
      <c r="B236" s="60" t="s">
        <v>410</v>
      </c>
      <c r="C236" s="34">
        <v>4301011719</v>
      </c>
      <c r="D236" s="769">
        <v>4680115884298</v>
      </c>
      <c r="E236" s="769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1"/>
      <c r="R236" s="771"/>
      <c r="S236" s="771"/>
      <c r="T236" s="77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hidden="1" customHeight="1" x14ac:dyDescent="0.25">
      <c r="A237" s="60" t="s">
        <v>412</v>
      </c>
      <c r="B237" s="60" t="s">
        <v>413</v>
      </c>
      <c r="C237" s="34">
        <v>4301011733</v>
      </c>
      <c r="D237" s="769">
        <v>4680115884250</v>
      </c>
      <c r="E237" s="76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1"/>
      <c r="R237" s="771"/>
      <c r="S237" s="771"/>
      <c r="T237" s="77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hidden="1" customHeight="1" x14ac:dyDescent="0.25">
      <c r="A238" s="60" t="s">
        <v>412</v>
      </c>
      <c r="B238" s="60" t="s">
        <v>415</v>
      </c>
      <c r="C238" s="34">
        <v>4301011944</v>
      </c>
      <c r="D238" s="769">
        <v>4680115884250</v>
      </c>
      <c r="E238" s="769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1"/>
      <c r="R238" s="771"/>
      <c r="S238" s="771"/>
      <c r="T238" s="77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hidden="1" customHeight="1" x14ac:dyDescent="0.25">
      <c r="A239" s="60" t="s">
        <v>416</v>
      </c>
      <c r="B239" s="60" t="s">
        <v>417</v>
      </c>
      <c r="C239" s="34">
        <v>4301011718</v>
      </c>
      <c r="D239" s="769">
        <v>4680115884281</v>
      </c>
      <c r="E239" s="769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1"/>
      <c r="R239" s="771"/>
      <c r="S239" s="771"/>
      <c r="T239" s="77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hidden="1" customHeight="1" x14ac:dyDescent="0.25">
      <c r="A240" s="60" t="s">
        <v>418</v>
      </c>
      <c r="B240" s="60" t="s">
        <v>419</v>
      </c>
      <c r="C240" s="34">
        <v>4301011720</v>
      </c>
      <c r="D240" s="769">
        <v>4680115884199</v>
      </c>
      <c r="E240" s="769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1"/>
      <c r="R240" s="771"/>
      <c r="S240" s="771"/>
      <c r="T240" s="77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hidden="1" customHeight="1" x14ac:dyDescent="0.25">
      <c r="A241" s="60" t="s">
        <v>420</v>
      </c>
      <c r="B241" s="60" t="s">
        <v>421</v>
      </c>
      <c r="C241" s="34">
        <v>4301011716</v>
      </c>
      <c r="D241" s="769">
        <v>4680115884267</v>
      </c>
      <c r="E241" s="769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1"/>
      <c r="R241" s="771"/>
      <c r="S241" s="771"/>
      <c r="T241" s="77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hidden="1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7"/>
      <c r="P242" s="764" t="s">
        <v>40</v>
      </c>
      <c r="Q242" s="765"/>
      <c r="R242" s="765"/>
      <c r="S242" s="765"/>
      <c r="T242" s="765"/>
      <c r="U242" s="765"/>
      <c r="V242" s="766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759"/>
      <c r="B243" s="759"/>
      <c r="C243" s="759"/>
      <c r="D243" s="759"/>
      <c r="E243" s="759"/>
      <c r="F243" s="759"/>
      <c r="G243" s="759"/>
      <c r="H243" s="759"/>
      <c r="I243" s="759"/>
      <c r="J243" s="759"/>
      <c r="K243" s="759"/>
      <c r="L243" s="759"/>
      <c r="M243" s="759"/>
      <c r="N243" s="759"/>
      <c r="O243" s="767"/>
      <c r="P243" s="764" t="s">
        <v>40</v>
      </c>
      <c r="Q243" s="765"/>
      <c r="R243" s="765"/>
      <c r="S243" s="765"/>
      <c r="T243" s="765"/>
      <c r="U243" s="765"/>
      <c r="V243" s="766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hidden="1" customHeight="1" x14ac:dyDescent="0.25">
      <c r="A244" s="776" t="s">
        <v>422</v>
      </c>
      <c r="B244" s="776"/>
      <c r="C244" s="776"/>
      <c r="D244" s="776"/>
      <c r="E244" s="776"/>
      <c r="F244" s="776"/>
      <c r="G244" s="776"/>
      <c r="H244" s="776"/>
      <c r="I244" s="776"/>
      <c r="J244" s="776"/>
      <c r="K244" s="776"/>
      <c r="L244" s="776"/>
      <c r="M244" s="776"/>
      <c r="N244" s="776"/>
      <c r="O244" s="776"/>
      <c r="P244" s="776"/>
      <c r="Q244" s="776"/>
      <c r="R244" s="776"/>
      <c r="S244" s="776"/>
      <c r="T244" s="776"/>
      <c r="U244" s="776"/>
      <c r="V244" s="776"/>
      <c r="W244" s="776"/>
      <c r="X244" s="776"/>
      <c r="Y244" s="776"/>
      <c r="Z244" s="776"/>
      <c r="AA244" s="62"/>
      <c r="AB244" s="62"/>
      <c r="AC244" s="62"/>
    </row>
    <row r="245" spans="1:68" ht="14.25" hidden="1" customHeight="1" x14ac:dyDescent="0.25">
      <c r="A245" s="768" t="s">
        <v>101</v>
      </c>
      <c r="B245" s="768"/>
      <c r="C245" s="768"/>
      <c r="D245" s="768"/>
      <c r="E245" s="768"/>
      <c r="F245" s="768"/>
      <c r="G245" s="768"/>
      <c r="H245" s="768"/>
      <c r="I245" s="768"/>
      <c r="J245" s="768"/>
      <c r="K245" s="768"/>
      <c r="L245" s="768"/>
      <c r="M245" s="768"/>
      <c r="N245" s="768"/>
      <c r="O245" s="768"/>
      <c r="P245" s="768"/>
      <c r="Q245" s="768"/>
      <c r="R245" s="768"/>
      <c r="S245" s="768"/>
      <c r="T245" s="768"/>
      <c r="U245" s="768"/>
      <c r="V245" s="768"/>
      <c r="W245" s="768"/>
      <c r="X245" s="768"/>
      <c r="Y245" s="768"/>
      <c r="Z245" s="768"/>
      <c r="AA245" s="63"/>
      <c r="AB245" s="63"/>
      <c r="AC245" s="63"/>
    </row>
    <row r="246" spans="1:68" ht="27" hidden="1" customHeight="1" x14ac:dyDescent="0.25">
      <c r="A246" s="60" t="s">
        <v>423</v>
      </c>
      <c r="B246" s="60" t="s">
        <v>424</v>
      </c>
      <c r="C246" s="34">
        <v>4301011826</v>
      </c>
      <c r="D246" s="769">
        <v>4680115884137</v>
      </c>
      <c r="E246" s="769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1"/>
      <c r="R246" s="771"/>
      <c r="S246" s="771"/>
      <c r="T246" s="772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hidden="1" customHeight="1" x14ac:dyDescent="0.25">
      <c r="A247" s="60" t="s">
        <v>423</v>
      </c>
      <c r="B247" s="60" t="s">
        <v>426</v>
      </c>
      <c r="C247" s="34">
        <v>4301011942</v>
      </c>
      <c r="D247" s="769">
        <v>4680115884137</v>
      </c>
      <c r="E247" s="76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1"/>
      <c r="R247" s="771"/>
      <c r="S247" s="771"/>
      <c r="T247" s="77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hidden="1" customHeight="1" x14ac:dyDescent="0.25">
      <c r="A248" s="60" t="s">
        <v>428</v>
      </c>
      <c r="B248" s="60" t="s">
        <v>429</v>
      </c>
      <c r="C248" s="34">
        <v>4301011724</v>
      </c>
      <c r="D248" s="769">
        <v>4680115884236</v>
      </c>
      <c r="E248" s="76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1"/>
      <c r="R248" s="771"/>
      <c r="S248" s="771"/>
      <c r="T248" s="77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hidden="1" customHeight="1" x14ac:dyDescent="0.25">
      <c r="A249" s="60" t="s">
        <v>431</v>
      </c>
      <c r="B249" s="60" t="s">
        <v>432</v>
      </c>
      <c r="C249" s="34">
        <v>4301011721</v>
      </c>
      <c r="D249" s="769">
        <v>4680115884175</v>
      </c>
      <c r="E249" s="76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1"/>
      <c r="R249" s="771"/>
      <c r="S249" s="771"/>
      <c r="T249" s="77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hidden="1" customHeight="1" x14ac:dyDescent="0.25">
      <c r="A250" s="60" t="s">
        <v>431</v>
      </c>
      <c r="B250" s="60" t="s">
        <v>434</v>
      </c>
      <c r="C250" s="34">
        <v>4301011941</v>
      </c>
      <c r="D250" s="769">
        <v>4680115884175</v>
      </c>
      <c r="E250" s="769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1"/>
      <c r="R250" s="771"/>
      <c r="S250" s="771"/>
      <c r="T250" s="77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hidden="1" customHeight="1" x14ac:dyDescent="0.25">
      <c r="A251" s="60" t="s">
        <v>435</v>
      </c>
      <c r="B251" s="60" t="s">
        <v>436</v>
      </c>
      <c r="C251" s="34">
        <v>4301011824</v>
      </c>
      <c r="D251" s="769">
        <v>4680115884144</v>
      </c>
      <c r="E251" s="769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1"/>
      <c r="R251" s="771"/>
      <c r="S251" s="771"/>
      <c r="T251" s="77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hidden="1" customHeight="1" x14ac:dyDescent="0.25">
      <c r="A252" s="60" t="s">
        <v>437</v>
      </c>
      <c r="B252" s="60" t="s">
        <v>438</v>
      </c>
      <c r="C252" s="34">
        <v>4301011963</v>
      </c>
      <c r="D252" s="769">
        <v>4680115885288</v>
      </c>
      <c r="E252" s="769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1"/>
      <c r="R252" s="771"/>
      <c r="S252" s="771"/>
      <c r="T252" s="77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hidden="1" customHeight="1" x14ac:dyDescent="0.25">
      <c r="A253" s="60" t="s">
        <v>440</v>
      </c>
      <c r="B253" s="60" t="s">
        <v>441</v>
      </c>
      <c r="C253" s="34">
        <v>4301011726</v>
      </c>
      <c r="D253" s="769">
        <v>4680115884182</v>
      </c>
      <c r="E253" s="76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1"/>
      <c r="R253" s="771"/>
      <c r="S253" s="771"/>
      <c r="T253" s="77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hidden="1" customHeight="1" x14ac:dyDescent="0.25">
      <c r="A254" s="60" t="s">
        <v>442</v>
      </c>
      <c r="B254" s="60" t="s">
        <v>443</v>
      </c>
      <c r="C254" s="34">
        <v>4301011722</v>
      </c>
      <c r="D254" s="769">
        <v>4680115884205</v>
      </c>
      <c r="E254" s="7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1"/>
      <c r="R254" s="771"/>
      <c r="S254" s="771"/>
      <c r="T254" s="77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hidden="1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7"/>
      <c r="P255" s="764" t="s">
        <v>40</v>
      </c>
      <c r="Q255" s="765"/>
      <c r="R255" s="765"/>
      <c r="S255" s="765"/>
      <c r="T255" s="765"/>
      <c r="U255" s="765"/>
      <c r="V255" s="766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7"/>
      <c r="P256" s="764" t="s">
        <v>40</v>
      </c>
      <c r="Q256" s="765"/>
      <c r="R256" s="765"/>
      <c r="S256" s="765"/>
      <c r="T256" s="765"/>
      <c r="U256" s="765"/>
      <c r="V256" s="766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768" t="s">
        <v>153</v>
      </c>
      <c r="B257" s="768"/>
      <c r="C257" s="768"/>
      <c r="D257" s="768"/>
      <c r="E257" s="768"/>
      <c r="F257" s="768"/>
      <c r="G257" s="768"/>
      <c r="H257" s="768"/>
      <c r="I257" s="768"/>
      <c r="J257" s="768"/>
      <c r="K257" s="768"/>
      <c r="L257" s="768"/>
      <c r="M257" s="768"/>
      <c r="N257" s="768"/>
      <c r="O257" s="768"/>
      <c r="P257" s="768"/>
      <c r="Q257" s="768"/>
      <c r="R257" s="768"/>
      <c r="S257" s="768"/>
      <c r="T257" s="768"/>
      <c r="U257" s="768"/>
      <c r="V257" s="768"/>
      <c r="W257" s="768"/>
      <c r="X257" s="768"/>
      <c r="Y257" s="768"/>
      <c r="Z257" s="768"/>
      <c r="AA257" s="63"/>
      <c r="AB257" s="63"/>
      <c r="AC257" s="63"/>
    </row>
    <row r="258" spans="1:68" ht="27" hidden="1" customHeight="1" x14ac:dyDescent="0.25">
      <c r="A258" s="60" t="s">
        <v>444</v>
      </c>
      <c r="B258" s="60" t="s">
        <v>445</v>
      </c>
      <c r="C258" s="34">
        <v>4301020340</v>
      </c>
      <c r="D258" s="769">
        <v>4680115885721</v>
      </c>
      <c r="E258" s="769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1"/>
      <c r="R258" s="771"/>
      <c r="S258" s="771"/>
      <c r="T258" s="772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7"/>
      <c r="P259" s="764" t="s">
        <v>40</v>
      </c>
      <c r="Q259" s="765"/>
      <c r="R259" s="765"/>
      <c r="S259" s="765"/>
      <c r="T259" s="765"/>
      <c r="U259" s="765"/>
      <c r="V259" s="766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759"/>
      <c r="B260" s="759"/>
      <c r="C260" s="759"/>
      <c r="D260" s="759"/>
      <c r="E260" s="759"/>
      <c r="F260" s="759"/>
      <c r="G260" s="759"/>
      <c r="H260" s="759"/>
      <c r="I260" s="759"/>
      <c r="J260" s="759"/>
      <c r="K260" s="759"/>
      <c r="L260" s="759"/>
      <c r="M260" s="759"/>
      <c r="N260" s="759"/>
      <c r="O260" s="767"/>
      <c r="P260" s="764" t="s">
        <v>40</v>
      </c>
      <c r="Q260" s="765"/>
      <c r="R260" s="765"/>
      <c r="S260" s="765"/>
      <c r="T260" s="765"/>
      <c r="U260" s="765"/>
      <c r="V260" s="766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776" t="s">
        <v>447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62"/>
      <c r="AB261" s="62"/>
      <c r="AC261" s="62"/>
    </row>
    <row r="262" spans="1:68" ht="14.25" hidden="1" customHeight="1" x14ac:dyDescent="0.25">
      <c r="A262" s="768" t="s">
        <v>101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63"/>
      <c r="AB262" s="63"/>
      <c r="AC262" s="63"/>
    </row>
    <row r="263" spans="1:68" ht="27" hidden="1" customHeight="1" x14ac:dyDescent="0.25">
      <c r="A263" s="60" t="s">
        <v>448</v>
      </c>
      <c r="B263" s="60" t="s">
        <v>449</v>
      </c>
      <c r="C263" s="34">
        <v>4301011855</v>
      </c>
      <c r="D263" s="769">
        <v>4680115885837</v>
      </c>
      <c r="E263" s="76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1"/>
      <c r="R263" s="771"/>
      <c r="S263" s="771"/>
      <c r="T263" s="77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hidden="1" customHeight="1" x14ac:dyDescent="0.25">
      <c r="A264" s="60" t="s">
        <v>451</v>
      </c>
      <c r="B264" s="60" t="s">
        <v>452</v>
      </c>
      <c r="C264" s="34">
        <v>4301011850</v>
      </c>
      <c r="D264" s="769">
        <v>4680115885806</v>
      </c>
      <c r="E264" s="76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1"/>
      <c r="R264" s="771"/>
      <c r="S264" s="771"/>
      <c r="T264" s="77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1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0</v>
      </c>
      <c r="BN264" s="75">
        <f t="shared" si="63"/>
        <v>0</v>
      </c>
      <c r="BO264" s="75">
        <f t="shared" si="64"/>
        <v>0</v>
      </c>
      <c r="BP264" s="75">
        <f t="shared" si="65"/>
        <v>0</v>
      </c>
    </row>
    <row r="265" spans="1:68" ht="27" hidden="1" customHeight="1" x14ac:dyDescent="0.25">
      <c r="A265" s="60" t="s">
        <v>451</v>
      </c>
      <c r="B265" s="60" t="s">
        <v>454</v>
      </c>
      <c r="C265" s="34">
        <v>4301011910</v>
      </c>
      <c r="D265" s="769">
        <v>4680115885806</v>
      </c>
      <c r="E265" s="769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1"/>
      <c r="R265" s="771"/>
      <c r="S265" s="771"/>
      <c r="T265" s="77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hidden="1" customHeight="1" x14ac:dyDescent="0.25">
      <c r="A266" s="60" t="s">
        <v>456</v>
      </c>
      <c r="B266" s="60" t="s">
        <v>457</v>
      </c>
      <c r="C266" s="34">
        <v>4301011853</v>
      </c>
      <c r="D266" s="769">
        <v>4680115885851</v>
      </c>
      <c r="E266" s="769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1"/>
      <c r="R266" s="771"/>
      <c r="S266" s="771"/>
      <c r="T266" s="77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hidden="1" customHeight="1" x14ac:dyDescent="0.25">
      <c r="A267" s="60" t="s">
        <v>459</v>
      </c>
      <c r="B267" s="60" t="s">
        <v>460</v>
      </c>
      <c r="C267" s="34">
        <v>4301011313</v>
      </c>
      <c r="D267" s="769">
        <v>4607091385984</v>
      </c>
      <c r="E267" s="76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1"/>
      <c r="R267" s="771"/>
      <c r="S267" s="771"/>
      <c r="T267" s="77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hidden="1" customHeight="1" x14ac:dyDescent="0.25">
      <c r="A268" s="60" t="s">
        <v>462</v>
      </c>
      <c r="B268" s="60" t="s">
        <v>463</v>
      </c>
      <c r="C268" s="34">
        <v>4301011852</v>
      </c>
      <c r="D268" s="769">
        <v>4680115885844</v>
      </c>
      <c r="E268" s="769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1"/>
      <c r="R268" s="771"/>
      <c r="S268" s="771"/>
      <c r="T268" s="77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hidden="1" customHeight="1" x14ac:dyDescent="0.25">
      <c r="A269" s="60" t="s">
        <v>465</v>
      </c>
      <c r="B269" s="60" t="s">
        <v>466</v>
      </c>
      <c r="C269" s="34">
        <v>4301011319</v>
      </c>
      <c r="D269" s="769">
        <v>4607091387469</v>
      </c>
      <c r="E269" s="769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1"/>
      <c r="R269" s="771"/>
      <c r="S269" s="771"/>
      <c r="T269" s="77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hidden="1" customHeight="1" x14ac:dyDescent="0.25">
      <c r="A270" s="60" t="s">
        <v>468</v>
      </c>
      <c r="B270" s="60" t="s">
        <v>469</v>
      </c>
      <c r="C270" s="34">
        <v>4301011851</v>
      </c>
      <c r="D270" s="769">
        <v>4680115885820</v>
      </c>
      <c r="E270" s="769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1"/>
      <c r="R270" s="771"/>
      <c r="S270" s="771"/>
      <c r="T270" s="77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hidden="1" customHeight="1" x14ac:dyDescent="0.25">
      <c r="A271" s="60" t="s">
        <v>471</v>
      </c>
      <c r="B271" s="60" t="s">
        <v>472</v>
      </c>
      <c r="C271" s="34">
        <v>4301011316</v>
      </c>
      <c r="D271" s="769">
        <v>4607091387438</v>
      </c>
      <c r="E271" s="769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1"/>
      <c r="R271" s="771"/>
      <c r="S271" s="771"/>
      <c r="T271" s="77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hidden="1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7"/>
      <c r="P272" s="764" t="s">
        <v>40</v>
      </c>
      <c r="Q272" s="765"/>
      <c r="R272" s="765"/>
      <c r="S272" s="765"/>
      <c r="T272" s="765"/>
      <c r="U272" s="765"/>
      <c r="V272" s="766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7"/>
      <c r="P273" s="764" t="s">
        <v>40</v>
      </c>
      <c r="Q273" s="765"/>
      <c r="R273" s="765"/>
      <c r="S273" s="765"/>
      <c r="T273" s="765"/>
      <c r="U273" s="765"/>
      <c r="V273" s="766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hidden="1" customHeight="1" x14ac:dyDescent="0.25">
      <c r="A274" s="776" t="s">
        <v>474</v>
      </c>
      <c r="B274" s="776"/>
      <c r="C274" s="776"/>
      <c r="D274" s="776"/>
      <c r="E274" s="776"/>
      <c r="F274" s="776"/>
      <c r="G274" s="776"/>
      <c r="H274" s="776"/>
      <c r="I274" s="776"/>
      <c r="J274" s="776"/>
      <c r="K274" s="776"/>
      <c r="L274" s="776"/>
      <c r="M274" s="776"/>
      <c r="N274" s="776"/>
      <c r="O274" s="776"/>
      <c r="P274" s="776"/>
      <c r="Q274" s="776"/>
      <c r="R274" s="776"/>
      <c r="S274" s="776"/>
      <c r="T274" s="776"/>
      <c r="U274" s="776"/>
      <c r="V274" s="776"/>
      <c r="W274" s="776"/>
      <c r="X274" s="776"/>
      <c r="Y274" s="776"/>
      <c r="Z274" s="776"/>
      <c r="AA274" s="62"/>
      <c r="AB274" s="62"/>
      <c r="AC274" s="62"/>
    </row>
    <row r="275" spans="1:68" ht="14.25" hidden="1" customHeight="1" x14ac:dyDescent="0.25">
      <c r="A275" s="768" t="s">
        <v>101</v>
      </c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8"/>
      <c r="P275" s="768"/>
      <c r="Q275" s="768"/>
      <c r="R275" s="768"/>
      <c r="S275" s="768"/>
      <c r="T275" s="768"/>
      <c r="U275" s="768"/>
      <c r="V275" s="768"/>
      <c r="W275" s="768"/>
      <c r="X275" s="768"/>
      <c r="Y275" s="768"/>
      <c r="Z275" s="768"/>
      <c r="AA275" s="63"/>
      <c r="AB275" s="63"/>
      <c r="AC275" s="63"/>
    </row>
    <row r="276" spans="1:68" ht="27" hidden="1" customHeight="1" x14ac:dyDescent="0.25">
      <c r="A276" s="60" t="s">
        <v>475</v>
      </c>
      <c r="B276" s="60" t="s">
        <v>476</v>
      </c>
      <c r="C276" s="34">
        <v>4301011876</v>
      </c>
      <c r="D276" s="769">
        <v>4680115885707</v>
      </c>
      <c r="E276" s="769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1"/>
      <c r="R276" s="771"/>
      <c r="S276" s="771"/>
      <c r="T276" s="77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7"/>
      <c r="P277" s="764" t="s">
        <v>40</v>
      </c>
      <c r="Q277" s="765"/>
      <c r="R277" s="765"/>
      <c r="S277" s="765"/>
      <c r="T277" s="765"/>
      <c r="U277" s="765"/>
      <c r="V277" s="766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59"/>
      <c r="B278" s="759"/>
      <c r="C278" s="759"/>
      <c r="D278" s="759"/>
      <c r="E278" s="759"/>
      <c r="F278" s="759"/>
      <c r="G278" s="759"/>
      <c r="H278" s="759"/>
      <c r="I278" s="759"/>
      <c r="J278" s="759"/>
      <c r="K278" s="759"/>
      <c r="L278" s="759"/>
      <c r="M278" s="759"/>
      <c r="N278" s="759"/>
      <c r="O278" s="767"/>
      <c r="P278" s="764" t="s">
        <v>40</v>
      </c>
      <c r="Q278" s="765"/>
      <c r="R278" s="765"/>
      <c r="S278" s="765"/>
      <c r="T278" s="765"/>
      <c r="U278" s="765"/>
      <c r="V278" s="766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776" t="s">
        <v>477</v>
      </c>
      <c r="B279" s="776"/>
      <c r="C279" s="776"/>
      <c r="D279" s="776"/>
      <c r="E279" s="776"/>
      <c r="F279" s="776"/>
      <c r="G279" s="776"/>
      <c r="H279" s="776"/>
      <c r="I279" s="776"/>
      <c r="J279" s="776"/>
      <c r="K279" s="776"/>
      <c r="L279" s="776"/>
      <c r="M279" s="776"/>
      <c r="N279" s="776"/>
      <c r="O279" s="776"/>
      <c r="P279" s="776"/>
      <c r="Q279" s="776"/>
      <c r="R279" s="776"/>
      <c r="S279" s="776"/>
      <c r="T279" s="776"/>
      <c r="U279" s="776"/>
      <c r="V279" s="776"/>
      <c r="W279" s="776"/>
      <c r="X279" s="776"/>
      <c r="Y279" s="776"/>
      <c r="Z279" s="776"/>
      <c r="AA279" s="62"/>
      <c r="AB279" s="62"/>
      <c r="AC279" s="62"/>
    </row>
    <row r="280" spans="1:68" ht="14.25" hidden="1" customHeight="1" x14ac:dyDescent="0.25">
      <c r="A280" s="768" t="s">
        <v>101</v>
      </c>
      <c r="B280" s="768"/>
      <c r="C280" s="768"/>
      <c r="D280" s="768"/>
      <c r="E280" s="768"/>
      <c r="F280" s="768"/>
      <c r="G280" s="768"/>
      <c r="H280" s="768"/>
      <c r="I280" s="768"/>
      <c r="J280" s="768"/>
      <c r="K280" s="768"/>
      <c r="L280" s="768"/>
      <c r="M280" s="768"/>
      <c r="N280" s="768"/>
      <c r="O280" s="768"/>
      <c r="P280" s="768"/>
      <c r="Q280" s="768"/>
      <c r="R280" s="768"/>
      <c r="S280" s="768"/>
      <c r="T280" s="768"/>
      <c r="U280" s="768"/>
      <c r="V280" s="768"/>
      <c r="W280" s="768"/>
      <c r="X280" s="768"/>
      <c r="Y280" s="768"/>
      <c r="Z280" s="768"/>
      <c r="AA280" s="63"/>
      <c r="AB280" s="63"/>
      <c r="AC280" s="63"/>
    </row>
    <row r="281" spans="1:68" ht="27" hidden="1" customHeight="1" x14ac:dyDescent="0.25">
      <c r="A281" s="60" t="s">
        <v>478</v>
      </c>
      <c r="B281" s="60" t="s">
        <v>479</v>
      </c>
      <c r="C281" s="34">
        <v>4301011223</v>
      </c>
      <c r="D281" s="769">
        <v>4607091383423</v>
      </c>
      <c r="E281" s="769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1"/>
      <c r="R281" s="771"/>
      <c r="S281" s="771"/>
      <c r="T281" s="77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480</v>
      </c>
      <c r="B282" s="60" t="s">
        <v>481</v>
      </c>
      <c r="C282" s="34">
        <v>4301012099</v>
      </c>
      <c r="D282" s="769">
        <v>4680115885691</v>
      </c>
      <c r="E282" s="769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1"/>
      <c r="R282" s="771"/>
      <c r="S282" s="771"/>
      <c r="T282" s="77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483</v>
      </c>
      <c r="B283" s="60" t="s">
        <v>484</v>
      </c>
      <c r="C283" s="34">
        <v>4301012098</v>
      </c>
      <c r="D283" s="769">
        <v>4680115885660</v>
      </c>
      <c r="E283" s="76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1"/>
      <c r="R283" s="771"/>
      <c r="S283" s="771"/>
      <c r="T283" s="77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7"/>
      <c r="P284" s="764" t="s">
        <v>40</v>
      </c>
      <c r="Q284" s="765"/>
      <c r="R284" s="765"/>
      <c r="S284" s="765"/>
      <c r="T284" s="765"/>
      <c r="U284" s="765"/>
      <c r="V284" s="766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7"/>
      <c r="P285" s="764" t="s">
        <v>40</v>
      </c>
      <c r="Q285" s="765"/>
      <c r="R285" s="765"/>
      <c r="S285" s="765"/>
      <c r="T285" s="765"/>
      <c r="U285" s="765"/>
      <c r="V285" s="766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776" t="s">
        <v>486</v>
      </c>
      <c r="B286" s="776"/>
      <c r="C286" s="776"/>
      <c r="D286" s="776"/>
      <c r="E286" s="776"/>
      <c r="F286" s="776"/>
      <c r="G286" s="776"/>
      <c r="H286" s="776"/>
      <c r="I286" s="776"/>
      <c r="J286" s="776"/>
      <c r="K286" s="776"/>
      <c r="L286" s="776"/>
      <c r="M286" s="776"/>
      <c r="N286" s="776"/>
      <c r="O286" s="776"/>
      <c r="P286" s="776"/>
      <c r="Q286" s="776"/>
      <c r="R286" s="776"/>
      <c r="S286" s="776"/>
      <c r="T286" s="776"/>
      <c r="U286" s="776"/>
      <c r="V286" s="776"/>
      <c r="W286" s="776"/>
      <c r="X286" s="776"/>
      <c r="Y286" s="776"/>
      <c r="Z286" s="776"/>
      <c r="AA286" s="62"/>
      <c r="AB286" s="62"/>
      <c r="AC286" s="62"/>
    </row>
    <row r="287" spans="1:68" ht="14.25" hidden="1" customHeight="1" x14ac:dyDescent="0.25">
      <c r="A287" s="768" t="s">
        <v>78</v>
      </c>
      <c r="B287" s="768"/>
      <c r="C287" s="768"/>
      <c r="D287" s="768"/>
      <c r="E287" s="768"/>
      <c r="F287" s="768"/>
      <c r="G287" s="768"/>
      <c r="H287" s="768"/>
      <c r="I287" s="768"/>
      <c r="J287" s="768"/>
      <c r="K287" s="768"/>
      <c r="L287" s="768"/>
      <c r="M287" s="768"/>
      <c r="N287" s="768"/>
      <c r="O287" s="768"/>
      <c r="P287" s="768"/>
      <c r="Q287" s="768"/>
      <c r="R287" s="768"/>
      <c r="S287" s="768"/>
      <c r="T287" s="768"/>
      <c r="U287" s="768"/>
      <c r="V287" s="768"/>
      <c r="W287" s="768"/>
      <c r="X287" s="768"/>
      <c r="Y287" s="768"/>
      <c r="Z287" s="768"/>
      <c r="AA287" s="63"/>
      <c r="AB287" s="63"/>
      <c r="AC287" s="63"/>
    </row>
    <row r="288" spans="1:68" ht="37.5" hidden="1" customHeight="1" x14ac:dyDescent="0.25">
      <c r="A288" s="60" t="s">
        <v>487</v>
      </c>
      <c r="B288" s="60" t="s">
        <v>488</v>
      </c>
      <c r="C288" s="34">
        <v>4301051409</v>
      </c>
      <c r="D288" s="769">
        <v>4680115881556</v>
      </c>
      <c r="E288" s="769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1"/>
      <c r="R288" s="771"/>
      <c r="S288" s="771"/>
      <c r="T288" s="772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hidden="1" customHeight="1" x14ac:dyDescent="0.25">
      <c r="A289" s="60" t="s">
        <v>490</v>
      </c>
      <c r="B289" s="60" t="s">
        <v>491</v>
      </c>
      <c r="C289" s="34">
        <v>4301051506</v>
      </c>
      <c r="D289" s="769">
        <v>4680115881037</v>
      </c>
      <c r="E289" s="769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1"/>
      <c r="R289" s="771"/>
      <c r="S289" s="771"/>
      <c r="T289" s="77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hidden="1" customHeight="1" x14ac:dyDescent="0.25">
      <c r="A290" s="60" t="s">
        <v>493</v>
      </c>
      <c r="B290" s="60" t="s">
        <v>494</v>
      </c>
      <c r="C290" s="34">
        <v>4301051893</v>
      </c>
      <c r="D290" s="769">
        <v>4680115886186</v>
      </c>
      <c r="E290" s="769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1"/>
      <c r="R290" s="771"/>
      <c r="S290" s="771"/>
      <c r="T290" s="77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hidden="1" customHeight="1" x14ac:dyDescent="0.25">
      <c r="A291" s="60" t="s">
        <v>495</v>
      </c>
      <c r="B291" s="60" t="s">
        <v>496</v>
      </c>
      <c r="C291" s="34">
        <v>4301051487</v>
      </c>
      <c r="D291" s="769">
        <v>4680115881228</v>
      </c>
      <c r="E291" s="769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1"/>
      <c r="R291" s="771"/>
      <c r="S291" s="771"/>
      <c r="T291" s="77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hidden="1" customHeight="1" x14ac:dyDescent="0.25">
      <c r="A292" s="60" t="s">
        <v>497</v>
      </c>
      <c r="B292" s="60" t="s">
        <v>498</v>
      </c>
      <c r="C292" s="34">
        <v>4301051384</v>
      </c>
      <c r="D292" s="769">
        <v>4680115881211</v>
      </c>
      <c r="E292" s="769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1"/>
      <c r="R292" s="771"/>
      <c r="S292" s="771"/>
      <c r="T292" s="77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hidden="1" customHeight="1" x14ac:dyDescent="0.25">
      <c r="A293" s="60" t="s">
        <v>499</v>
      </c>
      <c r="B293" s="60" t="s">
        <v>500</v>
      </c>
      <c r="C293" s="34">
        <v>4301051378</v>
      </c>
      <c r="D293" s="769">
        <v>4680115881020</v>
      </c>
      <c r="E293" s="769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1"/>
      <c r="R293" s="771"/>
      <c r="S293" s="771"/>
      <c r="T293" s="77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hidden="1" x14ac:dyDescent="0.2">
      <c r="A294" s="759"/>
      <c r="B294" s="759"/>
      <c r="C294" s="759"/>
      <c r="D294" s="759"/>
      <c r="E294" s="759"/>
      <c r="F294" s="759"/>
      <c r="G294" s="759"/>
      <c r="H294" s="759"/>
      <c r="I294" s="759"/>
      <c r="J294" s="759"/>
      <c r="K294" s="759"/>
      <c r="L294" s="759"/>
      <c r="M294" s="759"/>
      <c r="N294" s="759"/>
      <c r="O294" s="767"/>
      <c r="P294" s="764" t="s">
        <v>40</v>
      </c>
      <c r="Q294" s="765"/>
      <c r="R294" s="765"/>
      <c r="S294" s="765"/>
      <c r="T294" s="765"/>
      <c r="U294" s="765"/>
      <c r="V294" s="766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7"/>
      <c r="P295" s="764" t="s">
        <v>40</v>
      </c>
      <c r="Q295" s="765"/>
      <c r="R295" s="765"/>
      <c r="S295" s="765"/>
      <c r="T295" s="765"/>
      <c r="U295" s="765"/>
      <c r="V295" s="766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hidden="1" customHeight="1" x14ac:dyDescent="0.25">
      <c r="A296" s="776" t="s">
        <v>502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62"/>
      <c r="AB296" s="62"/>
      <c r="AC296" s="62"/>
    </row>
    <row r="297" spans="1:68" ht="14.25" hidden="1" customHeight="1" x14ac:dyDescent="0.25">
      <c r="A297" s="768" t="s">
        <v>101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63"/>
      <c r="AB297" s="63"/>
      <c r="AC297" s="63"/>
    </row>
    <row r="298" spans="1:68" ht="27" hidden="1" customHeight="1" x14ac:dyDescent="0.25">
      <c r="A298" s="60" t="s">
        <v>503</v>
      </c>
      <c r="B298" s="60" t="s">
        <v>504</v>
      </c>
      <c r="C298" s="34">
        <v>4301011306</v>
      </c>
      <c r="D298" s="769">
        <v>4607091389296</v>
      </c>
      <c r="E298" s="769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5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1"/>
      <c r="R298" s="771"/>
      <c r="S298" s="771"/>
      <c r="T298" s="772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7"/>
      <c r="P299" s="764" t="s">
        <v>40</v>
      </c>
      <c r="Q299" s="765"/>
      <c r="R299" s="765"/>
      <c r="S299" s="765"/>
      <c r="T299" s="765"/>
      <c r="U299" s="765"/>
      <c r="V299" s="766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hidden="1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7"/>
      <c r="P300" s="764" t="s">
        <v>40</v>
      </c>
      <c r="Q300" s="765"/>
      <c r="R300" s="765"/>
      <c r="S300" s="765"/>
      <c r="T300" s="765"/>
      <c r="U300" s="765"/>
      <c r="V300" s="766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hidden="1" customHeight="1" x14ac:dyDescent="0.25">
      <c r="A301" s="768" t="s">
        <v>164</v>
      </c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8"/>
      <c r="P301" s="768"/>
      <c r="Q301" s="768"/>
      <c r="R301" s="768"/>
      <c r="S301" s="768"/>
      <c r="T301" s="768"/>
      <c r="U301" s="768"/>
      <c r="V301" s="768"/>
      <c r="W301" s="768"/>
      <c r="X301" s="768"/>
      <c r="Y301" s="768"/>
      <c r="Z301" s="768"/>
      <c r="AA301" s="63"/>
      <c r="AB301" s="63"/>
      <c r="AC301" s="63"/>
    </row>
    <row r="302" spans="1:68" ht="27" hidden="1" customHeight="1" x14ac:dyDescent="0.25">
      <c r="A302" s="60" t="s">
        <v>506</v>
      </c>
      <c r="B302" s="60" t="s">
        <v>507</v>
      </c>
      <c r="C302" s="34">
        <v>4301031307</v>
      </c>
      <c r="D302" s="769">
        <v>4680115880344</v>
      </c>
      <c r="E302" s="769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1"/>
      <c r="R302" s="771"/>
      <c r="S302" s="771"/>
      <c r="T302" s="77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7"/>
      <c r="P303" s="764" t="s">
        <v>40</v>
      </c>
      <c r="Q303" s="765"/>
      <c r="R303" s="765"/>
      <c r="S303" s="765"/>
      <c r="T303" s="765"/>
      <c r="U303" s="765"/>
      <c r="V303" s="766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7"/>
      <c r="P304" s="764" t="s">
        <v>40</v>
      </c>
      <c r="Q304" s="765"/>
      <c r="R304" s="765"/>
      <c r="S304" s="765"/>
      <c r="T304" s="765"/>
      <c r="U304" s="765"/>
      <c r="V304" s="766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hidden="1" customHeight="1" x14ac:dyDescent="0.25">
      <c r="A305" s="768" t="s">
        <v>78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63"/>
      <c r="AB305" s="63"/>
      <c r="AC305" s="63"/>
    </row>
    <row r="306" spans="1:68" ht="27" hidden="1" customHeight="1" x14ac:dyDescent="0.25">
      <c r="A306" s="60" t="s">
        <v>509</v>
      </c>
      <c r="B306" s="60" t="s">
        <v>510</v>
      </c>
      <c r="C306" s="34">
        <v>4301051524</v>
      </c>
      <c r="D306" s="769">
        <v>4680115883062</v>
      </c>
      <c r="E306" s="769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5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1"/>
      <c r="R306" s="771"/>
      <c r="S306" s="771"/>
      <c r="T306" s="77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hidden="1" customHeight="1" x14ac:dyDescent="0.25">
      <c r="A307" s="60" t="s">
        <v>512</v>
      </c>
      <c r="B307" s="60" t="s">
        <v>513</v>
      </c>
      <c r="C307" s="34">
        <v>4301051731</v>
      </c>
      <c r="D307" s="769">
        <v>4680115884618</v>
      </c>
      <c r="E307" s="769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1"/>
      <c r="R307" s="771"/>
      <c r="S307" s="771"/>
      <c r="T307" s="77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7"/>
      <c r="P308" s="764" t="s">
        <v>40</v>
      </c>
      <c r="Q308" s="765"/>
      <c r="R308" s="765"/>
      <c r="S308" s="765"/>
      <c r="T308" s="765"/>
      <c r="U308" s="765"/>
      <c r="V308" s="766"/>
      <c r="W308" s="40" t="s">
        <v>39</v>
      </c>
      <c r="X308" s="41">
        <f>IFERROR(X306/H306,"0")+IFERROR(X307/H307,"0")</f>
        <v>0</v>
      </c>
      <c r="Y308" s="41">
        <f>IFERROR(Y306/H306,"0")+IFERROR(Y307/H307,"0")</f>
        <v>0</v>
      </c>
      <c r="Z308" s="41">
        <f>IFERROR(IF(Z306="",0,Z306),"0")+IFERROR(IF(Z307="",0,Z307),"0")</f>
        <v>0</v>
      </c>
      <c r="AA308" s="64"/>
      <c r="AB308" s="64"/>
      <c r="AC308" s="64"/>
    </row>
    <row r="309" spans="1:68" hidden="1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7"/>
      <c r="P309" s="764" t="s">
        <v>40</v>
      </c>
      <c r="Q309" s="765"/>
      <c r="R309" s="765"/>
      <c r="S309" s="765"/>
      <c r="T309" s="765"/>
      <c r="U309" s="765"/>
      <c r="V309" s="766"/>
      <c r="W309" s="40" t="s">
        <v>0</v>
      </c>
      <c r="X309" s="41">
        <f>IFERROR(SUM(X306:X307),"0")</f>
        <v>0</v>
      </c>
      <c r="Y309" s="41">
        <f>IFERROR(SUM(Y306:Y307),"0")</f>
        <v>0</v>
      </c>
      <c r="Z309" s="40"/>
      <c r="AA309" s="64"/>
      <c r="AB309" s="64"/>
      <c r="AC309" s="64"/>
    </row>
    <row r="310" spans="1:68" ht="16.5" hidden="1" customHeight="1" x14ac:dyDescent="0.25">
      <c r="A310" s="776" t="s">
        <v>515</v>
      </c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76"/>
      <c r="P310" s="776"/>
      <c r="Q310" s="776"/>
      <c r="R310" s="776"/>
      <c r="S310" s="776"/>
      <c r="T310" s="776"/>
      <c r="U310" s="776"/>
      <c r="V310" s="776"/>
      <c r="W310" s="776"/>
      <c r="X310" s="776"/>
      <c r="Y310" s="776"/>
      <c r="Z310" s="776"/>
      <c r="AA310" s="62"/>
      <c r="AB310" s="62"/>
      <c r="AC310" s="62"/>
    </row>
    <row r="311" spans="1:68" ht="14.25" hidden="1" customHeight="1" x14ac:dyDescent="0.25">
      <c r="A311" s="768" t="s">
        <v>101</v>
      </c>
      <c r="B311" s="768"/>
      <c r="C311" s="768"/>
      <c r="D311" s="768"/>
      <c r="E311" s="768"/>
      <c r="F311" s="768"/>
      <c r="G311" s="768"/>
      <c r="H311" s="768"/>
      <c r="I311" s="768"/>
      <c r="J311" s="768"/>
      <c r="K311" s="768"/>
      <c r="L311" s="768"/>
      <c r="M311" s="768"/>
      <c r="N311" s="768"/>
      <c r="O311" s="768"/>
      <c r="P311" s="768"/>
      <c r="Q311" s="768"/>
      <c r="R311" s="768"/>
      <c r="S311" s="768"/>
      <c r="T311" s="768"/>
      <c r="U311" s="768"/>
      <c r="V311" s="768"/>
      <c r="W311" s="768"/>
      <c r="X311" s="768"/>
      <c r="Y311" s="768"/>
      <c r="Z311" s="768"/>
      <c r="AA311" s="63"/>
      <c r="AB311" s="63"/>
      <c r="AC311" s="63"/>
    </row>
    <row r="312" spans="1:68" ht="27" hidden="1" customHeight="1" x14ac:dyDescent="0.25">
      <c r="A312" s="60" t="s">
        <v>516</v>
      </c>
      <c r="B312" s="60" t="s">
        <v>517</v>
      </c>
      <c r="C312" s="34">
        <v>4301011353</v>
      </c>
      <c r="D312" s="769">
        <v>4607091389807</v>
      </c>
      <c r="E312" s="76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1"/>
      <c r="R312" s="771"/>
      <c r="S312" s="771"/>
      <c r="T312" s="772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7"/>
      <c r="P313" s="764" t="s">
        <v>40</v>
      </c>
      <c r="Q313" s="765"/>
      <c r="R313" s="765"/>
      <c r="S313" s="765"/>
      <c r="T313" s="765"/>
      <c r="U313" s="765"/>
      <c r="V313" s="766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hidden="1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7"/>
      <c r="P314" s="764" t="s">
        <v>40</v>
      </c>
      <c r="Q314" s="765"/>
      <c r="R314" s="765"/>
      <c r="S314" s="765"/>
      <c r="T314" s="765"/>
      <c r="U314" s="765"/>
      <c r="V314" s="766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768" t="s">
        <v>164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63"/>
      <c r="AB315" s="63"/>
      <c r="AC315" s="63"/>
    </row>
    <row r="316" spans="1:68" ht="27" hidden="1" customHeight="1" x14ac:dyDescent="0.25">
      <c r="A316" s="60" t="s">
        <v>519</v>
      </c>
      <c r="B316" s="60" t="s">
        <v>520</v>
      </c>
      <c r="C316" s="34">
        <v>4301031164</v>
      </c>
      <c r="D316" s="769">
        <v>4680115880481</v>
      </c>
      <c r="E316" s="769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1"/>
      <c r="R316" s="771"/>
      <c r="S316" s="771"/>
      <c r="T316" s="77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59"/>
      <c r="B317" s="759"/>
      <c r="C317" s="759"/>
      <c r="D317" s="759"/>
      <c r="E317" s="759"/>
      <c r="F317" s="759"/>
      <c r="G317" s="759"/>
      <c r="H317" s="759"/>
      <c r="I317" s="759"/>
      <c r="J317" s="759"/>
      <c r="K317" s="759"/>
      <c r="L317" s="759"/>
      <c r="M317" s="759"/>
      <c r="N317" s="759"/>
      <c r="O317" s="767"/>
      <c r="P317" s="764" t="s">
        <v>40</v>
      </c>
      <c r="Q317" s="765"/>
      <c r="R317" s="765"/>
      <c r="S317" s="765"/>
      <c r="T317" s="765"/>
      <c r="U317" s="765"/>
      <c r="V317" s="766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7"/>
      <c r="P318" s="764" t="s">
        <v>40</v>
      </c>
      <c r="Q318" s="765"/>
      <c r="R318" s="765"/>
      <c r="S318" s="765"/>
      <c r="T318" s="765"/>
      <c r="U318" s="765"/>
      <c r="V318" s="766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768" t="s">
        <v>78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63"/>
      <c r="AB319" s="63"/>
      <c r="AC319" s="63"/>
    </row>
    <row r="320" spans="1:68" ht="27" hidden="1" customHeight="1" x14ac:dyDescent="0.25">
      <c r="A320" s="60" t="s">
        <v>522</v>
      </c>
      <c r="B320" s="60" t="s">
        <v>523</v>
      </c>
      <c r="C320" s="34">
        <v>4301051344</v>
      </c>
      <c r="D320" s="769">
        <v>4680115880412</v>
      </c>
      <c r="E320" s="769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1"/>
      <c r="R320" s="771"/>
      <c r="S320" s="771"/>
      <c r="T320" s="77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525</v>
      </c>
      <c r="B321" s="60" t="s">
        <v>526</v>
      </c>
      <c r="C321" s="34">
        <v>4301051277</v>
      </c>
      <c r="D321" s="769">
        <v>4680115880511</v>
      </c>
      <c r="E321" s="769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1"/>
      <c r="R321" s="771"/>
      <c r="S321" s="771"/>
      <c r="T321" s="77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59"/>
      <c r="B322" s="759"/>
      <c r="C322" s="759"/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67"/>
      <c r="P322" s="764" t="s">
        <v>40</v>
      </c>
      <c r="Q322" s="765"/>
      <c r="R322" s="765"/>
      <c r="S322" s="765"/>
      <c r="T322" s="765"/>
      <c r="U322" s="765"/>
      <c r="V322" s="766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hidden="1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7"/>
      <c r="P323" s="764" t="s">
        <v>40</v>
      </c>
      <c r="Q323" s="765"/>
      <c r="R323" s="765"/>
      <c r="S323" s="765"/>
      <c r="T323" s="765"/>
      <c r="U323" s="765"/>
      <c r="V323" s="766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hidden="1" customHeight="1" x14ac:dyDescent="0.25">
      <c r="A324" s="776" t="s">
        <v>528</v>
      </c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76"/>
      <c r="P324" s="776"/>
      <c r="Q324" s="776"/>
      <c r="R324" s="776"/>
      <c r="S324" s="776"/>
      <c r="T324" s="776"/>
      <c r="U324" s="776"/>
      <c r="V324" s="776"/>
      <c r="W324" s="776"/>
      <c r="X324" s="776"/>
      <c r="Y324" s="776"/>
      <c r="Z324" s="776"/>
      <c r="AA324" s="62"/>
      <c r="AB324" s="62"/>
      <c r="AC324" s="62"/>
    </row>
    <row r="325" spans="1:68" ht="14.25" hidden="1" customHeight="1" x14ac:dyDescent="0.25">
      <c r="A325" s="768" t="s">
        <v>101</v>
      </c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8"/>
      <c r="P325" s="768"/>
      <c r="Q325" s="768"/>
      <c r="R325" s="768"/>
      <c r="S325" s="768"/>
      <c r="T325" s="768"/>
      <c r="U325" s="768"/>
      <c r="V325" s="768"/>
      <c r="W325" s="768"/>
      <c r="X325" s="768"/>
      <c r="Y325" s="768"/>
      <c r="Z325" s="768"/>
      <c r="AA325" s="63"/>
      <c r="AB325" s="63"/>
      <c r="AC325" s="63"/>
    </row>
    <row r="326" spans="1:68" ht="27" hidden="1" customHeight="1" x14ac:dyDescent="0.25">
      <c r="A326" s="60" t="s">
        <v>529</v>
      </c>
      <c r="B326" s="60" t="s">
        <v>530</v>
      </c>
      <c r="C326" s="34">
        <v>4301011593</v>
      </c>
      <c r="D326" s="769">
        <v>4680115882973</v>
      </c>
      <c r="E326" s="769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4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1"/>
      <c r="R326" s="771"/>
      <c r="S326" s="771"/>
      <c r="T326" s="77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4301011594</v>
      </c>
      <c r="D327" s="769">
        <v>4680115883413</v>
      </c>
      <c r="E327" s="769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1"/>
      <c r="R327" s="771"/>
      <c r="S327" s="771"/>
      <c r="T327" s="77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759"/>
      <c r="B328" s="759"/>
      <c r="C328" s="759"/>
      <c r="D328" s="759"/>
      <c r="E328" s="759"/>
      <c r="F328" s="759"/>
      <c r="G328" s="759"/>
      <c r="H328" s="759"/>
      <c r="I328" s="759"/>
      <c r="J328" s="759"/>
      <c r="K328" s="759"/>
      <c r="L328" s="759"/>
      <c r="M328" s="759"/>
      <c r="N328" s="759"/>
      <c r="O328" s="767"/>
      <c r="P328" s="764" t="s">
        <v>40</v>
      </c>
      <c r="Q328" s="765"/>
      <c r="R328" s="765"/>
      <c r="S328" s="765"/>
      <c r="T328" s="765"/>
      <c r="U328" s="765"/>
      <c r="V328" s="766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hidden="1" x14ac:dyDescent="0.2">
      <c r="A329" s="759"/>
      <c r="B329" s="759"/>
      <c r="C329" s="759"/>
      <c r="D329" s="759"/>
      <c r="E329" s="759"/>
      <c r="F329" s="759"/>
      <c r="G329" s="759"/>
      <c r="H329" s="759"/>
      <c r="I329" s="759"/>
      <c r="J329" s="759"/>
      <c r="K329" s="759"/>
      <c r="L329" s="759"/>
      <c r="M329" s="759"/>
      <c r="N329" s="759"/>
      <c r="O329" s="767"/>
      <c r="P329" s="764" t="s">
        <v>40</v>
      </c>
      <c r="Q329" s="765"/>
      <c r="R329" s="765"/>
      <c r="S329" s="765"/>
      <c r="T329" s="765"/>
      <c r="U329" s="765"/>
      <c r="V329" s="766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768" t="s">
        <v>164</v>
      </c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8"/>
      <c r="P330" s="768"/>
      <c r="Q330" s="768"/>
      <c r="R330" s="768"/>
      <c r="S330" s="768"/>
      <c r="T330" s="768"/>
      <c r="U330" s="768"/>
      <c r="V330" s="768"/>
      <c r="W330" s="768"/>
      <c r="X330" s="768"/>
      <c r="Y330" s="768"/>
      <c r="Z330" s="768"/>
      <c r="AA330" s="63"/>
      <c r="AB330" s="63"/>
      <c r="AC330" s="63"/>
    </row>
    <row r="331" spans="1:68" ht="27" hidden="1" customHeight="1" x14ac:dyDescent="0.25">
      <c r="A331" s="60" t="s">
        <v>533</v>
      </c>
      <c r="B331" s="60" t="s">
        <v>534</v>
      </c>
      <c r="C331" s="34">
        <v>4301031305</v>
      </c>
      <c r="D331" s="769">
        <v>4607091389845</v>
      </c>
      <c r="E331" s="769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1"/>
      <c r="R331" s="771"/>
      <c r="S331" s="771"/>
      <c r="T331" s="77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536</v>
      </c>
      <c r="B332" s="60" t="s">
        <v>537</v>
      </c>
      <c r="C332" s="34">
        <v>4301031306</v>
      </c>
      <c r="D332" s="769">
        <v>4680115882881</v>
      </c>
      <c r="E332" s="769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1"/>
      <c r="R332" s="771"/>
      <c r="S332" s="771"/>
      <c r="T332" s="77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7"/>
      <c r="P333" s="764" t="s">
        <v>40</v>
      </c>
      <c r="Q333" s="765"/>
      <c r="R333" s="765"/>
      <c r="S333" s="765"/>
      <c r="T333" s="765"/>
      <c r="U333" s="765"/>
      <c r="V333" s="766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hidden="1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7"/>
      <c r="P334" s="764" t="s">
        <v>40</v>
      </c>
      <c r="Q334" s="765"/>
      <c r="R334" s="765"/>
      <c r="S334" s="765"/>
      <c r="T334" s="765"/>
      <c r="U334" s="765"/>
      <c r="V334" s="766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68" t="s">
        <v>78</v>
      </c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8"/>
      <c r="P335" s="768"/>
      <c r="Q335" s="768"/>
      <c r="R335" s="768"/>
      <c r="S335" s="768"/>
      <c r="T335" s="768"/>
      <c r="U335" s="768"/>
      <c r="V335" s="768"/>
      <c r="W335" s="768"/>
      <c r="X335" s="768"/>
      <c r="Y335" s="768"/>
      <c r="Z335" s="768"/>
      <c r="AA335" s="63"/>
      <c r="AB335" s="63"/>
      <c r="AC335" s="63"/>
    </row>
    <row r="336" spans="1:68" ht="37.5" hidden="1" customHeight="1" x14ac:dyDescent="0.25">
      <c r="A336" s="60" t="s">
        <v>538</v>
      </c>
      <c r="B336" s="60" t="s">
        <v>539</v>
      </c>
      <c r="C336" s="34">
        <v>4301051517</v>
      </c>
      <c r="D336" s="769">
        <v>4680115883390</v>
      </c>
      <c r="E336" s="769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1"/>
      <c r="R336" s="771"/>
      <c r="S336" s="771"/>
      <c r="T336" s="77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59"/>
      <c r="B337" s="759"/>
      <c r="C337" s="759"/>
      <c r="D337" s="759"/>
      <c r="E337" s="759"/>
      <c r="F337" s="759"/>
      <c r="G337" s="759"/>
      <c r="H337" s="759"/>
      <c r="I337" s="759"/>
      <c r="J337" s="759"/>
      <c r="K337" s="759"/>
      <c r="L337" s="759"/>
      <c r="M337" s="759"/>
      <c r="N337" s="759"/>
      <c r="O337" s="767"/>
      <c r="P337" s="764" t="s">
        <v>40</v>
      </c>
      <c r="Q337" s="765"/>
      <c r="R337" s="765"/>
      <c r="S337" s="765"/>
      <c r="T337" s="765"/>
      <c r="U337" s="765"/>
      <c r="V337" s="766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759"/>
      <c r="B338" s="759"/>
      <c r="C338" s="759"/>
      <c r="D338" s="759"/>
      <c r="E338" s="759"/>
      <c r="F338" s="759"/>
      <c r="G338" s="759"/>
      <c r="H338" s="759"/>
      <c r="I338" s="759"/>
      <c r="J338" s="759"/>
      <c r="K338" s="759"/>
      <c r="L338" s="759"/>
      <c r="M338" s="759"/>
      <c r="N338" s="759"/>
      <c r="O338" s="767"/>
      <c r="P338" s="764" t="s">
        <v>40</v>
      </c>
      <c r="Q338" s="765"/>
      <c r="R338" s="765"/>
      <c r="S338" s="765"/>
      <c r="T338" s="765"/>
      <c r="U338" s="765"/>
      <c r="V338" s="766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hidden="1" customHeight="1" x14ac:dyDescent="0.25">
      <c r="A339" s="776" t="s">
        <v>541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62"/>
      <c r="AB339" s="62"/>
      <c r="AC339" s="62"/>
    </row>
    <row r="340" spans="1:68" ht="14.25" hidden="1" customHeight="1" x14ac:dyDescent="0.25">
      <c r="A340" s="768" t="s">
        <v>101</v>
      </c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8"/>
      <c r="P340" s="768"/>
      <c r="Q340" s="768"/>
      <c r="R340" s="768"/>
      <c r="S340" s="768"/>
      <c r="T340" s="768"/>
      <c r="U340" s="768"/>
      <c r="V340" s="768"/>
      <c r="W340" s="768"/>
      <c r="X340" s="768"/>
      <c r="Y340" s="768"/>
      <c r="Z340" s="768"/>
      <c r="AA340" s="63"/>
      <c r="AB340" s="63"/>
      <c r="AC340" s="63"/>
    </row>
    <row r="341" spans="1:68" ht="16.5" hidden="1" customHeight="1" x14ac:dyDescent="0.25">
      <c r="A341" s="60" t="s">
        <v>542</v>
      </c>
      <c r="B341" s="60" t="s">
        <v>543</v>
      </c>
      <c r="C341" s="34">
        <v>4301011728</v>
      </c>
      <c r="D341" s="769">
        <v>4680115885141</v>
      </c>
      <c r="E341" s="769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9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1"/>
      <c r="R341" s="771"/>
      <c r="S341" s="771"/>
      <c r="T341" s="77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59"/>
      <c r="B342" s="759"/>
      <c r="C342" s="759"/>
      <c r="D342" s="759"/>
      <c r="E342" s="759"/>
      <c r="F342" s="759"/>
      <c r="G342" s="759"/>
      <c r="H342" s="759"/>
      <c r="I342" s="759"/>
      <c r="J342" s="759"/>
      <c r="K342" s="759"/>
      <c r="L342" s="759"/>
      <c r="M342" s="759"/>
      <c r="N342" s="759"/>
      <c r="O342" s="767"/>
      <c r="P342" s="764" t="s">
        <v>40</v>
      </c>
      <c r="Q342" s="765"/>
      <c r="R342" s="765"/>
      <c r="S342" s="765"/>
      <c r="T342" s="765"/>
      <c r="U342" s="765"/>
      <c r="V342" s="766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hidden="1" x14ac:dyDescent="0.2">
      <c r="A343" s="759"/>
      <c r="B343" s="759"/>
      <c r="C343" s="759"/>
      <c r="D343" s="759"/>
      <c r="E343" s="759"/>
      <c r="F343" s="759"/>
      <c r="G343" s="759"/>
      <c r="H343" s="759"/>
      <c r="I343" s="759"/>
      <c r="J343" s="759"/>
      <c r="K343" s="759"/>
      <c r="L343" s="759"/>
      <c r="M343" s="759"/>
      <c r="N343" s="759"/>
      <c r="O343" s="767"/>
      <c r="P343" s="764" t="s">
        <v>40</v>
      </c>
      <c r="Q343" s="765"/>
      <c r="R343" s="765"/>
      <c r="S343" s="765"/>
      <c r="T343" s="765"/>
      <c r="U343" s="765"/>
      <c r="V343" s="766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hidden="1" customHeight="1" x14ac:dyDescent="0.25">
      <c r="A344" s="776" t="s">
        <v>545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62"/>
      <c r="AB344" s="62"/>
      <c r="AC344" s="62"/>
    </row>
    <row r="345" spans="1:68" ht="14.25" hidden="1" customHeight="1" x14ac:dyDescent="0.25">
      <c r="A345" s="768" t="s">
        <v>101</v>
      </c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8"/>
      <c r="P345" s="768"/>
      <c r="Q345" s="768"/>
      <c r="R345" s="768"/>
      <c r="S345" s="768"/>
      <c r="T345" s="768"/>
      <c r="U345" s="768"/>
      <c r="V345" s="768"/>
      <c r="W345" s="768"/>
      <c r="X345" s="768"/>
      <c r="Y345" s="768"/>
      <c r="Z345" s="768"/>
      <c r="AA345" s="63"/>
      <c r="AB345" s="63"/>
      <c r="AC345" s="63"/>
    </row>
    <row r="346" spans="1:68" ht="27" hidden="1" customHeight="1" x14ac:dyDescent="0.25">
      <c r="A346" s="60" t="s">
        <v>546</v>
      </c>
      <c r="B346" s="60" t="s">
        <v>547</v>
      </c>
      <c r="C346" s="34">
        <v>4301012024</v>
      </c>
      <c r="D346" s="769">
        <v>4680115885615</v>
      </c>
      <c r="E346" s="769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9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1"/>
      <c r="R346" s="771"/>
      <c r="S346" s="771"/>
      <c r="T346" s="77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hidden="1" customHeight="1" x14ac:dyDescent="0.25">
      <c r="A347" s="60" t="s">
        <v>549</v>
      </c>
      <c r="B347" s="60" t="s">
        <v>550</v>
      </c>
      <c r="C347" s="34">
        <v>4301011911</v>
      </c>
      <c r="D347" s="769">
        <v>4680115885554</v>
      </c>
      <c r="E347" s="769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1"/>
      <c r="R347" s="771"/>
      <c r="S347" s="771"/>
      <c r="T347" s="77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hidden="1" customHeight="1" x14ac:dyDescent="0.25">
      <c r="A348" s="60" t="s">
        <v>549</v>
      </c>
      <c r="B348" s="60" t="s">
        <v>552</v>
      </c>
      <c r="C348" s="34">
        <v>4301012016</v>
      </c>
      <c r="D348" s="769">
        <v>4680115885554</v>
      </c>
      <c r="E348" s="769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1"/>
      <c r="R348" s="771"/>
      <c r="S348" s="771"/>
      <c r="T348" s="77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hidden="1" customHeight="1" x14ac:dyDescent="0.25">
      <c r="A349" s="60" t="s">
        <v>554</v>
      </c>
      <c r="B349" s="60" t="s">
        <v>555</v>
      </c>
      <c r="C349" s="34">
        <v>4301011858</v>
      </c>
      <c r="D349" s="769">
        <v>4680115885646</v>
      </c>
      <c r="E349" s="76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9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1"/>
      <c r="R349" s="771"/>
      <c r="S349" s="771"/>
      <c r="T349" s="77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hidden="1" customHeight="1" x14ac:dyDescent="0.25">
      <c r="A350" s="60" t="s">
        <v>557</v>
      </c>
      <c r="B350" s="60" t="s">
        <v>558</v>
      </c>
      <c r="C350" s="34">
        <v>4301011857</v>
      </c>
      <c r="D350" s="769">
        <v>4680115885622</v>
      </c>
      <c r="E350" s="769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9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1"/>
      <c r="R350" s="771"/>
      <c r="S350" s="771"/>
      <c r="T350" s="77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hidden="1" customHeight="1" x14ac:dyDescent="0.25">
      <c r="A351" s="60" t="s">
        <v>560</v>
      </c>
      <c r="B351" s="60" t="s">
        <v>561</v>
      </c>
      <c r="C351" s="34">
        <v>4301011573</v>
      </c>
      <c r="D351" s="769">
        <v>4680115881938</v>
      </c>
      <c r="E351" s="76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9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1"/>
      <c r="R351" s="771"/>
      <c r="S351" s="771"/>
      <c r="T351" s="77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hidden="1" customHeight="1" x14ac:dyDescent="0.25">
      <c r="A352" s="60" t="s">
        <v>563</v>
      </c>
      <c r="B352" s="60" t="s">
        <v>564</v>
      </c>
      <c r="C352" s="34">
        <v>4301011859</v>
      </c>
      <c r="D352" s="769">
        <v>4680115885608</v>
      </c>
      <c r="E352" s="76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1"/>
      <c r="R352" s="771"/>
      <c r="S352" s="771"/>
      <c r="T352" s="77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hidden="1" customHeight="1" x14ac:dyDescent="0.25">
      <c r="A353" s="60" t="s">
        <v>565</v>
      </c>
      <c r="B353" s="60" t="s">
        <v>566</v>
      </c>
      <c r="C353" s="34">
        <v>4301011337</v>
      </c>
      <c r="D353" s="769">
        <v>4607091386011</v>
      </c>
      <c r="E353" s="769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1"/>
      <c r="R353" s="771"/>
      <c r="S353" s="771"/>
      <c r="T353" s="77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hidden="1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7"/>
      <c r="P354" s="764" t="s">
        <v>40</v>
      </c>
      <c r="Q354" s="765"/>
      <c r="R354" s="765"/>
      <c r="S354" s="765"/>
      <c r="T354" s="765"/>
      <c r="U354" s="765"/>
      <c r="V354" s="766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hidden="1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7"/>
      <c r="P355" s="764" t="s">
        <v>40</v>
      </c>
      <c r="Q355" s="765"/>
      <c r="R355" s="765"/>
      <c r="S355" s="765"/>
      <c r="T355" s="765"/>
      <c r="U355" s="765"/>
      <c r="V355" s="766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hidden="1" customHeight="1" x14ac:dyDescent="0.25">
      <c r="A356" s="768" t="s">
        <v>164</v>
      </c>
      <c r="B356" s="768"/>
      <c r="C356" s="768"/>
      <c r="D356" s="768"/>
      <c r="E356" s="768"/>
      <c r="F356" s="768"/>
      <c r="G356" s="768"/>
      <c r="H356" s="768"/>
      <c r="I356" s="768"/>
      <c r="J356" s="768"/>
      <c r="K356" s="768"/>
      <c r="L356" s="768"/>
      <c r="M356" s="768"/>
      <c r="N356" s="768"/>
      <c r="O356" s="768"/>
      <c r="P356" s="768"/>
      <c r="Q356" s="768"/>
      <c r="R356" s="768"/>
      <c r="S356" s="768"/>
      <c r="T356" s="768"/>
      <c r="U356" s="768"/>
      <c r="V356" s="768"/>
      <c r="W356" s="768"/>
      <c r="X356" s="768"/>
      <c r="Y356" s="768"/>
      <c r="Z356" s="768"/>
      <c r="AA356" s="63"/>
      <c r="AB356" s="63"/>
      <c r="AC356" s="63"/>
    </row>
    <row r="357" spans="1:68" ht="27" hidden="1" customHeight="1" x14ac:dyDescent="0.25">
      <c r="A357" s="60" t="s">
        <v>568</v>
      </c>
      <c r="B357" s="60" t="s">
        <v>569</v>
      </c>
      <c r="C357" s="34">
        <v>4301030878</v>
      </c>
      <c r="D357" s="769">
        <v>4607091387193</v>
      </c>
      <c r="E357" s="769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9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1"/>
      <c r="R357" s="771"/>
      <c r="S357" s="771"/>
      <c r="T357" s="772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571</v>
      </c>
      <c r="B358" s="60" t="s">
        <v>572</v>
      </c>
      <c r="C358" s="34">
        <v>4301031153</v>
      </c>
      <c r="D358" s="769">
        <v>4607091387230</v>
      </c>
      <c r="E358" s="76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9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1"/>
      <c r="R358" s="771"/>
      <c r="S358" s="771"/>
      <c r="T358" s="77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574</v>
      </c>
      <c r="B359" s="60" t="s">
        <v>575</v>
      </c>
      <c r="C359" s="34">
        <v>4301031154</v>
      </c>
      <c r="D359" s="769">
        <v>4607091387292</v>
      </c>
      <c r="E359" s="769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9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1"/>
      <c r="R359" s="771"/>
      <c r="S359" s="771"/>
      <c r="T359" s="77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577</v>
      </c>
      <c r="B360" s="60" t="s">
        <v>578</v>
      </c>
      <c r="C360" s="34">
        <v>4301031152</v>
      </c>
      <c r="D360" s="769">
        <v>4607091387285</v>
      </c>
      <c r="E360" s="769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1"/>
      <c r="R360" s="771"/>
      <c r="S360" s="771"/>
      <c r="T360" s="77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7"/>
      <c r="P361" s="764" t="s">
        <v>40</v>
      </c>
      <c r="Q361" s="765"/>
      <c r="R361" s="765"/>
      <c r="S361" s="765"/>
      <c r="T361" s="765"/>
      <c r="U361" s="765"/>
      <c r="V361" s="766"/>
      <c r="W361" s="40" t="s">
        <v>39</v>
      </c>
      <c r="X361" s="41">
        <f>IFERROR(X357/H357,"0")+IFERROR(X358/H358,"0")+IFERROR(X359/H359,"0")+IFERROR(X360/H360,"0")</f>
        <v>0</v>
      </c>
      <c r="Y361" s="41">
        <f>IFERROR(Y357/H357,"0")+IFERROR(Y358/H358,"0")+IFERROR(Y359/H359,"0")+IFERROR(Y360/H360,"0")</f>
        <v>0</v>
      </c>
      <c r="Z361" s="41">
        <f>IFERROR(IF(Z357="",0,Z357),"0")+IFERROR(IF(Z358="",0,Z358),"0")+IFERROR(IF(Z359="",0,Z359),"0")+IFERROR(IF(Z360="",0,Z360),"0")</f>
        <v>0</v>
      </c>
      <c r="AA361" s="64"/>
      <c r="AB361" s="64"/>
      <c r="AC361" s="64"/>
    </row>
    <row r="362" spans="1:68" hidden="1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7"/>
      <c r="P362" s="764" t="s">
        <v>40</v>
      </c>
      <c r="Q362" s="765"/>
      <c r="R362" s="765"/>
      <c r="S362" s="765"/>
      <c r="T362" s="765"/>
      <c r="U362" s="765"/>
      <c r="V362" s="766"/>
      <c r="W362" s="40" t="s">
        <v>0</v>
      </c>
      <c r="X362" s="41">
        <f>IFERROR(SUM(X357:X360),"0")</f>
        <v>0</v>
      </c>
      <c r="Y362" s="41">
        <f>IFERROR(SUM(Y357:Y360),"0")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768" t="s">
        <v>78</v>
      </c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8"/>
      <c r="P363" s="768"/>
      <c r="Q363" s="768"/>
      <c r="R363" s="768"/>
      <c r="S363" s="768"/>
      <c r="T363" s="768"/>
      <c r="U363" s="768"/>
      <c r="V363" s="768"/>
      <c r="W363" s="768"/>
      <c r="X363" s="768"/>
      <c r="Y363" s="768"/>
      <c r="Z363" s="768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769">
        <v>4607091387766</v>
      </c>
      <c r="E364" s="769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1"/>
      <c r="R364" s="771"/>
      <c r="S364" s="771"/>
      <c r="T364" s="772"/>
      <c r="U364" s="37" t="s">
        <v>45</v>
      </c>
      <c r="V364" s="37" t="s">
        <v>45</v>
      </c>
      <c r="W364" s="38" t="s">
        <v>0</v>
      </c>
      <c r="X364" s="56">
        <v>1500</v>
      </c>
      <c r="Y364" s="53">
        <f t="shared" ref="Y364:Y369" si="76">IFERROR(IF(X364="",0,CEILING((X364/$H364),1)*$H364),"")</f>
        <v>1505.3999999999999</v>
      </c>
      <c r="Z364" s="39">
        <f>IFERROR(IF(Y364=0,"",ROUNDUP(Y364/H364,0)*0.01898),"")</f>
        <v>3.6631400000000003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1598.6538461538464</v>
      </c>
      <c r="BN364" s="75">
        <f t="shared" ref="BN364:BN369" si="78">IFERROR(Y364*I364/H364,"0")</f>
        <v>1604.4090000000001</v>
      </c>
      <c r="BO364" s="75">
        <f t="shared" ref="BO364:BO369" si="79">IFERROR(1/J364*(X364/H364),"0")</f>
        <v>3.0048076923076925</v>
      </c>
      <c r="BP364" s="75">
        <f t="shared" ref="BP364:BP369" si="80">IFERROR(1/J364*(Y364/H364),"0")</f>
        <v>3.015625</v>
      </c>
    </row>
    <row r="365" spans="1:68" ht="37.5" hidden="1" customHeight="1" x14ac:dyDescent="0.25">
      <c r="A365" s="60" t="s">
        <v>582</v>
      </c>
      <c r="B365" s="60" t="s">
        <v>583</v>
      </c>
      <c r="C365" s="34">
        <v>4301051116</v>
      </c>
      <c r="D365" s="769">
        <v>4607091387957</v>
      </c>
      <c r="E365" s="769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9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1"/>
      <c r="R365" s="771"/>
      <c r="S365" s="771"/>
      <c r="T365" s="77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hidden="1" customHeight="1" x14ac:dyDescent="0.25">
      <c r="A366" s="60" t="s">
        <v>585</v>
      </c>
      <c r="B366" s="60" t="s">
        <v>586</v>
      </c>
      <c r="C366" s="34">
        <v>4301051115</v>
      </c>
      <c r="D366" s="769">
        <v>4607091387964</v>
      </c>
      <c r="E366" s="769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9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1"/>
      <c r="R366" s="771"/>
      <c r="S366" s="771"/>
      <c r="T366" s="77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hidden="1" customHeight="1" x14ac:dyDescent="0.25">
      <c r="A367" s="60" t="s">
        <v>588</v>
      </c>
      <c r="B367" s="60" t="s">
        <v>589</v>
      </c>
      <c r="C367" s="34">
        <v>4301051705</v>
      </c>
      <c r="D367" s="769">
        <v>4680115884588</v>
      </c>
      <c r="E367" s="769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1"/>
      <c r="R367" s="771"/>
      <c r="S367" s="771"/>
      <c r="T367" s="77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hidden="1" customHeight="1" x14ac:dyDescent="0.25">
      <c r="A368" s="60" t="s">
        <v>591</v>
      </c>
      <c r="B368" s="60" t="s">
        <v>592</v>
      </c>
      <c r="C368" s="34">
        <v>4301051130</v>
      </c>
      <c r="D368" s="769">
        <v>4607091387537</v>
      </c>
      <c r="E368" s="769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1"/>
      <c r="R368" s="771"/>
      <c r="S368" s="771"/>
      <c r="T368" s="77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hidden="1" customHeight="1" x14ac:dyDescent="0.25">
      <c r="A369" s="60" t="s">
        <v>594</v>
      </c>
      <c r="B369" s="60" t="s">
        <v>595</v>
      </c>
      <c r="C369" s="34">
        <v>4301051132</v>
      </c>
      <c r="D369" s="769">
        <v>4607091387513</v>
      </c>
      <c r="E369" s="769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1"/>
      <c r="R369" s="771"/>
      <c r="S369" s="771"/>
      <c r="T369" s="77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759"/>
      <c r="B370" s="759"/>
      <c r="C370" s="759"/>
      <c r="D370" s="759"/>
      <c r="E370" s="759"/>
      <c r="F370" s="759"/>
      <c r="G370" s="759"/>
      <c r="H370" s="759"/>
      <c r="I370" s="759"/>
      <c r="J370" s="759"/>
      <c r="K370" s="759"/>
      <c r="L370" s="759"/>
      <c r="M370" s="759"/>
      <c r="N370" s="759"/>
      <c r="O370" s="767"/>
      <c r="P370" s="764" t="s">
        <v>40</v>
      </c>
      <c r="Q370" s="765"/>
      <c r="R370" s="765"/>
      <c r="S370" s="765"/>
      <c r="T370" s="765"/>
      <c r="U370" s="765"/>
      <c r="V370" s="766"/>
      <c r="W370" s="40" t="s">
        <v>39</v>
      </c>
      <c r="X370" s="41">
        <f>IFERROR(X364/H364,"0")+IFERROR(X365/H365,"0")+IFERROR(X366/H366,"0")+IFERROR(X367/H367,"0")+IFERROR(X368/H368,"0")+IFERROR(X369/H369,"0")</f>
        <v>192.30769230769232</v>
      </c>
      <c r="Y370" s="41">
        <f>IFERROR(Y364/H364,"0")+IFERROR(Y365/H365,"0")+IFERROR(Y366/H366,"0")+IFERROR(Y367/H367,"0")+IFERROR(Y368/H368,"0")+IFERROR(Y369/H369,"0")</f>
        <v>193</v>
      </c>
      <c r="Z370" s="41">
        <f>IFERROR(IF(Z364="",0,Z364),"0")+IFERROR(IF(Z365="",0,Z365),"0")+IFERROR(IF(Z366="",0,Z366),"0")+IFERROR(IF(Z367="",0,Z367),"0")+IFERROR(IF(Z368="",0,Z368),"0")+IFERROR(IF(Z369="",0,Z369),"0")</f>
        <v>3.6631400000000003</v>
      </c>
      <c r="AA370" s="64"/>
      <c r="AB370" s="64"/>
      <c r="AC370" s="64"/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7"/>
      <c r="P371" s="764" t="s">
        <v>40</v>
      </c>
      <c r="Q371" s="765"/>
      <c r="R371" s="765"/>
      <c r="S371" s="765"/>
      <c r="T371" s="765"/>
      <c r="U371" s="765"/>
      <c r="V371" s="766"/>
      <c r="W371" s="40" t="s">
        <v>0</v>
      </c>
      <c r="X371" s="41">
        <f>IFERROR(SUM(X364:X369),"0")</f>
        <v>1500</v>
      </c>
      <c r="Y371" s="41">
        <f>IFERROR(SUM(Y364:Y369),"0")</f>
        <v>1505.3999999999999</v>
      </c>
      <c r="Z371" s="40"/>
      <c r="AA371" s="64"/>
      <c r="AB371" s="64"/>
      <c r="AC371" s="64"/>
    </row>
    <row r="372" spans="1:68" ht="14.25" hidden="1" customHeight="1" x14ac:dyDescent="0.25">
      <c r="A372" s="768" t="s">
        <v>195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63"/>
      <c r="AB372" s="63"/>
      <c r="AC372" s="63"/>
    </row>
    <row r="373" spans="1:68" ht="37.5" hidden="1" customHeight="1" x14ac:dyDescent="0.25">
      <c r="A373" s="60" t="s">
        <v>597</v>
      </c>
      <c r="B373" s="60" t="s">
        <v>598</v>
      </c>
      <c r="C373" s="34">
        <v>4301060379</v>
      </c>
      <c r="D373" s="769">
        <v>4607091380880</v>
      </c>
      <c r="E373" s="769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9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1"/>
      <c r="R373" s="771"/>
      <c r="S373" s="771"/>
      <c r="T373" s="772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769">
        <v>4607091384482</v>
      </c>
      <c r="E374" s="769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9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1"/>
      <c r="R374" s="771"/>
      <c r="S374" s="771"/>
      <c r="T374" s="772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46.8</v>
      </c>
      <c r="Z374" s="39">
        <f>IFERROR(IF(Y374=0,"",ROUNDUP(Y374/H374,0)*0.01898),"")</f>
        <v>0.11388000000000001</v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42.66153846153847</v>
      </c>
      <c r="BN374" s="75">
        <f>IFERROR(Y374*I374/H374,"0")</f>
        <v>49.914000000000001</v>
      </c>
      <c r="BO374" s="75">
        <f>IFERROR(1/J374*(X374/H374),"0")</f>
        <v>8.0128205128205135E-2</v>
      </c>
      <c r="BP374" s="75">
        <f>IFERROR(1/J374*(Y374/H374),"0")</f>
        <v>9.375E-2</v>
      </c>
    </row>
    <row r="375" spans="1:68" ht="16.5" hidden="1" customHeight="1" x14ac:dyDescent="0.25">
      <c r="A375" s="60" t="s">
        <v>603</v>
      </c>
      <c r="B375" s="60" t="s">
        <v>604</v>
      </c>
      <c r="C375" s="34">
        <v>4301060484</v>
      </c>
      <c r="D375" s="769">
        <v>4607091380897</v>
      </c>
      <c r="E375" s="769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920" t="s">
        <v>605</v>
      </c>
      <c r="Q375" s="771"/>
      <c r="R375" s="771"/>
      <c r="S375" s="771"/>
      <c r="T375" s="77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hidden="1" customHeight="1" x14ac:dyDescent="0.25">
      <c r="A376" s="60" t="s">
        <v>603</v>
      </c>
      <c r="B376" s="60" t="s">
        <v>607</v>
      </c>
      <c r="C376" s="34">
        <v>4301060325</v>
      </c>
      <c r="D376" s="769">
        <v>4607091380897</v>
      </c>
      <c r="E376" s="76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9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1"/>
      <c r="R376" s="771"/>
      <c r="S376" s="771"/>
      <c r="T376" s="772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7"/>
      <c r="P377" s="764" t="s">
        <v>40</v>
      </c>
      <c r="Q377" s="765"/>
      <c r="R377" s="765"/>
      <c r="S377" s="765"/>
      <c r="T377" s="765"/>
      <c r="U377" s="765"/>
      <c r="V377" s="766"/>
      <c r="W377" s="40" t="s">
        <v>39</v>
      </c>
      <c r="X377" s="41">
        <f>IFERROR(X373/H373,"0")+IFERROR(X374/H374,"0")+IFERROR(X375/H375,"0")+IFERROR(X376/H376,"0")</f>
        <v>5.1282051282051286</v>
      </c>
      <c r="Y377" s="41">
        <f>IFERROR(Y373/H373,"0")+IFERROR(Y374/H374,"0")+IFERROR(Y375/H375,"0")+IFERROR(Y376/H376,"0")</f>
        <v>6</v>
      </c>
      <c r="Z377" s="41">
        <f>IFERROR(IF(Z373="",0,Z373),"0")+IFERROR(IF(Z374="",0,Z374),"0")+IFERROR(IF(Z375="",0,Z375),"0")+IFERROR(IF(Z376="",0,Z376),"0")</f>
        <v>0.11388000000000001</v>
      </c>
      <c r="AA377" s="64"/>
      <c r="AB377" s="64"/>
      <c r="AC377" s="64"/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7"/>
      <c r="P378" s="764" t="s">
        <v>40</v>
      </c>
      <c r="Q378" s="765"/>
      <c r="R378" s="765"/>
      <c r="S378" s="765"/>
      <c r="T378" s="765"/>
      <c r="U378" s="765"/>
      <c r="V378" s="766"/>
      <c r="W378" s="40" t="s">
        <v>0</v>
      </c>
      <c r="X378" s="41">
        <f>IFERROR(SUM(X373:X376),"0")</f>
        <v>40</v>
      </c>
      <c r="Y378" s="41">
        <f>IFERROR(SUM(Y373:Y376),"0")</f>
        <v>46.8</v>
      </c>
      <c r="Z378" s="40"/>
      <c r="AA378" s="64"/>
      <c r="AB378" s="64"/>
      <c r="AC378" s="64"/>
    </row>
    <row r="379" spans="1:68" ht="14.25" hidden="1" customHeight="1" x14ac:dyDescent="0.25">
      <c r="A379" s="768" t="s">
        <v>93</v>
      </c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8"/>
      <c r="P379" s="768"/>
      <c r="Q379" s="768"/>
      <c r="R379" s="768"/>
      <c r="S379" s="768"/>
      <c r="T379" s="768"/>
      <c r="U379" s="768"/>
      <c r="V379" s="768"/>
      <c r="W379" s="768"/>
      <c r="X379" s="768"/>
      <c r="Y379" s="768"/>
      <c r="Z379" s="768"/>
      <c r="AA379" s="63"/>
      <c r="AB379" s="63"/>
      <c r="AC379" s="63"/>
    </row>
    <row r="380" spans="1:68" ht="16.5" hidden="1" customHeight="1" x14ac:dyDescent="0.25">
      <c r="A380" s="60" t="s">
        <v>609</v>
      </c>
      <c r="B380" s="60" t="s">
        <v>610</v>
      </c>
      <c r="C380" s="34">
        <v>4301030232</v>
      </c>
      <c r="D380" s="769">
        <v>4607091388374</v>
      </c>
      <c r="E380" s="76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922" t="s">
        <v>611</v>
      </c>
      <c r="Q380" s="771"/>
      <c r="R380" s="771"/>
      <c r="S380" s="771"/>
      <c r="T380" s="77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613</v>
      </c>
      <c r="B381" s="60" t="s">
        <v>614</v>
      </c>
      <c r="C381" s="34">
        <v>4301030235</v>
      </c>
      <c r="D381" s="769">
        <v>4607091388381</v>
      </c>
      <c r="E381" s="76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923" t="s">
        <v>615</v>
      </c>
      <c r="Q381" s="771"/>
      <c r="R381" s="771"/>
      <c r="S381" s="771"/>
      <c r="T381" s="77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616</v>
      </c>
      <c r="B382" s="60" t="s">
        <v>617</v>
      </c>
      <c r="C382" s="34">
        <v>4301032015</v>
      </c>
      <c r="D382" s="769">
        <v>4607091383102</v>
      </c>
      <c r="E382" s="76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1"/>
      <c r="R382" s="771"/>
      <c r="S382" s="771"/>
      <c r="T382" s="77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619</v>
      </c>
      <c r="B383" s="60" t="s">
        <v>620</v>
      </c>
      <c r="C383" s="34">
        <v>4301030233</v>
      </c>
      <c r="D383" s="769">
        <v>4607091388404</v>
      </c>
      <c r="E383" s="76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1"/>
      <c r="R383" s="771"/>
      <c r="S383" s="771"/>
      <c r="T383" s="77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59"/>
      <c r="B384" s="759"/>
      <c r="C384" s="759"/>
      <c r="D384" s="759"/>
      <c r="E384" s="759"/>
      <c r="F384" s="759"/>
      <c r="G384" s="759"/>
      <c r="H384" s="759"/>
      <c r="I384" s="759"/>
      <c r="J384" s="759"/>
      <c r="K384" s="759"/>
      <c r="L384" s="759"/>
      <c r="M384" s="759"/>
      <c r="N384" s="759"/>
      <c r="O384" s="767"/>
      <c r="P384" s="764" t="s">
        <v>40</v>
      </c>
      <c r="Q384" s="765"/>
      <c r="R384" s="765"/>
      <c r="S384" s="765"/>
      <c r="T384" s="765"/>
      <c r="U384" s="765"/>
      <c r="V384" s="766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7"/>
      <c r="P385" s="764" t="s">
        <v>40</v>
      </c>
      <c r="Q385" s="765"/>
      <c r="R385" s="765"/>
      <c r="S385" s="765"/>
      <c r="T385" s="765"/>
      <c r="U385" s="765"/>
      <c r="V385" s="766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68" t="s">
        <v>621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63"/>
      <c r="AB386" s="63"/>
      <c r="AC386" s="63"/>
    </row>
    <row r="387" spans="1:68" ht="16.5" hidden="1" customHeight="1" x14ac:dyDescent="0.25">
      <c r="A387" s="60" t="s">
        <v>622</v>
      </c>
      <c r="B387" s="60" t="s">
        <v>623</v>
      </c>
      <c r="C387" s="34">
        <v>4301180007</v>
      </c>
      <c r="D387" s="769">
        <v>4680115881808</v>
      </c>
      <c r="E387" s="76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9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1"/>
      <c r="R387" s="771"/>
      <c r="S387" s="771"/>
      <c r="T387" s="77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626</v>
      </c>
      <c r="B388" s="60" t="s">
        <v>627</v>
      </c>
      <c r="C388" s="34">
        <v>4301180006</v>
      </c>
      <c r="D388" s="769">
        <v>4680115881822</v>
      </c>
      <c r="E388" s="76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9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1"/>
      <c r="R388" s="771"/>
      <c r="S388" s="771"/>
      <c r="T388" s="77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628</v>
      </c>
      <c r="B389" s="60" t="s">
        <v>629</v>
      </c>
      <c r="C389" s="34">
        <v>4301180001</v>
      </c>
      <c r="D389" s="769">
        <v>4680115880016</v>
      </c>
      <c r="E389" s="76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9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1"/>
      <c r="R389" s="771"/>
      <c r="S389" s="771"/>
      <c r="T389" s="77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59"/>
      <c r="B390" s="759"/>
      <c r="C390" s="759"/>
      <c r="D390" s="759"/>
      <c r="E390" s="759"/>
      <c r="F390" s="759"/>
      <c r="G390" s="759"/>
      <c r="H390" s="759"/>
      <c r="I390" s="759"/>
      <c r="J390" s="759"/>
      <c r="K390" s="759"/>
      <c r="L390" s="759"/>
      <c r="M390" s="759"/>
      <c r="N390" s="759"/>
      <c r="O390" s="767"/>
      <c r="P390" s="764" t="s">
        <v>40</v>
      </c>
      <c r="Q390" s="765"/>
      <c r="R390" s="765"/>
      <c r="S390" s="765"/>
      <c r="T390" s="765"/>
      <c r="U390" s="765"/>
      <c r="V390" s="766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59"/>
      <c r="B391" s="759"/>
      <c r="C391" s="759"/>
      <c r="D391" s="759"/>
      <c r="E391" s="759"/>
      <c r="F391" s="759"/>
      <c r="G391" s="759"/>
      <c r="H391" s="759"/>
      <c r="I391" s="759"/>
      <c r="J391" s="759"/>
      <c r="K391" s="759"/>
      <c r="L391" s="759"/>
      <c r="M391" s="759"/>
      <c r="N391" s="759"/>
      <c r="O391" s="767"/>
      <c r="P391" s="764" t="s">
        <v>40</v>
      </c>
      <c r="Q391" s="765"/>
      <c r="R391" s="765"/>
      <c r="S391" s="765"/>
      <c r="T391" s="765"/>
      <c r="U391" s="765"/>
      <c r="V391" s="766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76" t="s">
        <v>630</v>
      </c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6"/>
      <c r="P392" s="776"/>
      <c r="Q392" s="776"/>
      <c r="R392" s="776"/>
      <c r="S392" s="776"/>
      <c r="T392" s="776"/>
      <c r="U392" s="776"/>
      <c r="V392" s="776"/>
      <c r="W392" s="776"/>
      <c r="X392" s="776"/>
      <c r="Y392" s="776"/>
      <c r="Z392" s="776"/>
      <c r="AA392" s="62"/>
      <c r="AB392" s="62"/>
      <c r="AC392" s="62"/>
    </row>
    <row r="393" spans="1:68" ht="14.25" hidden="1" customHeight="1" x14ac:dyDescent="0.25">
      <c r="A393" s="768" t="s">
        <v>164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63"/>
      <c r="AB393" s="63"/>
      <c r="AC393" s="63"/>
    </row>
    <row r="394" spans="1:68" ht="27" hidden="1" customHeight="1" x14ac:dyDescent="0.25">
      <c r="A394" s="60" t="s">
        <v>631</v>
      </c>
      <c r="B394" s="60" t="s">
        <v>632</v>
      </c>
      <c r="C394" s="34">
        <v>4301031066</v>
      </c>
      <c r="D394" s="769">
        <v>4607091383836</v>
      </c>
      <c r="E394" s="76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1"/>
      <c r="R394" s="771"/>
      <c r="S394" s="771"/>
      <c r="T394" s="77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7"/>
      <c r="P395" s="764" t="s">
        <v>40</v>
      </c>
      <c r="Q395" s="765"/>
      <c r="R395" s="765"/>
      <c r="S395" s="765"/>
      <c r="T395" s="765"/>
      <c r="U395" s="765"/>
      <c r="V395" s="766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7"/>
      <c r="P396" s="764" t="s">
        <v>40</v>
      </c>
      <c r="Q396" s="765"/>
      <c r="R396" s="765"/>
      <c r="S396" s="765"/>
      <c r="T396" s="765"/>
      <c r="U396" s="765"/>
      <c r="V396" s="766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68" t="s">
        <v>78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63"/>
      <c r="AB397" s="63"/>
      <c r="AC397" s="63"/>
    </row>
    <row r="398" spans="1:68" ht="37.5" hidden="1" customHeight="1" x14ac:dyDescent="0.25">
      <c r="A398" s="60" t="s">
        <v>634</v>
      </c>
      <c r="B398" s="60" t="s">
        <v>635</v>
      </c>
      <c r="C398" s="34">
        <v>4301051142</v>
      </c>
      <c r="D398" s="769">
        <v>4607091387919</v>
      </c>
      <c r="E398" s="76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1"/>
      <c r="R398" s="771"/>
      <c r="S398" s="771"/>
      <c r="T398" s="772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37.5" hidden="1" customHeight="1" x14ac:dyDescent="0.25">
      <c r="A399" s="60" t="s">
        <v>637</v>
      </c>
      <c r="B399" s="60" t="s">
        <v>638</v>
      </c>
      <c r="C399" s="34">
        <v>4301051461</v>
      </c>
      <c r="D399" s="769">
        <v>4680115883604</v>
      </c>
      <c r="E399" s="76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9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1"/>
      <c r="R399" s="771"/>
      <c r="S399" s="771"/>
      <c r="T399" s="77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640</v>
      </c>
      <c r="B400" s="60" t="s">
        <v>641</v>
      </c>
      <c r="C400" s="34">
        <v>4301051485</v>
      </c>
      <c r="D400" s="769">
        <v>4680115883567</v>
      </c>
      <c r="E400" s="76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9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1"/>
      <c r="R400" s="771"/>
      <c r="S400" s="771"/>
      <c r="T400" s="77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7"/>
      <c r="P401" s="764" t="s">
        <v>40</v>
      </c>
      <c r="Q401" s="765"/>
      <c r="R401" s="765"/>
      <c r="S401" s="765"/>
      <c r="T401" s="765"/>
      <c r="U401" s="765"/>
      <c r="V401" s="766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hidden="1" x14ac:dyDescent="0.2">
      <c r="A402" s="759"/>
      <c r="B402" s="759"/>
      <c r="C402" s="759"/>
      <c r="D402" s="759"/>
      <c r="E402" s="759"/>
      <c r="F402" s="759"/>
      <c r="G402" s="759"/>
      <c r="H402" s="759"/>
      <c r="I402" s="759"/>
      <c r="J402" s="759"/>
      <c r="K402" s="759"/>
      <c r="L402" s="759"/>
      <c r="M402" s="759"/>
      <c r="N402" s="759"/>
      <c r="O402" s="767"/>
      <c r="P402" s="764" t="s">
        <v>40</v>
      </c>
      <c r="Q402" s="765"/>
      <c r="R402" s="765"/>
      <c r="S402" s="765"/>
      <c r="T402" s="765"/>
      <c r="U402" s="765"/>
      <c r="V402" s="766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hidden="1" customHeight="1" x14ac:dyDescent="0.2">
      <c r="A403" s="809" t="s">
        <v>643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52"/>
      <c r="AB403" s="52"/>
      <c r="AC403" s="52"/>
    </row>
    <row r="404" spans="1:68" ht="16.5" hidden="1" customHeight="1" x14ac:dyDescent="0.25">
      <c r="A404" s="776" t="s">
        <v>644</v>
      </c>
      <c r="B404" s="776"/>
      <c r="C404" s="776"/>
      <c r="D404" s="776"/>
      <c r="E404" s="776"/>
      <c r="F404" s="776"/>
      <c r="G404" s="776"/>
      <c r="H404" s="776"/>
      <c r="I404" s="776"/>
      <c r="J404" s="776"/>
      <c r="K404" s="776"/>
      <c r="L404" s="776"/>
      <c r="M404" s="776"/>
      <c r="N404" s="776"/>
      <c r="O404" s="776"/>
      <c r="P404" s="776"/>
      <c r="Q404" s="776"/>
      <c r="R404" s="776"/>
      <c r="S404" s="776"/>
      <c r="T404" s="776"/>
      <c r="U404" s="776"/>
      <c r="V404" s="776"/>
      <c r="W404" s="776"/>
      <c r="X404" s="776"/>
      <c r="Y404" s="776"/>
      <c r="Z404" s="776"/>
      <c r="AA404" s="62"/>
      <c r="AB404" s="62"/>
      <c r="AC404" s="62"/>
    </row>
    <row r="405" spans="1:68" ht="14.25" hidden="1" customHeight="1" x14ac:dyDescent="0.25">
      <c r="A405" s="768" t="s">
        <v>101</v>
      </c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8"/>
      <c r="P405" s="768"/>
      <c r="Q405" s="768"/>
      <c r="R405" s="768"/>
      <c r="S405" s="768"/>
      <c r="T405" s="768"/>
      <c r="U405" s="768"/>
      <c r="V405" s="768"/>
      <c r="W405" s="768"/>
      <c r="X405" s="768"/>
      <c r="Y405" s="768"/>
      <c r="Z405" s="768"/>
      <c r="AA405" s="63"/>
      <c r="AB405" s="63"/>
      <c r="AC405" s="63"/>
    </row>
    <row r="406" spans="1:68" ht="37.5" hidden="1" customHeight="1" x14ac:dyDescent="0.25">
      <c r="A406" s="60" t="s">
        <v>645</v>
      </c>
      <c r="B406" s="60" t="s">
        <v>646</v>
      </c>
      <c r="C406" s="34">
        <v>4301011869</v>
      </c>
      <c r="D406" s="769">
        <v>4680115884847</v>
      </c>
      <c r="E406" s="76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9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1"/>
      <c r="R406" s="771"/>
      <c r="S406" s="771"/>
      <c r="T406" s="77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769">
        <v>4680115884847</v>
      </c>
      <c r="E407" s="76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9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1"/>
      <c r="R407" s="771"/>
      <c r="S407" s="771"/>
      <c r="T407" s="772"/>
      <c r="U407" s="37" t="s">
        <v>45</v>
      </c>
      <c r="V407" s="37" t="s">
        <v>45</v>
      </c>
      <c r="W407" s="38" t="s">
        <v>0</v>
      </c>
      <c r="X407" s="56">
        <v>1100</v>
      </c>
      <c r="Y407" s="53">
        <f t="shared" si="81"/>
        <v>1110</v>
      </c>
      <c r="Z407" s="39">
        <f>IFERROR(IF(Y407=0,"",ROUNDUP(Y407/H407,0)*0.02039),"")</f>
        <v>1.5088599999999999</v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1135.2</v>
      </c>
      <c r="BN407" s="75">
        <f t="shared" si="83"/>
        <v>1145.52</v>
      </c>
      <c r="BO407" s="75">
        <f t="shared" si="84"/>
        <v>1.5277777777777777</v>
      </c>
      <c r="BP407" s="75">
        <f t="shared" si="85"/>
        <v>1.5416666666666665</v>
      </c>
    </row>
    <row r="408" spans="1:68" ht="27" hidden="1" customHeight="1" x14ac:dyDescent="0.25">
      <c r="A408" s="60" t="s">
        <v>650</v>
      </c>
      <c r="B408" s="60" t="s">
        <v>651</v>
      </c>
      <c r="C408" s="34">
        <v>4301011870</v>
      </c>
      <c r="D408" s="769">
        <v>4680115884854</v>
      </c>
      <c r="E408" s="76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1"/>
      <c r="R408" s="771"/>
      <c r="S408" s="771"/>
      <c r="T408" s="77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769">
        <v>4680115884854</v>
      </c>
      <c r="E409" s="76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1"/>
      <c r="R409" s="771"/>
      <c r="S409" s="771"/>
      <c r="T409" s="772"/>
      <c r="U409" s="37" t="s">
        <v>45</v>
      </c>
      <c r="V409" s="37" t="s">
        <v>45</v>
      </c>
      <c r="W409" s="38" t="s">
        <v>0</v>
      </c>
      <c r="X409" s="56">
        <v>1720</v>
      </c>
      <c r="Y409" s="53">
        <f t="shared" si="81"/>
        <v>1725</v>
      </c>
      <c r="Z409" s="39">
        <f>IFERROR(IF(Y409=0,"",ROUNDUP(Y409/H409,0)*0.02039),"")</f>
        <v>2.3448499999999997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1775.0400000000002</v>
      </c>
      <c r="BN409" s="75">
        <f t="shared" si="83"/>
        <v>1780.2</v>
      </c>
      <c r="BO409" s="75">
        <f t="shared" si="84"/>
        <v>2.3888888888888888</v>
      </c>
      <c r="BP409" s="75">
        <f t="shared" si="85"/>
        <v>2.395833333333333</v>
      </c>
    </row>
    <row r="410" spans="1:68" ht="27" hidden="1" customHeight="1" x14ac:dyDescent="0.25">
      <c r="A410" s="60" t="s">
        <v>654</v>
      </c>
      <c r="B410" s="60" t="s">
        <v>655</v>
      </c>
      <c r="C410" s="34">
        <v>4301011943</v>
      </c>
      <c r="D410" s="769">
        <v>4680115884830</v>
      </c>
      <c r="E410" s="76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9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1"/>
      <c r="R410" s="771"/>
      <c r="S410" s="771"/>
      <c r="T410" s="77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hidden="1" customHeight="1" x14ac:dyDescent="0.25">
      <c r="A411" s="60" t="s">
        <v>654</v>
      </c>
      <c r="B411" s="60" t="s">
        <v>656</v>
      </c>
      <c r="C411" s="34">
        <v>4301011867</v>
      </c>
      <c r="D411" s="769">
        <v>4680115884830</v>
      </c>
      <c r="E411" s="76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1"/>
      <c r="R411" s="771"/>
      <c r="S411" s="771"/>
      <c r="T411" s="77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769">
        <v>4607091383997</v>
      </c>
      <c r="E412" s="76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1"/>
      <c r="R412" s="771"/>
      <c r="S412" s="771"/>
      <c r="T412" s="772"/>
      <c r="U412" s="37" t="s">
        <v>45</v>
      </c>
      <c r="V412" s="37" t="s">
        <v>45</v>
      </c>
      <c r="W412" s="38" t="s">
        <v>0</v>
      </c>
      <c r="X412" s="56">
        <v>8500</v>
      </c>
      <c r="Y412" s="53">
        <f t="shared" si="81"/>
        <v>8505</v>
      </c>
      <c r="Z412" s="39">
        <f>IFERROR(IF(Y412=0,"",ROUNDUP(Y412/H412,0)*0.02175),"")</f>
        <v>12.332249999999998</v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8772</v>
      </c>
      <c r="BN412" s="75">
        <f t="shared" si="83"/>
        <v>8777.16</v>
      </c>
      <c r="BO412" s="75">
        <f t="shared" si="84"/>
        <v>11.805555555555554</v>
      </c>
      <c r="BP412" s="75">
        <f t="shared" si="85"/>
        <v>11.8125</v>
      </c>
    </row>
    <row r="413" spans="1:68" ht="27" hidden="1" customHeight="1" x14ac:dyDescent="0.25">
      <c r="A413" s="60" t="s">
        <v>661</v>
      </c>
      <c r="B413" s="60" t="s">
        <v>662</v>
      </c>
      <c r="C413" s="34">
        <v>4301011433</v>
      </c>
      <c r="D413" s="769">
        <v>4680115882638</v>
      </c>
      <c r="E413" s="76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1"/>
      <c r="R413" s="771"/>
      <c r="S413" s="771"/>
      <c r="T413" s="77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hidden="1" customHeight="1" x14ac:dyDescent="0.25">
      <c r="A414" s="60" t="s">
        <v>664</v>
      </c>
      <c r="B414" s="60" t="s">
        <v>665</v>
      </c>
      <c r="C414" s="34">
        <v>4301011952</v>
      </c>
      <c r="D414" s="769">
        <v>4680115884922</v>
      </c>
      <c r="E414" s="76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1"/>
      <c r="R414" s="771"/>
      <c r="S414" s="771"/>
      <c r="T414" s="77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hidden="1" customHeight="1" x14ac:dyDescent="0.25">
      <c r="A415" s="60" t="s">
        <v>666</v>
      </c>
      <c r="B415" s="60" t="s">
        <v>667</v>
      </c>
      <c r="C415" s="34">
        <v>4301011868</v>
      </c>
      <c r="D415" s="769">
        <v>4680115884861</v>
      </c>
      <c r="E415" s="76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1"/>
      <c r="R415" s="771"/>
      <c r="S415" s="771"/>
      <c r="T415" s="77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7"/>
      <c r="P416" s="764" t="s">
        <v>40</v>
      </c>
      <c r="Q416" s="765"/>
      <c r="R416" s="765"/>
      <c r="S416" s="765"/>
      <c r="T416" s="765"/>
      <c r="U416" s="765"/>
      <c r="V416" s="766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754.66666666666663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756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16.185959999999998</v>
      </c>
      <c r="AA416" s="64"/>
      <c r="AB416" s="64"/>
      <c r="AC416" s="64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7"/>
      <c r="P417" s="764" t="s">
        <v>40</v>
      </c>
      <c r="Q417" s="765"/>
      <c r="R417" s="765"/>
      <c r="S417" s="765"/>
      <c r="T417" s="765"/>
      <c r="U417" s="765"/>
      <c r="V417" s="766"/>
      <c r="W417" s="40" t="s">
        <v>0</v>
      </c>
      <c r="X417" s="41">
        <f>IFERROR(SUM(X406:X415),"0")</f>
        <v>11320</v>
      </c>
      <c r="Y417" s="41">
        <f>IFERROR(SUM(Y406:Y415),"0")</f>
        <v>11340</v>
      </c>
      <c r="Z417" s="40"/>
      <c r="AA417" s="64"/>
      <c r="AB417" s="64"/>
      <c r="AC417" s="64"/>
    </row>
    <row r="418" spans="1:68" ht="14.25" hidden="1" customHeight="1" x14ac:dyDescent="0.25">
      <c r="A418" s="768" t="s">
        <v>153</v>
      </c>
      <c r="B418" s="768"/>
      <c r="C418" s="768"/>
      <c r="D418" s="768"/>
      <c r="E418" s="768"/>
      <c r="F418" s="768"/>
      <c r="G418" s="768"/>
      <c r="H418" s="768"/>
      <c r="I418" s="768"/>
      <c r="J418" s="768"/>
      <c r="K418" s="768"/>
      <c r="L418" s="768"/>
      <c r="M418" s="768"/>
      <c r="N418" s="768"/>
      <c r="O418" s="768"/>
      <c r="P418" s="768"/>
      <c r="Q418" s="768"/>
      <c r="R418" s="768"/>
      <c r="S418" s="768"/>
      <c r="T418" s="768"/>
      <c r="U418" s="768"/>
      <c r="V418" s="768"/>
      <c r="W418" s="768"/>
      <c r="X418" s="768"/>
      <c r="Y418" s="768"/>
      <c r="Z418" s="768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769">
        <v>4607091383980</v>
      </c>
      <c r="E419" s="76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8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1"/>
      <c r="R419" s="771"/>
      <c r="S419" s="771"/>
      <c r="T419" s="772"/>
      <c r="U419" s="37" t="s">
        <v>45</v>
      </c>
      <c r="V419" s="37" t="s">
        <v>45</v>
      </c>
      <c r="W419" s="38" t="s">
        <v>0</v>
      </c>
      <c r="X419" s="56">
        <v>720</v>
      </c>
      <c r="Y419" s="53">
        <f>IFERROR(IF(X419="",0,CEILING((X419/$H419),1)*$H419),"")</f>
        <v>720</v>
      </c>
      <c r="Z419" s="39">
        <f>IFERROR(IF(Y419=0,"",ROUNDUP(Y419/H419,0)*0.02175),"")</f>
        <v>1.044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743.04000000000008</v>
      </c>
      <c r="BN419" s="75">
        <f>IFERROR(Y419*I419/H419,"0")</f>
        <v>743.04000000000008</v>
      </c>
      <c r="BO419" s="75">
        <f>IFERROR(1/J419*(X419/H419),"0")</f>
        <v>1</v>
      </c>
      <c r="BP419" s="75">
        <f>IFERROR(1/J419*(Y419/H419),"0")</f>
        <v>1</v>
      </c>
    </row>
    <row r="420" spans="1:68" ht="27" hidden="1" customHeight="1" x14ac:dyDescent="0.25">
      <c r="A420" s="60" t="s">
        <v>671</v>
      </c>
      <c r="B420" s="60" t="s">
        <v>672</v>
      </c>
      <c r="C420" s="34">
        <v>4301020179</v>
      </c>
      <c r="D420" s="769">
        <v>4607091384178</v>
      </c>
      <c r="E420" s="76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9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1"/>
      <c r="R420" s="771"/>
      <c r="S420" s="771"/>
      <c r="T420" s="77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7"/>
      <c r="P421" s="764" t="s">
        <v>40</v>
      </c>
      <c r="Q421" s="765"/>
      <c r="R421" s="765"/>
      <c r="S421" s="765"/>
      <c r="T421" s="765"/>
      <c r="U421" s="765"/>
      <c r="V421" s="766"/>
      <c r="W421" s="40" t="s">
        <v>39</v>
      </c>
      <c r="X421" s="41">
        <f>IFERROR(X419/H419,"0")+IFERROR(X420/H420,"0")</f>
        <v>48</v>
      </c>
      <c r="Y421" s="41">
        <f>IFERROR(Y419/H419,"0")+IFERROR(Y420/H420,"0")</f>
        <v>48</v>
      </c>
      <c r="Z421" s="41">
        <f>IFERROR(IF(Z419="",0,Z419),"0")+IFERROR(IF(Z420="",0,Z420),"0")</f>
        <v>1.044</v>
      </c>
      <c r="AA421" s="64"/>
      <c r="AB421" s="64"/>
      <c r="AC421" s="64"/>
    </row>
    <row r="422" spans="1:68" x14ac:dyDescent="0.2">
      <c r="A422" s="759"/>
      <c r="B422" s="759"/>
      <c r="C422" s="759"/>
      <c r="D422" s="759"/>
      <c r="E422" s="759"/>
      <c r="F422" s="759"/>
      <c r="G422" s="759"/>
      <c r="H422" s="759"/>
      <c r="I422" s="759"/>
      <c r="J422" s="759"/>
      <c r="K422" s="759"/>
      <c r="L422" s="759"/>
      <c r="M422" s="759"/>
      <c r="N422" s="759"/>
      <c r="O422" s="767"/>
      <c r="P422" s="764" t="s">
        <v>40</v>
      </c>
      <c r="Q422" s="765"/>
      <c r="R422" s="765"/>
      <c r="S422" s="765"/>
      <c r="T422" s="765"/>
      <c r="U422" s="765"/>
      <c r="V422" s="766"/>
      <c r="W422" s="40" t="s">
        <v>0</v>
      </c>
      <c r="X422" s="41">
        <f>IFERROR(SUM(X419:X420),"0")</f>
        <v>720</v>
      </c>
      <c r="Y422" s="41">
        <f>IFERROR(SUM(Y419:Y420),"0")</f>
        <v>720</v>
      </c>
      <c r="Z422" s="40"/>
      <c r="AA422" s="64"/>
      <c r="AB422" s="64"/>
      <c r="AC422" s="64"/>
    </row>
    <row r="423" spans="1:68" ht="14.25" hidden="1" customHeight="1" x14ac:dyDescent="0.25">
      <c r="A423" s="768" t="s">
        <v>78</v>
      </c>
      <c r="B423" s="768"/>
      <c r="C423" s="768"/>
      <c r="D423" s="768"/>
      <c r="E423" s="768"/>
      <c r="F423" s="768"/>
      <c r="G423" s="768"/>
      <c r="H423" s="768"/>
      <c r="I423" s="768"/>
      <c r="J423" s="768"/>
      <c r="K423" s="768"/>
      <c r="L423" s="768"/>
      <c r="M423" s="768"/>
      <c r="N423" s="768"/>
      <c r="O423" s="768"/>
      <c r="P423" s="768"/>
      <c r="Q423" s="768"/>
      <c r="R423" s="768"/>
      <c r="S423" s="768"/>
      <c r="T423" s="768"/>
      <c r="U423" s="768"/>
      <c r="V423" s="768"/>
      <c r="W423" s="768"/>
      <c r="X423" s="768"/>
      <c r="Y423" s="768"/>
      <c r="Z423" s="768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769">
        <v>4607091383928</v>
      </c>
      <c r="E424" s="76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901" t="s">
        <v>675</v>
      </c>
      <c r="Q424" s="771"/>
      <c r="R424" s="771"/>
      <c r="S424" s="771"/>
      <c r="T424" s="772"/>
      <c r="U424" s="37" t="s">
        <v>45</v>
      </c>
      <c r="V424" s="37" t="s">
        <v>45</v>
      </c>
      <c r="W424" s="38" t="s">
        <v>0</v>
      </c>
      <c r="X424" s="56">
        <v>1050</v>
      </c>
      <c r="Y424" s="53">
        <f>IFERROR(IF(X424="",0,CEILING((X424/$H424),1)*$H424),"")</f>
        <v>1053</v>
      </c>
      <c r="Z424" s="39">
        <f>IFERROR(IF(Y424=0,"",ROUNDUP(Y424/H424,0)*0.01898),"")</f>
        <v>2.2206600000000001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1111.25</v>
      </c>
      <c r="BN424" s="75">
        <f>IFERROR(Y424*I424/H424,"0")</f>
        <v>1114.4250000000002</v>
      </c>
      <c r="BO424" s="75">
        <f>IFERROR(1/J424*(X424/H424),"0")</f>
        <v>1.8229166666666667</v>
      </c>
      <c r="BP424" s="75">
        <f>IFERROR(1/J424*(Y424/H424),"0")</f>
        <v>1.828125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769">
        <v>4607091384260</v>
      </c>
      <c r="E425" s="76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893" t="s">
        <v>679</v>
      </c>
      <c r="Q425" s="771"/>
      <c r="R425" s="771"/>
      <c r="S425" s="771"/>
      <c r="T425" s="772"/>
      <c r="U425" s="37" t="s">
        <v>45</v>
      </c>
      <c r="V425" s="37" t="s">
        <v>45</v>
      </c>
      <c r="W425" s="38" t="s">
        <v>0</v>
      </c>
      <c r="X425" s="56">
        <v>210</v>
      </c>
      <c r="Y425" s="53">
        <f>IFERROR(IF(X425="",0,CEILING((X425/$H425),1)*$H425),"")</f>
        <v>216</v>
      </c>
      <c r="Z425" s="39">
        <f>IFERROR(IF(Y425=0,"",ROUNDUP(Y425/H425,0)*0.01898),"")</f>
        <v>0.45552000000000004</v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222.11</v>
      </c>
      <c r="BN425" s="75">
        <f>IFERROR(Y425*I425/H425,"0")</f>
        <v>228.45599999999999</v>
      </c>
      <c r="BO425" s="75">
        <f>IFERROR(1/J425*(X425/H425),"0")</f>
        <v>0.36458333333333331</v>
      </c>
      <c r="BP425" s="75">
        <f>IFERROR(1/J425*(Y425/H425),"0")</f>
        <v>0.375</v>
      </c>
    </row>
    <row r="426" spans="1:68" x14ac:dyDescent="0.2">
      <c r="A426" s="759"/>
      <c r="B426" s="759"/>
      <c r="C426" s="759"/>
      <c r="D426" s="759"/>
      <c r="E426" s="759"/>
      <c r="F426" s="759"/>
      <c r="G426" s="759"/>
      <c r="H426" s="759"/>
      <c r="I426" s="759"/>
      <c r="J426" s="759"/>
      <c r="K426" s="759"/>
      <c r="L426" s="759"/>
      <c r="M426" s="759"/>
      <c r="N426" s="759"/>
      <c r="O426" s="767"/>
      <c r="P426" s="764" t="s">
        <v>40</v>
      </c>
      <c r="Q426" s="765"/>
      <c r="R426" s="765"/>
      <c r="S426" s="765"/>
      <c r="T426" s="765"/>
      <c r="U426" s="765"/>
      <c r="V426" s="766"/>
      <c r="W426" s="40" t="s">
        <v>39</v>
      </c>
      <c r="X426" s="41">
        <f>IFERROR(X424/H424,"0")+IFERROR(X425/H425,"0")</f>
        <v>140</v>
      </c>
      <c r="Y426" s="41">
        <f>IFERROR(Y424/H424,"0")+IFERROR(Y425/H425,"0")</f>
        <v>141</v>
      </c>
      <c r="Z426" s="41">
        <f>IFERROR(IF(Z424="",0,Z424),"0")+IFERROR(IF(Z425="",0,Z425),"0")</f>
        <v>2.67618</v>
      </c>
      <c r="AA426" s="64"/>
      <c r="AB426" s="64"/>
      <c r="AC426" s="64"/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7"/>
      <c r="P427" s="764" t="s">
        <v>40</v>
      </c>
      <c r="Q427" s="765"/>
      <c r="R427" s="765"/>
      <c r="S427" s="765"/>
      <c r="T427" s="765"/>
      <c r="U427" s="765"/>
      <c r="V427" s="766"/>
      <c r="W427" s="40" t="s">
        <v>0</v>
      </c>
      <c r="X427" s="41">
        <f>IFERROR(SUM(X424:X425),"0")</f>
        <v>1260</v>
      </c>
      <c r="Y427" s="41">
        <f>IFERROR(SUM(Y424:Y425),"0")</f>
        <v>1269</v>
      </c>
      <c r="Z427" s="40"/>
      <c r="AA427" s="64"/>
      <c r="AB427" s="64"/>
      <c r="AC427" s="64"/>
    </row>
    <row r="428" spans="1:68" ht="14.25" hidden="1" customHeight="1" x14ac:dyDescent="0.25">
      <c r="A428" s="768" t="s">
        <v>195</v>
      </c>
      <c r="B428" s="768"/>
      <c r="C428" s="768"/>
      <c r="D428" s="768"/>
      <c r="E428" s="768"/>
      <c r="F428" s="768"/>
      <c r="G428" s="768"/>
      <c r="H428" s="768"/>
      <c r="I428" s="768"/>
      <c r="J428" s="768"/>
      <c r="K428" s="768"/>
      <c r="L428" s="768"/>
      <c r="M428" s="768"/>
      <c r="N428" s="768"/>
      <c r="O428" s="768"/>
      <c r="P428" s="768"/>
      <c r="Q428" s="768"/>
      <c r="R428" s="768"/>
      <c r="S428" s="768"/>
      <c r="T428" s="768"/>
      <c r="U428" s="768"/>
      <c r="V428" s="768"/>
      <c r="W428" s="768"/>
      <c r="X428" s="768"/>
      <c r="Y428" s="768"/>
      <c r="Z428" s="768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769">
        <v>4607091384673</v>
      </c>
      <c r="E429" s="76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894" t="s">
        <v>683</v>
      </c>
      <c r="Q429" s="771"/>
      <c r="R429" s="771"/>
      <c r="S429" s="771"/>
      <c r="T429" s="772"/>
      <c r="U429" s="37" t="s">
        <v>45</v>
      </c>
      <c r="V429" s="37" t="s">
        <v>45</v>
      </c>
      <c r="W429" s="38" t="s">
        <v>0</v>
      </c>
      <c r="X429" s="56">
        <v>70</v>
      </c>
      <c r="Y429" s="53">
        <f>IFERROR(IF(X429="",0,CEILING((X429/$H429),1)*$H429),"")</f>
        <v>72</v>
      </c>
      <c r="Z429" s="39">
        <f>IFERROR(IF(Y429=0,"",ROUNDUP(Y429/H429,0)*0.01898),"")</f>
        <v>0.15184</v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74.036666666666676</v>
      </c>
      <c r="BN429" s="75">
        <f>IFERROR(Y429*I429/H429,"0")</f>
        <v>76.152000000000001</v>
      </c>
      <c r="BO429" s="75">
        <f>IFERROR(1/J429*(X429/H429),"0")</f>
        <v>0.12152777777777778</v>
      </c>
      <c r="BP429" s="75">
        <f>IFERROR(1/J429*(Y429/H429),"0")</f>
        <v>0.125</v>
      </c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7"/>
      <c r="P430" s="764" t="s">
        <v>40</v>
      </c>
      <c r="Q430" s="765"/>
      <c r="R430" s="765"/>
      <c r="S430" s="765"/>
      <c r="T430" s="765"/>
      <c r="U430" s="765"/>
      <c r="V430" s="766"/>
      <c r="W430" s="40" t="s">
        <v>39</v>
      </c>
      <c r="X430" s="41">
        <f>IFERROR(X429/H429,"0")</f>
        <v>7.7777777777777777</v>
      </c>
      <c r="Y430" s="41">
        <f>IFERROR(Y429/H429,"0")</f>
        <v>8</v>
      </c>
      <c r="Z430" s="41">
        <f>IFERROR(IF(Z429="",0,Z429),"0")</f>
        <v>0.15184</v>
      </c>
      <c r="AA430" s="64"/>
      <c r="AB430" s="64"/>
      <c r="AC430" s="64"/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7"/>
      <c r="P431" s="764" t="s">
        <v>40</v>
      </c>
      <c r="Q431" s="765"/>
      <c r="R431" s="765"/>
      <c r="S431" s="765"/>
      <c r="T431" s="765"/>
      <c r="U431" s="765"/>
      <c r="V431" s="766"/>
      <c r="W431" s="40" t="s">
        <v>0</v>
      </c>
      <c r="X431" s="41">
        <f>IFERROR(SUM(X429:X429),"0")</f>
        <v>70</v>
      </c>
      <c r="Y431" s="41">
        <f>IFERROR(SUM(Y429:Y429),"0")</f>
        <v>72</v>
      </c>
      <c r="Z431" s="40"/>
      <c r="AA431" s="64"/>
      <c r="AB431" s="64"/>
      <c r="AC431" s="64"/>
    </row>
    <row r="432" spans="1:68" ht="16.5" hidden="1" customHeight="1" x14ac:dyDescent="0.25">
      <c r="A432" s="776" t="s">
        <v>685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62"/>
      <c r="AB432" s="62"/>
      <c r="AC432" s="62"/>
    </row>
    <row r="433" spans="1:68" ht="14.25" hidden="1" customHeight="1" x14ac:dyDescent="0.25">
      <c r="A433" s="768" t="s">
        <v>101</v>
      </c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8"/>
      <c r="P433" s="768"/>
      <c r="Q433" s="768"/>
      <c r="R433" s="768"/>
      <c r="S433" s="768"/>
      <c r="T433" s="768"/>
      <c r="U433" s="768"/>
      <c r="V433" s="768"/>
      <c r="W433" s="768"/>
      <c r="X433" s="768"/>
      <c r="Y433" s="768"/>
      <c r="Z433" s="768"/>
      <c r="AA433" s="63"/>
      <c r="AB433" s="63"/>
      <c r="AC433" s="63"/>
    </row>
    <row r="434" spans="1:68" ht="37.5" hidden="1" customHeight="1" x14ac:dyDescent="0.25">
      <c r="A434" s="60" t="s">
        <v>686</v>
      </c>
      <c r="B434" s="60" t="s">
        <v>687</v>
      </c>
      <c r="C434" s="34">
        <v>4301011873</v>
      </c>
      <c r="D434" s="769">
        <v>4680115881907</v>
      </c>
      <c r="E434" s="76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1"/>
      <c r="R434" s="771"/>
      <c r="S434" s="771"/>
      <c r="T434" s="77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hidden="1" customHeight="1" x14ac:dyDescent="0.25">
      <c r="A435" s="60" t="s">
        <v>686</v>
      </c>
      <c r="B435" s="60" t="s">
        <v>689</v>
      </c>
      <c r="C435" s="34">
        <v>4301011483</v>
      </c>
      <c r="D435" s="769">
        <v>4680115881907</v>
      </c>
      <c r="E435" s="76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1"/>
      <c r="R435" s="771"/>
      <c r="S435" s="771"/>
      <c r="T435" s="77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hidden="1" customHeight="1" x14ac:dyDescent="0.25">
      <c r="A436" s="60" t="s">
        <v>691</v>
      </c>
      <c r="B436" s="60" t="s">
        <v>692</v>
      </c>
      <c r="C436" s="34">
        <v>4301011655</v>
      </c>
      <c r="D436" s="769">
        <v>4680115883925</v>
      </c>
      <c r="E436" s="76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8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1"/>
      <c r="R436" s="771"/>
      <c r="S436" s="771"/>
      <c r="T436" s="77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hidden="1" customHeight="1" x14ac:dyDescent="0.25">
      <c r="A437" s="60" t="s">
        <v>691</v>
      </c>
      <c r="B437" s="60" t="s">
        <v>693</v>
      </c>
      <c r="C437" s="34">
        <v>4301011872</v>
      </c>
      <c r="D437" s="769">
        <v>4680115883925</v>
      </c>
      <c r="E437" s="76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88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1"/>
      <c r="R437" s="771"/>
      <c r="S437" s="771"/>
      <c r="T437" s="77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hidden="1" customHeight="1" x14ac:dyDescent="0.25">
      <c r="A438" s="60" t="s">
        <v>694</v>
      </c>
      <c r="B438" s="60" t="s">
        <v>695</v>
      </c>
      <c r="C438" s="34">
        <v>4301011874</v>
      </c>
      <c r="D438" s="769">
        <v>4680115884892</v>
      </c>
      <c r="E438" s="76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8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1"/>
      <c r="R438" s="771"/>
      <c r="S438" s="771"/>
      <c r="T438" s="77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769">
        <v>4607091384192</v>
      </c>
      <c r="E439" s="76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8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1"/>
      <c r="R439" s="771"/>
      <c r="S439" s="771"/>
      <c r="T439" s="772"/>
      <c r="U439" s="37" t="s">
        <v>45</v>
      </c>
      <c r="V439" s="37" t="s">
        <v>45</v>
      </c>
      <c r="W439" s="38" t="s">
        <v>0</v>
      </c>
      <c r="X439" s="56">
        <v>80</v>
      </c>
      <c r="Y439" s="53">
        <f t="shared" si="86"/>
        <v>86.4</v>
      </c>
      <c r="Z439" s="39">
        <f>IFERROR(IF(Y439=0,"",ROUNDUP(Y439/H439,0)*0.01898),"")</f>
        <v>0.15184</v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83.222222222222214</v>
      </c>
      <c r="BN439" s="75">
        <f t="shared" si="88"/>
        <v>89.88</v>
      </c>
      <c r="BO439" s="75">
        <f t="shared" si="89"/>
        <v>0.11574074074074073</v>
      </c>
      <c r="BP439" s="75">
        <f t="shared" si="90"/>
        <v>0.125</v>
      </c>
    </row>
    <row r="440" spans="1:68" ht="37.5" hidden="1" customHeight="1" x14ac:dyDescent="0.25">
      <c r="A440" s="60" t="s">
        <v>700</v>
      </c>
      <c r="B440" s="60" t="s">
        <v>701</v>
      </c>
      <c r="C440" s="34">
        <v>4301011875</v>
      </c>
      <c r="D440" s="769">
        <v>4680115884885</v>
      </c>
      <c r="E440" s="76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1"/>
      <c r="R440" s="771"/>
      <c r="S440" s="771"/>
      <c r="T440" s="77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hidden="1" customHeight="1" x14ac:dyDescent="0.25">
      <c r="A441" s="60" t="s">
        <v>702</v>
      </c>
      <c r="B441" s="60" t="s">
        <v>703</v>
      </c>
      <c r="C441" s="34">
        <v>4301011871</v>
      </c>
      <c r="D441" s="769">
        <v>4680115884908</v>
      </c>
      <c r="E441" s="76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8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1"/>
      <c r="R441" s="771"/>
      <c r="S441" s="771"/>
      <c r="T441" s="77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759"/>
      <c r="B442" s="759"/>
      <c r="C442" s="759"/>
      <c r="D442" s="759"/>
      <c r="E442" s="759"/>
      <c r="F442" s="759"/>
      <c r="G442" s="759"/>
      <c r="H442" s="759"/>
      <c r="I442" s="759"/>
      <c r="J442" s="759"/>
      <c r="K442" s="759"/>
      <c r="L442" s="759"/>
      <c r="M442" s="759"/>
      <c r="N442" s="759"/>
      <c r="O442" s="767"/>
      <c r="P442" s="764" t="s">
        <v>40</v>
      </c>
      <c r="Q442" s="765"/>
      <c r="R442" s="765"/>
      <c r="S442" s="765"/>
      <c r="T442" s="765"/>
      <c r="U442" s="765"/>
      <c r="V442" s="766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7.4074074074074066</v>
      </c>
      <c r="Y442" s="41">
        <f>IFERROR(Y434/H434,"0")+IFERROR(Y435/H435,"0")+IFERROR(Y436/H436,"0")+IFERROR(Y437/H437,"0")+IFERROR(Y438/H438,"0")+IFERROR(Y439/H439,"0")+IFERROR(Y440/H440,"0")+IFERROR(Y441/H441,"0")</f>
        <v>8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64"/>
      <c r="AB442" s="64"/>
      <c r="AC442" s="64"/>
    </row>
    <row r="443" spans="1:68" x14ac:dyDescent="0.2">
      <c r="A443" s="759"/>
      <c r="B443" s="759"/>
      <c r="C443" s="759"/>
      <c r="D443" s="759"/>
      <c r="E443" s="759"/>
      <c r="F443" s="759"/>
      <c r="G443" s="759"/>
      <c r="H443" s="759"/>
      <c r="I443" s="759"/>
      <c r="J443" s="759"/>
      <c r="K443" s="759"/>
      <c r="L443" s="759"/>
      <c r="M443" s="759"/>
      <c r="N443" s="759"/>
      <c r="O443" s="767"/>
      <c r="P443" s="764" t="s">
        <v>40</v>
      </c>
      <c r="Q443" s="765"/>
      <c r="R443" s="765"/>
      <c r="S443" s="765"/>
      <c r="T443" s="765"/>
      <c r="U443" s="765"/>
      <c r="V443" s="766"/>
      <c r="W443" s="40" t="s">
        <v>0</v>
      </c>
      <c r="X443" s="41">
        <f>IFERROR(SUM(X434:X441),"0")</f>
        <v>80</v>
      </c>
      <c r="Y443" s="41">
        <f>IFERROR(SUM(Y434:Y441),"0")</f>
        <v>86.4</v>
      </c>
      <c r="Z443" s="40"/>
      <c r="AA443" s="64"/>
      <c r="AB443" s="64"/>
      <c r="AC443" s="64"/>
    </row>
    <row r="444" spans="1:68" ht="14.25" hidden="1" customHeight="1" x14ac:dyDescent="0.25">
      <c r="A444" s="768" t="s">
        <v>164</v>
      </c>
      <c r="B444" s="768"/>
      <c r="C444" s="768"/>
      <c r="D444" s="768"/>
      <c r="E444" s="768"/>
      <c r="F444" s="768"/>
      <c r="G444" s="768"/>
      <c r="H444" s="768"/>
      <c r="I444" s="768"/>
      <c r="J444" s="768"/>
      <c r="K444" s="768"/>
      <c r="L444" s="768"/>
      <c r="M444" s="768"/>
      <c r="N444" s="768"/>
      <c r="O444" s="768"/>
      <c r="P444" s="768"/>
      <c r="Q444" s="768"/>
      <c r="R444" s="768"/>
      <c r="S444" s="768"/>
      <c r="T444" s="768"/>
      <c r="U444" s="768"/>
      <c r="V444" s="768"/>
      <c r="W444" s="768"/>
      <c r="X444" s="768"/>
      <c r="Y444" s="768"/>
      <c r="Z444" s="768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769">
        <v>4607091384802</v>
      </c>
      <c r="E445" s="76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8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1"/>
      <c r="R445" s="771"/>
      <c r="S445" s="771"/>
      <c r="T445" s="772"/>
      <c r="U445" s="37" t="s">
        <v>45</v>
      </c>
      <c r="V445" s="37" t="s">
        <v>45</v>
      </c>
      <c r="W445" s="38" t="s">
        <v>0</v>
      </c>
      <c r="X445" s="56">
        <v>40</v>
      </c>
      <c r="Y445" s="53">
        <f>IFERROR(IF(X445="",0,CEILING((X445/$H445),1)*$H445),"")</f>
        <v>43.8</v>
      </c>
      <c r="Z445" s="39">
        <f>IFERROR(IF(Y445=0,"",ROUNDUP(Y445/H445,0)*0.00902),"")</f>
        <v>9.0200000000000002E-2</v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42.465753424657535</v>
      </c>
      <c r="BN445" s="75">
        <f>IFERROR(Y445*I445/H445,"0")</f>
        <v>46.500000000000007</v>
      </c>
      <c r="BO445" s="75">
        <f>IFERROR(1/J445*(X445/H445),"0")</f>
        <v>6.9185000691850018E-2</v>
      </c>
      <c r="BP445" s="75">
        <f>IFERROR(1/J445*(Y445/H445),"0")</f>
        <v>7.575757575757576E-2</v>
      </c>
    </row>
    <row r="446" spans="1:68" ht="27" hidden="1" customHeight="1" x14ac:dyDescent="0.25">
      <c r="A446" s="60" t="s">
        <v>707</v>
      </c>
      <c r="B446" s="60" t="s">
        <v>708</v>
      </c>
      <c r="C446" s="34">
        <v>4301031304</v>
      </c>
      <c r="D446" s="769">
        <v>4607091384826</v>
      </c>
      <c r="E446" s="76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8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1"/>
      <c r="R446" s="771"/>
      <c r="S446" s="771"/>
      <c r="T446" s="77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7"/>
      <c r="P447" s="764" t="s">
        <v>40</v>
      </c>
      <c r="Q447" s="765"/>
      <c r="R447" s="765"/>
      <c r="S447" s="765"/>
      <c r="T447" s="765"/>
      <c r="U447" s="765"/>
      <c r="V447" s="766"/>
      <c r="W447" s="40" t="s">
        <v>39</v>
      </c>
      <c r="X447" s="41">
        <f>IFERROR(X445/H445,"0")+IFERROR(X446/H446,"0")</f>
        <v>9.1324200913242013</v>
      </c>
      <c r="Y447" s="41">
        <f>IFERROR(Y445/H445,"0")+IFERROR(Y446/H446,"0")</f>
        <v>10</v>
      </c>
      <c r="Z447" s="41">
        <f>IFERROR(IF(Z445="",0,Z445),"0")+IFERROR(IF(Z446="",0,Z446),"0")</f>
        <v>9.0200000000000002E-2</v>
      </c>
      <c r="AA447" s="64"/>
      <c r="AB447" s="64"/>
      <c r="AC447" s="64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7"/>
      <c r="P448" s="764" t="s">
        <v>40</v>
      </c>
      <c r="Q448" s="765"/>
      <c r="R448" s="765"/>
      <c r="S448" s="765"/>
      <c r="T448" s="765"/>
      <c r="U448" s="765"/>
      <c r="V448" s="766"/>
      <c r="W448" s="40" t="s">
        <v>0</v>
      </c>
      <c r="X448" s="41">
        <f>IFERROR(SUM(X445:X446),"0")</f>
        <v>40</v>
      </c>
      <c r="Y448" s="41">
        <f>IFERROR(SUM(Y445:Y446),"0")</f>
        <v>43.8</v>
      </c>
      <c r="Z448" s="40"/>
      <c r="AA448" s="64"/>
      <c r="AB448" s="64"/>
      <c r="AC448" s="64"/>
    </row>
    <row r="449" spans="1:68" ht="14.25" hidden="1" customHeight="1" x14ac:dyDescent="0.25">
      <c r="A449" s="768" t="s">
        <v>78</v>
      </c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8"/>
      <c r="P449" s="768"/>
      <c r="Q449" s="768"/>
      <c r="R449" s="768"/>
      <c r="S449" s="768"/>
      <c r="T449" s="768"/>
      <c r="U449" s="768"/>
      <c r="V449" s="768"/>
      <c r="W449" s="768"/>
      <c r="X449" s="768"/>
      <c r="Y449" s="768"/>
      <c r="Z449" s="768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769">
        <v>4607091384246</v>
      </c>
      <c r="E450" s="76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881" t="s">
        <v>711</v>
      </c>
      <c r="Q450" s="771"/>
      <c r="R450" s="771"/>
      <c r="S450" s="771"/>
      <c r="T450" s="772"/>
      <c r="U450" s="37" t="s">
        <v>45</v>
      </c>
      <c r="V450" s="37" t="s">
        <v>45</v>
      </c>
      <c r="W450" s="38" t="s">
        <v>0</v>
      </c>
      <c r="X450" s="56">
        <v>100</v>
      </c>
      <c r="Y450" s="53">
        <f>IFERROR(IF(X450="",0,CEILING((X450/$H450),1)*$H450),"")</f>
        <v>108</v>
      </c>
      <c r="Z450" s="39">
        <f>IFERROR(IF(Y450=0,"",ROUNDUP(Y450/H450,0)*0.01898),"")</f>
        <v>0.22776000000000002</v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105.76666666666667</v>
      </c>
      <c r="BN450" s="75">
        <f>IFERROR(Y450*I450/H450,"0")</f>
        <v>114.22799999999999</v>
      </c>
      <c r="BO450" s="75">
        <f>IFERROR(1/J450*(X450/H450),"0")</f>
        <v>0.1736111111111111</v>
      </c>
      <c r="BP450" s="75">
        <f>IFERROR(1/J450*(Y450/H450),"0")</f>
        <v>0.1875</v>
      </c>
    </row>
    <row r="451" spans="1:68" ht="37.5" hidden="1" customHeight="1" x14ac:dyDescent="0.25">
      <c r="A451" s="60" t="s">
        <v>713</v>
      </c>
      <c r="B451" s="60" t="s">
        <v>714</v>
      </c>
      <c r="C451" s="34">
        <v>4301051901</v>
      </c>
      <c r="D451" s="769">
        <v>4680115881976</v>
      </c>
      <c r="E451" s="76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882" t="s">
        <v>715</v>
      </c>
      <c r="Q451" s="771"/>
      <c r="R451" s="771"/>
      <c r="S451" s="771"/>
      <c r="T451" s="77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hidden="1" customHeight="1" x14ac:dyDescent="0.25">
      <c r="A452" s="60" t="s">
        <v>717</v>
      </c>
      <c r="B452" s="60" t="s">
        <v>718</v>
      </c>
      <c r="C452" s="34">
        <v>4301051634</v>
      </c>
      <c r="D452" s="769">
        <v>4607091384253</v>
      </c>
      <c r="E452" s="76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8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1"/>
      <c r="R452" s="771"/>
      <c r="S452" s="771"/>
      <c r="T452" s="77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717</v>
      </c>
      <c r="B453" s="60" t="s">
        <v>720</v>
      </c>
      <c r="C453" s="34">
        <v>4301051297</v>
      </c>
      <c r="D453" s="769">
        <v>4607091384253</v>
      </c>
      <c r="E453" s="76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1"/>
      <c r="R453" s="771"/>
      <c r="S453" s="771"/>
      <c r="T453" s="77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722</v>
      </c>
      <c r="B454" s="60" t="s">
        <v>723</v>
      </c>
      <c r="C454" s="34">
        <v>4301051444</v>
      </c>
      <c r="D454" s="769">
        <v>4680115881969</v>
      </c>
      <c r="E454" s="76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1"/>
      <c r="R454" s="771"/>
      <c r="S454" s="771"/>
      <c r="T454" s="77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59"/>
      <c r="B455" s="759"/>
      <c r="C455" s="759"/>
      <c r="D455" s="759"/>
      <c r="E455" s="759"/>
      <c r="F455" s="759"/>
      <c r="G455" s="759"/>
      <c r="H455" s="759"/>
      <c r="I455" s="759"/>
      <c r="J455" s="759"/>
      <c r="K455" s="759"/>
      <c r="L455" s="759"/>
      <c r="M455" s="759"/>
      <c r="N455" s="759"/>
      <c r="O455" s="767"/>
      <c r="P455" s="764" t="s">
        <v>40</v>
      </c>
      <c r="Q455" s="765"/>
      <c r="R455" s="765"/>
      <c r="S455" s="765"/>
      <c r="T455" s="765"/>
      <c r="U455" s="765"/>
      <c r="V455" s="766"/>
      <c r="W455" s="40" t="s">
        <v>39</v>
      </c>
      <c r="X455" s="41">
        <f>IFERROR(X450/H450,"0")+IFERROR(X451/H451,"0")+IFERROR(X452/H452,"0")+IFERROR(X453/H453,"0")+IFERROR(X454/H454,"0")</f>
        <v>11.111111111111111</v>
      </c>
      <c r="Y455" s="41">
        <f>IFERROR(Y450/H450,"0")+IFERROR(Y451/H451,"0")+IFERROR(Y452/H452,"0")+IFERROR(Y453/H453,"0")+IFERROR(Y454/H454,"0")</f>
        <v>12</v>
      </c>
      <c r="Z455" s="41">
        <f>IFERROR(IF(Z450="",0,Z450),"0")+IFERROR(IF(Z451="",0,Z451),"0")+IFERROR(IF(Z452="",0,Z452),"0")+IFERROR(IF(Z453="",0,Z453),"0")+IFERROR(IF(Z454="",0,Z454),"0")</f>
        <v>0.22776000000000002</v>
      </c>
      <c r="AA455" s="64"/>
      <c r="AB455" s="64"/>
      <c r="AC455" s="64"/>
    </row>
    <row r="456" spans="1:68" x14ac:dyDescent="0.2">
      <c r="A456" s="759"/>
      <c r="B456" s="759"/>
      <c r="C456" s="759"/>
      <c r="D456" s="759"/>
      <c r="E456" s="759"/>
      <c r="F456" s="759"/>
      <c r="G456" s="759"/>
      <c r="H456" s="759"/>
      <c r="I456" s="759"/>
      <c r="J456" s="759"/>
      <c r="K456" s="759"/>
      <c r="L456" s="759"/>
      <c r="M456" s="759"/>
      <c r="N456" s="759"/>
      <c r="O456" s="767"/>
      <c r="P456" s="764" t="s">
        <v>40</v>
      </c>
      <c r="Q456" s="765"/>
      <c r="R456" s="765"/>
      <c r="S456" s="765"/>
      <c r="T456" s="765"/>
      <c r="U456" s="765"/>
      <c r="V456" s="766"/>
      <c r="W456" s="40" t="s">
        <v>0</v>
      </c>
      <c r="X456" s="41">
        <f>IFERROR(SUM(X450:X454),"0")</f>
        <v>100</v>
      </c>
      <c r="Y456" s="41">
        <f>IFERROR(SUM(Y450:Y454),"0")</f>
        <v>108</v>
      </c>
      <c r="Z456" s="40"/>
      <c r="AA456" s="64"/>
      <c r="AB456" s="64"/>
      <c r="AC456" s="64"/>
    </row>
    <row r="457" spans="1:68" ht="14.25" hidden="1" customHeight="1" x14ac:dyDescent="0.25">
      <c r="A457" s="768" t="s">
        <v>195</v>
      </c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8"/>
      <c r="P457" s="768"/>
      <c r="Q457" s="768"/>
      <c r="R457" s="768"/>
      <c r="S457" s="768"/>
      <c r="T457" s="768"/>
      <c r="U457" s="768"/>
      <c r="V457" s="768"/>
      <c r="W457" s="768"/>
      <c r="X457" s="768"/>
      <c r="Y457" s="768"/>
      <c r="Z457" s="768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769">
        <v>4607091389357</v>
      </c>
      <c r="E458" s="76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875" t="s">
        <v>727</v>
      </c>
      <c r="Q458" s="771"/>
      <c r="R458" s="771"/>
      <c r="S458" s="771"/>
      <c r="T458" s="772"/>
      <c r="U458" s="37" t="s">
        <v>45</v>
      </c>
      <c r="V458" s="37" t="s">
        <v>45</v>
      </c>
      <c r="W458" s="38" t="s">
        <v>0</v>
      </c>
      <c r="X458" s="56">
        <v>40</v>
      </c>
      <c r="Y458" s="53">
        <f>IFERROR(IF(X458="",0,CEILING((X458/$H458),1)*$H458),"")</f>
        <v>45</v>
      </c>
      <c r="Z458" s="39">
        <f>IFERROR(IF(Y458=0,"",ROUNDUP(Y458/H458,0)*0.01898),"")</f>
        <v>9.4899999999999998E-2</v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41.933333333333337</v>
      </c>
      <c r="BN458" s="75">
        <f>IFERROR(Y458*I458/H458,"0")</f>
        <v>47.175000000000004</v>
      </c>
      <c r="BO458" s="75">
        <f>IFERROR(1/J458*(X458/H458),"0")</f>
        <v>6.9444444444444448E-2</v>
      </c>
      <c r="BP458" s="75">
        <f>IFERROR(1/J458*(Y458/H458),"0")</f>
        <v>7.8125E-2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7"/>
      <c r="P459" s="764" t="s">
        <v>40</v>
      </c>
      <c r="Q459" s="765"/>
      <c r="R459" s="765"/>
      <c r="S459" s="765"/>
      <c r="T459" s="765"/>
      <c r="U459" s="765"/>
      <c r="V459" s="766"/>
      <c r="W459" s="40" t="s">
        <v>39</v>
      </c>
      <c r="X459" s="41">
        <f>IFERROR(X458/H458,"0")</f>
        <v>4.4444444444444446</v>
      </c>
      <c r="Y459" s="41">
        <f>IFERROR(Y458/H458,"0")</f>
        <v>5</v>
      </c>
      <c r="Z459" s="41">
        <f>IFERROR(IF(Z458="",0,Z458),"0")</f>
        <v>9.4899999999999998E-2</v>
      </c>
      <c r="AA459" s="64"/>
      <c r="AB459" s="64"/>
      <c r="AC459" s="64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7"/>
      <c r="P460" s="764" t="s">
        <v>40</v>
      </c>
      <c r="Q460" s="765"/>
      <c r="R460" s="765"/>
      <c r="S460" s="765"/>
      <c r="T460" s="765"/>
      <c r="U460" s="765"/>
      <c r="V460" s="766"/>
      <c r="W460" s="40" t="s">
        <v>0</v>
      </c>
      <c r="X460" s="41">
        <f>IFERROR(SUM(X458:X458),"0")</f>
        <v>40</v>
      </c>
      <c r="Y460" s="41">
        <f>IFERROR(SUM(Y458:Y458),"0")</f>
        <v>45</v>
      </c>
      <c r="Z460" s="40"/>
      <c r="AA460" s="64"/>
      <c r="AB460" s="64"/>
      <c r="AC460" s="64"/>
    </row>
    <row r="461" spans="1:68" ht="27.75" hidden="1" customHeight="1" x14ac:dyDescent="0.2">
      <c r="A461" s="809" t="s">
        <v>729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52"/>
      <c r="AB461" s="52"/>
      <c r="AC461" s="52"/>
    </row>
    <row r="462" spans="1:68" ht="16.5" hidden="1" customHeight="1" x14ac:dyDescent="0.25">
      <c r="A462" s="776" t="s">
        <v>730</v>
      </c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76"/>
      <c r="P462" s="776"/>
      <c r="Q462" s="776"/>
      <c r="R462" s="776"/>
      <c r="S462" s="776"/>
      <c r="T462" s="776"/>
      <c r="U462" s="776"/>
      <c r="V462" s="776"/>
      <c r="W462" s="776"/>
      <c r="X462" s="776"/>
      <c r="Y462" s="776"/>
      <c r="Z462" s="776"/>
      <c r="AA462" s="62"/>
      <c r="AB462" s="62"/>
      <c r="AC462" s="62"/>
    </row>
    <row r="463" spans="1:68" ht="14.25" hidden="1" customHeight="1" x14ac:dyDescent="0.25">
      <c r="A463" s="768" t="s">
        <v>164</v>
      </c>
      <c r="B463" s="768"/>
      <c r="C463" s="768"/>
      <c r="D463" s="768"/>
      <c r="E463" s="768"/>
      <c r="F463" s="768"/>
      <c r="G463" s="768"/>
      <c r="H463" s="768"/>
      <c r="I463" s="768"/>
      <c r="J463" s="768"/>
      <c r="K463" s="768"/>
      <c r="L463" s="768"/>
      <c r="M463" s="768"/>
      <c r="N463" s="768"/>
      <c r="O463" s="768"/>
      <c r="P463" s="768"/>
      <c r="Q463" s="768"/>
      <c r="R463" s="768"/>
      <c r="S463" s="768"/>
      <c r="T463" s="768"/>
      <c r="U463" s="768"/>
      <c r="V463" s="768"/>
      <c r="W463" s="768"/>
      <c r="X463" s="768"/>
      <c r="Y463" s="768"/>
      <c r="Z463" s="768"/>
      <c r="AA463" s="63"/>
      <c r="AB463" s="63"/>
      <c r="AC463" s="63"/>
    </row>
    <row r="464" spans="1:68" ht="27" hidden="1" customHeight="1" x14ac:dyDescent="0.25">
      <c r="A464" s="60" t="s">
        <v>731</v>
      </c>
      <c r="B464" s="60" t="s">
        <v>732</v>
      </c>
      <c r="C464" s="34">
        <v>4301031405</v>
      </c>
      <c r="D464" s="769">
        <v>4680115886100</v>
      </c>
      <c r="E464" s="76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876" t="s">
        <v>733</v>
      </c>
      <c r="Q464" s="771"/>
      <c r="R464" s="771"/>
      <c r="S464" s="771"/>
      <c r="T464" s="77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80" si="9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0</v>
      </c>
      <c r="BN464" s="75">
        <f t="shared" ref="BN464:BN480" si="93">IFERROR(Y464*I464/H464,"0")</f>
        <v>0</v>
      </c>
      <c r="BO464" s="75">
        <f t="shared" ref="BO464:BO480" si="94">IFERROR(1/J464*(X464/H464),"0")</f>
        <v>0</v>
      </c>
      <c r="BP464" s="75">
        <f t="shared" ref="BP464:BP480" si="95">IFERROR(1/J464*(Y464/H464),"0")</f>
        <v>0</v>
      </c>
    </row>
    <row r="465" spans="1:68" ht="27" hidden="1" customHeight="1" x14ac:dyDescent="0.25">
      <c r="A465" s="60" t="s">
        <v>735</v>
      </c>
      <c r="B465" s="60" t="s">
        <v>736</v>
      </c>
      <c r="C465" s="34">
        <v>4301031406</v>
      </c>
      <c r="D465" s="769">
        <v>4680115886117</v>
      </c>
      <c r="E465" s="76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877" t="s">
        <v>737</v>
      </c>
      <c r="Q465" s="771"/>
      <c r="R465" s="771"/>
      <c r="S465" s="771"/>
      <c r="T465" s="77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hidden="1" customHeight="1" x14ac:dyDescent="0.25">
      <c r="A466" s="60" t="s">
        <v>735</v>
      </c>
      <c r="B466" s="60" t="s">
        <v>739</v>
      </c>
      <c r="C466" s="34">
        <v>4301031382</v>
      </c>
      <c r="D466" s="769">
        <v>4680115886117</v>
      </c>
      <c r="E466" s="76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878" t="s">
        <v>737</v>
      </c>
      <c r="Q466" s="771"/>
      <c r="R466" s="771"/>
      <c r="S466" s="771"/>
      <c r="T466" s="77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hidden="1" customHeight="1" x14ac:dyDescent="0.25">
      <c r="A467" s="60" t="s">
        <v>740</v>
      </c>
      <c r="B467" s="60" t="s">
        <v>741</v>
      </c>
      <c r="C467" s="34">
        <v>4301031335</v>
      </c>
      <c r="D467" s="769">
        <v>4680115883147</v>
      </c>
      <c r="E467" s="769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1"/>
      <c r="R467" s="771"/>
      <c r="S467" s="771"/>
      <c r="T467" s="77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hidden="1" customHeight="1" x14ac:dyDescent="0.25">
      <c r="A468" s="60" t="s">
        <v>740</v>
      </c>
      <c r="B468" s="60" t="s">
        <v>742</v>
      </c>
      <c r="C468" s="34">
        <v>4301031366</v>
      </c>
      <c r="D468" s="769">
        <v>4680115883147</v>
      </c>
      <c r="E468" s="76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866" t="s">
        <v>743</v>
      </c>
      <c r="Q468" s="771"/>
      <c r="R468" s="771"/>
      <c r="S468" s="771"/>
      <c r="T468" s="77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hidden="1" customHeight="1" x14ac:dyDescent="0.25">
      <c r="A469" s="60" t="s">
        <v>744</v>
      </c>
      <c r="B469" s="60" t="s">
        <v>745</v>
      </c>
      <c r="C469" s="34">
        <v>4301031362</v>
      </c>
      <c r="D469" s="769">
        <v>4607091384338</v>
      </c>
      <c r="E469" s="769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1"/>
      <c r="R469" s="771"/>
      <c r="S469" s="771"/>
      <c r="T469" s="77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hidden="1" customHeight="1" x14ac:dyDescent="0.25">
      <c r="A470" s="60" t="s">
        <v>746</v>
      </c>
      <c r="B470" s="60" t="s">
        <v>747</v>
      </c>
      <c r="C470" s="34">
        <v>4301031336</v>
      </c>
      <c r="D470" s="769">
        <v>4680115883154</v>
      </c>
      <c r="E470" s="769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8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1"/>
      <c r="R470" s="771"/>
      <c r="S470" s="771"/>
      <c r="T470" s="77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hidden="1" customHeight="1" x14ac:dyDescent="0.25">
      <c r="A471" s="60" t="s">
        <v>746</v>
      </c>
      <c r="B471" s="60" t="s">
        <v>749</v>
      </c>
      <c r="C471" s="34">
        <v>4301031374</v>
      </c>
      <c r="D471" s="769">
        <v>4680115883154</v>
      </c>
      <c r="E471" s="76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869" t="s">
        <v>750</v>
      </c>
      <c r="Q471" s="771"/>
      <c r="R471" s="771"/>
      <c r="S471" s="771"/>
      <c r="T471" s="77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hidden="1" customHeight="1" x14ac:dyDescent="0.25">
      <c r="A472" s="60" t="s">
        <v>751</v>
      </c>
      <c r="B472" s="60" t="s">
        <v>752</v>
      </c>
      <c r="C472" s="34">
        <v>4301031331</v>
      </c>
      <c r="D472" s="769">
        <v>4607091389524</v>
      </c>
      <c r="E472" s="769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8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1"/>
      <c r="R472" s="771"/>
      <c r="S472" s="771"/>
      <c r="T472" s="77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hidden="1" customHeight="1" x14ac:dyDescent="0.25">
      <c r="A473" s="60" t="s">
        <v>751</v>
      </c>
      <c r="B473" s="60" t="s">
        <v>753</v>
      </c>
      <c r="C473" s="34">
        <v>4301031361</v>
      </c>
      <c r="D473" s="769">
        <v>4607091389524</v>
      </c>
      <c r="E473" s="76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1"/>
      <c r="R473" s="771"/>
      <c r="S473" s="771"/>
      <c r="T473" s="77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hidden="1" customHeight="1" x14ac:dyDescent="0.25">
      <c r="A474" s="60" t="s">
        <v>754</v>
      </c>
      <c r="B474" s="60" t="s">
        <v>755</v>
      </c>
      <c r="C474" s="34">
        <v>4301031337</v>
      </c>
      <c r="D474" s="769">
        <v>4680115883161</v>
      </c>
      <c r="E474" s="76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1"/>
      <c r="R474" s="771"/>
      <c r="S474" s="771"/>
      <c r="T474" s="77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hidden="1" customHeight="1" x14ac:dyDescent="0.25">
      <c r="A475" s="60" t="s">
        <v>754</v>
      </c>
      <c r="B475" s="60" t="s">
        <v>757</v>
      </c>
      <c r="C475" s="34">
        <v>4301031364</v>
      </c>
      <c r="D475" s="769">
        <v>4680115883161</v>
      </c>
      <c r="E475" s="76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873" t="s">
        <v>758</v>
      </c>
      <c r="Q475" s="771"/>
      <c r="R475" s="771"/>
      <c r="S475" s="771"/>
      <c r="T475" s="77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hidden="1" customHeight="1" x14ac:dyDescent="0.25">
      <c r="A476" s="60" t="s">
        <v>759</v>
      </c>
      <c r="B476" s="60" t="s">
        <v>760</v>
      </c>
      <c r="C476" s="34">
        <v>4301031333</v>
      </c>
      <c r="D476" s="769">
        <v>4607091389531</v>
      </c>
      <c r="E476" s="76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1"/>
      <c r="R476" s="771"/>
      <c r="S476" s="771"/>
      <c r="T476" s="77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hidden="1" customHeight="1" x14ac:dyDescent="0.25">
      <c r="A477" s="60" t="s">
        <v>759</v>
      </c>
      <c r="B477" s="60" t="s">
        <v>762</v>
      </c>
      <c r="C477" s="34">
        <v>4301031358</v>
      </c>
      <c r="D477" s="769">
        <v>4607091389531</v>
      </c>
      <c r="E477" s="76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1"/>
      <c r="R477" s="771"/>
      <c r="S477" s="771"/>
      <c r="T477" s="77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hidden="1" customHeight="1" x14ac:dyDescent="0.25">
      <c r="A478" s="60" t="s">
        <v>763</v>
      </c>
      <c r="B478" s="60" t="s">
        <v>764</v>
      </c>
      <c r="C478" s="34">
        <v>4301031360</v>
      </c>
      <c r="D478" s="769">
        <v>4607091384345</v>
      </c>
      <c r="E478" s="769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1"/>
      <c r="R478" s="771"/>
      <c r="S478" s="771"/>
      <c r="T478" s="77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hidden="1" customHeight="1" x14ac:dyDescent="0.25">
      <c r="A479" s="60" t="s">
        <v>765</v>
      </c>
      <c r="B479" s="60" t="s">
        <v>766</v>
      </c>
      <c r="C479" s="34">
        <v>4301031255</v>
      </c>
      <c r="D479" s="769">
        <v>4680115883185</v>
      </c>
      <c r="E479" s="76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8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1"/>
      <c r="R479" s="771"/>
      <c r="S479" s="771"/>
      <c r="T479" s="77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hidden="1" customHeight="1" x14ac:dyDescent="0.25">
      <c r="A480" s="60" t="s">
        <v>765</v>
      </c>
      <c r="B480" s="60" t="s">
        <v>768</v>
      </c>
      <c r="C480" s="34">
        <v>4301031368</v>
      </c>
      <c r="D480" s="769">
        <v>4680115883185</v>
      </c>
      <c r="E480" s="769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863" t="s">
        <v>769</v>
      </c>
      <c r="Q480" s="771"/>
      <c r="R480" s="771"/>
      <c r="S480" s="771"/>
      <c r="T480" s="77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hidden="1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7"/>
      <c r="P481" s="764" t="s">
        <v>40</v>
      </c>
      <c r="Q481" s="765"/>
      <c r="R481" s="765"/>
      <c r="S481" s="765"/>
      <c r="T481" s="765"/>
      <c r="U481" s="765"/>
      <c r="V481" s="766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hidden="1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7"/>
      <c r="P482" s="764" t="s">
        <v>40</v>
      </c>
      <c r="Q482" s="765"/>
      <c r="R482" s="765"/>
      <c r="S482" s="765"/>
      <c r="T482" s="765"/>
      <c r="U482" s="765"/>
      <c r="V482" s="766"/>
      <c r="W482" s="40" t="s">
        <v>0</v>
      </c>
      <c r="X482" s="41">
        <f>IFERROR(SUM(X464:X480),"0")</f>
        <v>0</v>
      </c>
      <c r="Y482" s="41">
        <f>IFERROR(SUM(Y464:Y480),"0")</f>
        <v>0</v>
      </c>
      <c r="Z482" s="40"/>
      <c r="AA482" s="64"/>
      <c r="AB482" s="64"/>
      <c r="AC482" s="64"/>
    </row>
    <row r="483" spans="1:68" ht="14.25" hidden="1" customHeight="1" x14ac:dyDescent="0.25">
      <c r="A483" s="768" t="s">
        <v>78</v>
      </c>
      <c r="B483" s="768"/>
      <c r="C483" s="768"/>
      <c r="D483" s="768"/>
      <c r="E483" s="768"/>
      <c r="F483" s="768"/>
      <c r="G483" s="768"/>
      <c r="H483" s="768"/>
      <c r="I483" s="768"/>
      <c r="J483" s="768"/>
      <c r="K483" s="768"/>
      <c r="L483" s="768"/>
      <c r="M483" s="768"/>
      <c r="N483" s="768"/>
      <c r="O483" s="768"/>
      <c r="P483" s="768"/>
      <c r="Q483" s="768"/>
      <c r="R483" s="768"/>
      <c r="S483" s="768"/>
      <c r="T483" s="768"/>
      <c r="U483" s="768"/>
      <c r="V483" s="768"/>
      <c r="W483" s="768"/>
      <c r="X483" s="768"/>
      <c r="Y483" s="768"/>
      <c r="Z483" s="768"/>
      <c r="AA483" s="63"/>
      <c r="AB483" s="63"/>
      <c r="AC483" s="63"/>
    </row>
    <row r="484" spans="1:68" ht="27" hidden="1" customHeight="1" x14ac:dyDescent="0.25">
      <c r="A484" s="60" t="s">
        <v>770</v>
      </c>
      <c r="B484" s="60" t="s">
        <v>771</v>
      </c>
      <c r="C484" s="34">
        <v>4301051284</v>
      </c>
      <c r="D484" s="769">
        <v>4607091384352</v>
      </c>
      <c r="E484" s="769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8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1"/>
      <c r="R484" s="771"/>
      <c r="S484" s="771"/>
      <c r="T484" s="77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773</v>
      </c>
      <c r="B485" s="60" t="s">
        <v>774</v>
      </c>
      <c r="C485" s="34">
        <v>4301051431</v>
      </c>
      <c r="D485" s="769">
        <v>4607091389654</v>
      </c>
      <c r="E485" s="769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1"/>
      <c r="R485" s="771"/>
      <c r="S485" s="771"/>
      <c r="T485" s="77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59"/>
      <c r="B486" s="759"/>
      <c r="C486" s="759"/>
      <c r="D486" s="759"/>
      <c r="E486" s="759"/>
      <c r="F486" s="759"/>
      <c r="G486" s="759"/>
      <c r="H486" s="759"/>
      <c r="I486" s="759"/>
      <c r="J486" s="759"/>
      <c r="K486" s="759"/>
      <c r="L486" s="759"/>
      <c r="M486" s="759"/>
      <c r="N486" s="759"/>
      <c r="O486" s="767"/>
      <c r="P486" s="764" t="s">
        <v>40</v>
      </c>
      <c r="Q486" s="765"/>
      <c r="R486" s="765"/>
      <c r="S486" s="765"/>
      <c r="T486" s="765"/>
      <c r="U486" s="765"/>
      <c r="V486" s="766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hidden="1" x14ac:dyDescent="0.2">
      <c r="A487" s="759"/>
      <c r="B487" s="759"/>
      <c r="C487" s="759"/>
      <c r="D487" s="759"/>
      <c r="E487" s="759"/>
      <c r="F487" s="759"/>
      <c r="G487" s="759"/>
      <c r="H487" s="759"/>
      <c r="I487" s="759"/>
      <c r="J487" s="759"/>
      <c r="K487" s="759"/>
      <c r="L487" s="759"/>
      <c r="M487" s="759"/>
      <c r="N487" s="759"/>
      <c r="O487" s="767"/>
      <c r="P487" s="764" t="s">
        <v>40</v>
      </c>
      <c r="Q487" s="765"/>
      <c r="R487" s="765"/>
      <c r="S487" s="765"/>
      <c r="T487" s="765"/>
      <c r="U487" s="765"/>
      <c r="V487" s="766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68" t="s">
        <v>93</v>
      </c>
      <c r="B488" s="768"/>
      <c r="C488" s="768"/>
      <c r="D488" s="768"/>
      <c r="E488" s="768"/>
      <c r="F488" s="768"/>
      <c r="G488" s="768"/>
      <c r="H488" s="768"/>
      <c r="I488" s="768"/>
      <c r="J488" s="768"/>
      <c r="K488" s="768"/>
      <c r="L488" s="768"/>
      <c r="M488" s="768"/>
      <c r="N488" s="768"/>
      <c r="O488" s="768"/>
      <c r="P488" s="768"/>
      <c r="Q488" s="768"/>
      <c r="R488" s="768"/>
      <c r="S488" s="768"/>
      <c r="T488" s="768"/>
      <c r="U488" s="768"/>
      <c r="V488" s="768"/>
      <c r="W488" s="768"/>
      <c r="X488" s="768"/>
      <c r="Y488" s="768"/>
      <c r="Z488" s="768"/>
      <c r="AA488" s="63"/>
      <c r="AB488" s="63"/>
      <c r="AC488" s="63"/>
    </row>
    <row r="489" spans="1:68" ht="27" hidden="1" customHeight="1" x14ac:dyDescent="0.25">
      <c r="A489" s="60" t="s">
        <v>776</v>
      </c>
      <c r="B489" s="60" t="s">
        <v>777</v>
      </c>
      <c r="C489" s="34">
        <v>4301170011</v>
      </c>
      <c r="D489" s="769">
        <v>4680115884113</v>
      </c>
      <c r="E489" s="769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8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1"/>
      <c r="R489" s="771"/>
      <c r="S489" s="771"/>
      <c r="T489" s="772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7"/>
      <c r="P490" s="764" t="s">
        <v>40</v>
      </c>
      <c r="Q490" s="765"/>
      <c r="R490" s="765"/>
      <c r="S490" s="765"/>
      <c r="T490" s="765"/>
      <c r="U490" s="765"/>
      <c r="V490" s="76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759"/>
      <c r="B491" s="759"/>
      <c r="C491" s="759"/>
      <c r="D491" s="759"/>
      <c r="E491" s="759"/>
      <c r="F491" s="759"/>
      <c r="G491" s="759"/>
      <c r="H491" s="759"/>
      <c r="I491" s="759"/>
      <c r="J491" s="759"/>
      <c r="K491" s="759"/>
      <c r="L491" s="759"/>
      <c r="M491" s="759"/>
      <c r="N491" s="759"/>
      <c r="O491" s="767"/>
      <c r="P491" s="764" t="s">
        <v>40</v>
      </c>
      <c r="Q491" s="765"/>
      <c r="R491" s="765"/>
      <c r="S491" s="765"/>
      <c r="T491" s="765"/>
      <c r="U491" s="765"/>
      <c r="V491" s="76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776" t="s">
        <v>781</v>
      </c>
      <c r="B492" s="776"/>
      <c r="C492" s="776"/>
      <c r="D492" s="776"/>
      <c r="E492" s="776"/>
      <c r="F492" s="776"/>
      <c r="G492" s="776"/>
      <c r="H492" s="776"/>
      <c r="I492" s="776"/>
      <c r="J492" s="776"/>
      <c r="K492" s="776"/>
      <c r="L492" s="776"/>
      <c r="M492" s="776"/>
      <c r="N492" s="776"/>
      <c r="O492" s="776"/>
      <c r="P492" s="776"/>
      <c r="Q492" s="776"/>
      <c r="R492" s="776"/>
      <c r="S492" s="776"/>
      <c r="T492" s="776"/>
      <c r="U492" s="776"/>
      <c r="V492" s="776"/>
      <c r="W492" s="776"/>
      <c r="X492" s="776"/>
      <c r="Y492" s="776"/>
      <c r="Z492" s="776"/>
      <c r="AA492" s="62"/>
      <c r="AB492" s="62"/>
      <c r="AC492" s="62"/>
    </row>
    <row r="493" spans="1:68" ht="14.25" hidden="1" customHeight="1" x14ac:dyDescent="0.25">
      <c r="A493" s="768" t="s">
        <v>153</v>
      </c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8"/>
      <c r="P493" s="768"/>
      <c r="Q493" s="768"/>
      <c r="R493" s="768"/>
      <c r="S493" s="768"/>
      <c r="T493" s="768"/>
      <c r="U493" s="768"/>
      <c r="V493" s="768"/>
      <c r="W493" s="768"/>
      <c r="X493" s="768"/>
      <c r="Y493" s="768"/>
      <c r="Z493" s="768"/>
      <c r="AA493" s="63"/>
      <c r="AB493" s="63"/>
      <c r="AC493" s="63"/>
    </row>
    <row r="494" spans="1:68" ht="27" hidden="1" customHeight="1" x14ac:dyDescent="0.25">
      <c r="A494" s="60" t="s">
        <v>782</v>
      </c>
      <c r="B494" s="60" t="s">
        <v>783</v>
      </c>
      <c r="C494" s="34">
        <v>4301020315</v>
      </c>
      <c r="D494" s="769">
        <v>4607091389364</v>
      </c>
      <c r="E494" s="769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1"/>
      <c r="R494" s="771"/>
      <c r="S494" s="771"/>
      <c r="T494" s="772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759"/>
      <c r="B495" s="759"/>
      <c r="C495" s="759"/>
      <c r="D495" s="759"/>
      <c r="E495" s="759"/>
      <c r="F495" s="759"/>
      <c r="G495" s="759"/>
      <c r="H495" s="759"/>
      <c r="I495" s="759"/>
      <c r="J495" s="759"/>
      <c r="K495" s="759"/>
      <c r="L495" s="759"/>
      <c r="M495" s="759"/>
      <c r="N495" s="759"/>
      <c r="O495" s="767"/>
      <c r="P495" s="764" t="s">
        <v>40</v>
      </c>
      <c r="Q495" s="765"/>
      <c r="R495" s="765"/>
      <c r="S495" s="765"/>
      <c r="T495" s="765"/>
      <c r="U495" s="765"/>
      <c r="V495" s="766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hidden="1" x14ac:dyDescent="0.2">
      <c r="A496" s="759"/>
      <c r="B496" s="759"/>
      <c r="C496" s="759"/>
      <c r="D496" s="759"/>
      <c r="E496" s="759"/>
      <c r="F496" s="759"/>
      <c r="G496" s="759"/>
      <c r="H496" s="759"/>
      <c r="I496" s="759"/>
      <c r="J496" s="759"/>
      <c r="K496" s="759"/>
      <c r="L496" s="759"/>
      <c r="M496" s="759"/>
      <c r="N496" s="759"/>
      <c r="O496" s="767"/>
      <c r="P496" s="764" t="s">
        <v>40</v>
      </c>
      <c r="Q496" s="765"/>
      <c r="R496" s="765"/>
      <c r="S496" s="765"/>
      <c r="T496" s="765"/>
      <c r="U496" s="765"/>
      <c r="V496" s="766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768" t="s">
        <v>164</v>
      </c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8"/>
      <c r="P497" s="768"/>
      <c r="Q497" s="768"/>
      <c r="R497" s="768"/>
      <c r="S497" s="768"/>
      <c r="T497" s="768"/>
      <c r="U497" s="768"/>
      <c r="V497" s="768"/>
      <c r="W497" s="768"/>
      <c r="X497" s="768"/>
      <c r="Y497" s="768"/>
      <c r="Z497" s="768"/>
      <c r="AA497" s="63"/>
      <c r="AB497" s="63"/>
      <c r="AC497" s="63"/>
    </row>
    <row r="498" spans="1:68" ht="27" hidden="1" customHeight="1" x14ac:dyDescent="0.25">
      <c r="A498" s="60" t="s">
        <v>785</v>
      </c>
      <c r="B498" s="60" t="s">
        <v>786</v>
      </c>
      <c r="C498" s="34">
        <v>4301031403</v>
      </c>
      <c r="D498" s="769">
        <v>4680115886094</v>
      </c>
      <c r="E498" s="769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858" t="s">
        <v>787</v>
      </c>
      <c r="Q498" s="771"/>
      <c r="R498" s="771"/>
      <c r="S498" s="771"/>
      <c r="T498" s="77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789</v>
      </c>
      <c r="B499" s="60" t="s">
        <v>790</v>
      </c>
      <c r="C499" s="34">
        <v>4301031363</v>
      </c>
      <c r="D499" s="769">
        <v>4607091389425</v>
      </c>
      <c r="E499" s="769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1"/>
      <c r="R499" s="771"/>
      <c r="S499" s="771"/>
      <c r="T499" s="77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792</v>
      </c>
      <c r="B500" s="60" t="s">
        <v>793</v>
      </c>
      <c r="C500" s="34">
        <v>4301031373</v>
      </c>
      <c r="D500" s="769">
        <v>4680115880771</v>
      </c>
      <c r="E500" s="769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850" t="s">
        <v>794</v>
      </c>
      <c r="Q500" s="771"/>
      <c r="R500" s="771"/>
      <c r="S500" s="771"/>
      <c r="T500" s="77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796</v>
      </c>
      <c r="B501" s="60" t="s">
        <v>797</v>
      </c>
      <c r="C501" s="34">
        <v>4301031327</v>
      </c>
      <c r="D501" s="769">
        <v>4607091389500</v>
      </c>
      <c r="E501" s="769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8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1"/>
      <c r="R501" s="771"/>
      <c r="S501" s="771"/>
      <c r="T501" s="772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796</v>
      </c>
      <c r="B502" s="60" t="s">
        <v>798</v>
      </c>
      <c r="C502" s="34">
        <v>4301031359</v>
      </c>
      <c r="D502" s="769">
        <v>4607091389500</v>
      </c>
      <c r="E502" s="769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1"/>
      <c r="R502" s="771"/>
      <c r="S502" s="771"/>
      <c r="T502" s="77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7"/>
      <c r="P503" s="764" t="s">
        <v>40</v>
      </c>
      <c r="Q503" s="765"/>
      <c r="R503" s="765"/>
      <c r="S503" s="765"/>
      <c r="T503" s="765"/>
      <c r="U503" s="765"/>
      <c r="V503" s="766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hidden="1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7"/>
      <c r="P504" s="764" t="s">
        <v>40</v>
      </c>
      <c r="Q504" s="765"/>
      <c r="R504" s="765"/>
      <c r="S504" s="765"/>
      <c r="T504" s="765"/>
      <c r="U504" s="765"/>
      <c r="V504" s="766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hidden="1" customHeight="1" x14ac:dyDescent="0.25">
      <c r="A505" s="776" t="s">
        <v>799</v>
      </c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76"/>
      <c r="P505" s="776"/>
      <c r="Q505" s="776"/>
      <c r="R505" s="776"/>
      <c r="S505" s="776"/>
      <c r="T505" s="776"/>
      <c r="U505" s="776"/>
      <c r="V505" s="776"/>
      <c r="W505" s="776"/>
      <c r="X505" s="776"/>
      <c r="Y505" s="776"/>
      <c r="Z505" s="776"/>
      <c r="AA505" s="62"/>
      <c r="AB505" s="62"/>
      <c r="AC505" s="62"/>
    </row>
    <row r="506" spans="1:68" ht="14.25" hidden="1" customHeight="1" x14ac:dyDescent="0.25">
      <c r="A506" s="768" t="s">
        <v>164</v>
      </c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8"/>
      <c r="P506" s="768"/>
      <c r="Q506" s="768"/>
      <c r="R506" s="768"/>
      <c r="S506" s="768"/>
      <c r="T506" s="768"/>
      <c r="U506" s="768"/>
      <c r="V506" s="768"/>
      <c r="W506" s="768"/>
      <c r="X506" s="768"/>
      <c r="Y506" s="768"/>
      <c r="Z506" s="768"/>
      <c r="AA506" s="63"/>
      <c r="AB506" s="63"/>
      <c r="AC506" s="63"/>
    </row>
    <row r="507" spans="1:68" ht="27" hidden="1" customHeight="1" x14ac:dyDescent="0.25">
      <c r="A507" s="60" t="s">
        <v>800</v>
      </c>
      <c r="B507" s="60" t="s">
        <v>801</v>
      </c>
      <c r="C507" s="34">
        <v>4301031294</v>
      </c>
      <c r="D507" s="769">
        <v>4680115885189</v>
      </c>
      <c r="E507" s="769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8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1"/>
      <c r="R507" s="771"/>
      <c r="S507" s="771"/>
      <c r="T507" s="77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803</v>
      </c>
      <c r="B508" s="60" t="s">
        <v>804</v>
      </c>
      <c r="C508" s="34">
        <v>4301031347</v>
      </c>
      <c r="D508" s="769">
        <v>4680115885110</v>
      </c>
      <c r="E508" s="769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854" t="s">
        <v>805</v>
      </c>
      <c r="Q508" s="771"/>
      <c r="R508" s="771"/>
      <c r="S508" s="771"/>
      <c r="T508" s="77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807</v>
      </c>
      <c r="B509" s="60" t="s">
        <v>808</v>
      </c>
      <c r="C509" s="34">
        <v>4301031416</v>
      </c>
      <c r="D509" s="769">
        <v>4680115885219</v>
      </c>
      <c r="E509" s="769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855" t="s">
        <v>809</v>
      </c>
      <c r="Q509" s="771"/>
      <c r="R509" s="771"/>
      <c r="S509" s="771"/>
      <c r="T509" s="77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7"/>
      <c r="P510" s="764" t="s">
        <v>40</v>
      </c>
      <c r="Q510" s="765"/>
      <c r="R510" s="765"/>
      <c r="S510" s="765"/>
      <c r="T510" s="765"/>
      <c r="U510" s="765"/>
      <c r="V510" s="766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7"/>
      <c r="P511" s="764" t="s">
        <v>40</v>
      </c>
      <c r="Q511" s="765"/>
      <c r="R511" s="765"/>
      <c r="S511" s="765"/>
      <c r="T511" s="765"/>
      <c r="U511" s="765"/>
      <c r="V511" s="766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hidden="1" customHeight="1" x14ac:dyDescent="0.25">
      <c r="A512" s="776" t="s">
        <v>811</v>
      </c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6"/>
      <c r="P512" s="776"/>
      <c r="Q512" s="776"/>
      <c r="R512" s="776"/>
      <c r="S512" s="776"/>
      <c r="T512" s="776"/>
      <c r="U512" s="776"/>
      <c r="V512" s="776"/>
      <c r="W512" s="776"/>
      <c r="X512" s="776"/>
      <c r="Y512" s="776"/>
      <c r="Z512" s="776"/>
      <c r="AA512" s="62"/>
      <c r="AB512" s="62"/>
      <c r="AC512" s="62"/>
    </row>
    <row r="513" spans="1:68" ht="14.25" hidden="1" customHeight="1" x14ac:dyDescent="0.25">
      <c r="A513" s="768" t="s">
        <v>164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63"/>
      <c r="AB513" s="63"/>
      <c r="AC513" s="63"/>
    </row>
    <row r="514" spans="1:68" ht="27" hidden="1" customHeight="1" x14ac:dyDescent="0.25">
      <c r="A514" s="60" t="s">
        <v>812</v>
      </c>
      <c r="B514" s="60" t="s">
        <v>813</v>
      </c>
      <c r="C514" s="34">
        <v>4301031261</v>
      </c>
      <c r="D514" s="769">
        <v>4680115885103</v>
      </c>
      <c r="E514" s="769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8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1"/>
      <c r="R514" s="771"/>
      <c r="S514" s="771"/>
      <c r="T514" s="772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7"/>
      <c r="P515" s="764" t="s">
        <v>40</v>
      </c>
      <c r="Q515" s="765"/>
      <c r="R515" s="765"/>
      <c r="S515" s="765"/>
      <c r="T515" s="765"/>
      <c r="U515" s="765"/>
      <c r="V515" s="76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hidden="1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7"/>
      <c r="P516" s="764" t="s">
        <v>40</v>
      </c>
      <c r="Q516" s="765"/>
      <c r="R516" s="765"/>
      <c r="S516" s="765"/>
      <c r="T516" s="765"/>
      <c r="U516" s="765"/>
      <c r="V516" s="76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68" t="s">
        <v>195</v>
      </c>
      <c r="B517" s="768"/>
      <c r="C517" s="768"/>
      <c r="D517" s="768"/>
      <c r="E517" s="768"/>
      <c r="F517" s="768"/>
      <c r="G517" s="768"/>
      <c r="H517" s="768"/>
      <c r="I517" s="768"/>
      <c r="J517" s="768"/>
      <c r="K517" s="768"/>
      <c r="L517" s="768"/>
      <c r="M517" s="768"/>
      <c r="N517" s="768"/>
      <c r="O517" s="768"/>
      <c r="P517" s="768"/>
      <c r="Q517" s="768"/>
      <c r="R517" s="768"/>
      <c r="S517" s="768"/>
      <c r="T517" s="768"/>
      <c r="U517" s="768"/>
      <c r="V517" s="768"/>
      <c r="W517" s="768"/>
      <c r="X517" s="768"/>
      <c r="Y517" s="768"/>
      <c r="Z517" s="768"/>
      <c r="AA517" s="63"/>
      <c r="AB517" s="63"/>
      <c r="AC517" s="63"/>
    </row>
    <row r="518" spans="1:68" ht="27" hidden="1" customHeight="1" x14ac:dyDescent="0.25">
      <c r="A518" s="60" t="s">
        <v>815</v>
      </c>
      <c r="B518" s="60" t="s">
        <v>816</v>
      </c>
      <c r="C518" s="34">
        <v>4301060412</v>
      </c>
      <c r="D518" s="769">
        <v>4680115885509</v>
      </c>
      <c r="E518" s="769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84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1"/>
      <c r="R518" s="771"/>
      <c r="S518" s="771"/>
      <c r="T518" s="77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759"/>
      <c r="B519" s="759"/>
      <c r="C519" s="759"/>
      <c r="D519" s="759"/>
      <c r="E519" s="759"/>
      <c r="F519" s="759"/>
      <c r="G519" s="759"/>
      <c r="H519" s="759"/>
      <c r="I519" s="759"/>
      <c r="J519" s="759"/>
      <c r="K519" s="759"/>
      <c r="L519" s="759"/>
      <c r="M519" s="759"/>
      <c r="N519" s="759"/>
      <c r="O519" s="767"/>
      <c r="P519" s="764" t="s">
        <v>40</v>
      </c>
      <c r="Q519" s="765"/>
      <c r="R519" s="765"/>
      <c r="S519" s="765"/>
      <c r="T519" s="765"/>
      <c r="U519" s="765"/>
      <c r="V519" s="766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759"/>
      <c r="B520" s="759"/>
      <c r="C520" s="759"/>
      <c r="D520" s="759"/>
      <c r="E520" s="759"/>
      <c r="F520" s="759"/>
      <c r="G520" s="759"/>
      <c r="H520" s="759"/>
      <c r="I520" s="759"/>
      <c r="J520" s="759"/>
      <c r="K520" s="759"/>
      <c r="L520" s="759"/>
      <c r="M520" s="759"/>
      <c r="N520" s="759"/>
      <c r="O520" s="767"/>
      <c r="P520" s="764" t="s">
        <v>40</v>
      </c>
      <c r="Q520" s="765"/>
      <c r="R520" s="765"/>
      <c r="S520" s="765"/>
      <c r="T520" s="765"/>
      <c r="U520" s="765"/>
      <c r="V520" s="766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hidden="1" customHeight="1" x14ac:dyDescent="0.2">
      <c r="A521" s="809" t="s">
        <v>818</v>
      </c>
      <c r="B521" s="809"/>
      <c r="C521" s="809"/>
      <c r="D521" s="809"/>
      <c r="E521" s="809"/>
      <c r="F521" s="809"/>
      <c r="G521" s="809"/>
      <c r="H521" s="809"/>
      <c r="I521" s="809"/>
      <c r="J521" s="809"/>
      <c r="K521" s="809"/>
      <c r="L521" s="809"/>
      <c r="M521" s="809"/>
      <c r="N521" s="809"/>
      <c r="O521" s="809"/>
      <c r="P521" s="809"/>
      <c r="Q521" s="809"/>
      <c r="R521" s="809"/>
      <c r="S521" s="809"/>
      <c r="T521" s="809"/>
      <c r="U521" s="809"/>
      <c r="V521" s="809"/>
      <c r="W521" s="809"/>
      <c r="X521" s="809"/>
      <c r="Y521" s="809"/>
      <c r="Z521" s="809"/>
      <c r="AA521" s="52"/>
      <c r="AB521" s="52"/>
      <c r="AC521" s="52"/>
    </row>
    <row r="522" spans="1:68" ht="16.5" hidden="1" customHeight="1" x14ac:dyDescent="0.25">
      <c r="A522" s="776" t="s">
        <v>818</v>
      </c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76"/>
      <c r="P522" s="776"/>
      <c r="Q522" s="776"/>
      <c r="R522" s="776"/>
      <c r="S522" s="776"/>
      <c r="T522" s="776"/>
      <c r="U522" s="776"/>
      <c r="V522" s="776"/>
      <c r="W522" s="776"/>
      <c r="X522" s="776"/>
      <c r="Y522" s="776"/>
      <c r="Z522" s="776"/>
      <c r="AA522" s="62"/>
      <c r="AB522" s="62"/>
      <c r="AC522" s="62"/>
    </row>
    <row r="523" spans="1:68" ht="14.25" hidden="1" customHeight="1" x14ac:dyDescent="0.25">
      <c r="A523" s="768" t="s">
        <v>101</v>
      </c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8"/>
      <c r="P523" s="768"/>
      <c r="Q523" s="768"/>
      <c r="R523" s="768"/>
      <c r="S523" s="768"/>
      <c r="T523" s="768"/>
      <c r="U523" s="768"/>
      <c r="V523" s="768"/>
      <c r="W523" s="768"/>
      <c r="X523" s="768"/>
      <c r="Y523" s="768"/>
      <c r="Z523" s="768"/>
      <c r="AA523" s="63"/>
      <c r="AB523" s="63"/>
      <c r="AC523" s="63"/>
    </row>
    <row r="524" spans="1:68" ht="27" hidden="1" customHeight="1" x14ac:dyDescent="0.25">
      <c r="A524" s="60" t="s">
        <v>819</v>
      </c>
      <c r="B524" s="60" t="s">
        <v>820</v>
      </c>
      <c r="C524" s="34">
        <v>4301012125</v>
      </c>
      <c r="D524" s="769">
        <v>4680115886391</v>
      </c>
      <c r="E524" s="769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840" t="s">
        <v>821</v>
      </c>
      <c r="Q524" s="771"/>
      <c r="R524" s="771"/>
      <c r="S524" s="771"/>
      <c r="T524" s="77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hidden="1" customHeight="1" x14ac:dyDescent="0.25">
      <c r="A525" s="60" t="s">
        <v>823</v>
      </c>
      <c r="B525" s="60" t="s">
        <v>824</v>
      </c>
      <c r="C525" s="34">
        <v>4301011795</v>
      </c>
      <c r="D525" s="769">
        <v>4607091389067</v>
      </c>
      <c r="E525" s="76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1"/>
      <c r="R525" s="771"/>
      <c r="S525" s="771"/>
      <c r="T525" s="77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hidden="1" customHeight="1" x14ac:dyDescent="0.25">
      <c r="A526" s="60" t="s">
        <v>825</v>
      </c>
      <c r="B526" s="60" t="s">
        <v>826</v>
      </c>
      <c r="C526" s="34">
        <v>4301011961</v>
      </c>
      <c r="D526" s="769">
        <v>4680115885271</v>
      </c>
      <c r="E526" s="76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1"/>
      <c r="R526" s="771"/>
      <c r="S526" s="771"/>
      <c r="T526" s="77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hidden="1" customHeight="1" x14ac:dyDescent="0.25">
      <c r="A527" s="60" t="s">
        <v>828</v>
      </c>
      <c r="B527" s="60" t="s">
        <v>829</v>
      </c>
      <c r="C527" s="34">
        <v>4301011774</v>
      </c>
      <c r="D527" s="769">
        <v>4680115884502</v>
      </c>
      <c r="E527" s="76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1"/>
      <c r="R527" s="771"/>
      <c r="S527" s="771"/>
      <c r="T527" s="77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769">
        <v>4607091389104</v>
      </c>
      <c r="E528" s="769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1"/>
      <c r="R528" s="771"/>
      <c r="S528" s="771"/>
      <c r="T528" s="772"/>
      <c r="U528" s="37" t="s">
        <v>45</v>
      </c>
      <c r="V528" s="37" t="s">
        <v>45</v>
      </c>
      <c r="W528" s="38" t="s">
        <v>0</v>
      </c>
      <c r="X528" s="56">
        <v>250</v>
      </c>
      <c r="Y528" s="53">
        <f t="shared" si="97"/>
        <v>253.44</v>
      </c>
      <c r="Z528" s="39">
        <f t="shared" si="102"/>
        <v>0.57408000000000003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267.04545454545456</v>
      </c>
      <c r="BN528" s="75">
        <f t="shared" si="99"/>
        <v>270.71999999999997</v>
      </c>
      <c r="BO528" s="75">
        <f t="shared" si="100"/>
        <v>0.45527389277389274</v>
      </c>
      <c r="BP528" s="75">
        <f t="shared" si="101"/>
        <v>0.46153846153846156</v>
      </c>
    </row>
    <row r="529" spans="1:68" ht="16.5" hidden="1" customHeight="1" x14ac:dyDescent="0.25">
      <c r="A529" s="60" t="s">
        <v>834</v>
      </c>
      <c r="B529" s="60" t="s">
        <v>835</v>
      </c>
      <c r="C529" s="34">
        <v>4301011799</v>
      </c>
      <c r="D529" s="769">
        <v>4680115884519</v>
      </c>
      <c r="E529" s="769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1"/>
      <c r="R529" s="771"/>
      <c r="S529" s="771"/>
      <c r="T529" s="77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769">
        <v>4680115885226</v>
      </c>
      <c r="E530" s="769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1"/>
      <c r="R530" s="771"/>
      <c r="S530" s="771"/>
      <c r="T530" s="772"/>
      <c r="U530" s="37" t="s">
        <v>45</v>
      </c>
      <c r="V530" s="37" t="s">
        <v>45</v>
      </c>
      <c r="W530" s="38" t="s">
        <v>0</v>
      </c>
      <c r="X530" s="56">
        <v>300</v>
      </c>
      <c r="Y530" s="53">
        <f t="shared" si="97"/>
        <v>300.96000000000004</v>
      </c>
      <c r="Z530" s="39">
        <f t="shared" si="102"/>
        <v>0.68171999999999999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320.45454545454544</v>
      </c>
      <c r="BN530" s="75">
        <f t="shared" si="99"/>
        <v>321.48</v>
      </c>
      <c r="BO530" s="75">
        <f t="shared" si="100"/>
        <v>0.54632867132867136</v>
      </c>
      <c r="BP530" s="75">
        <f t="shared" si="101"/>
        <v>0.54807692307692313</v>
      </c>
    </row>
    <row r="531" spans="1:68" ht="27" hidden="1" customHeight="1" x14ac:dyDescent="0.25">
      <c r="A531" s="60" t="s">
        <v>840</v>
      </c>
      <c r="B531" s="60" t="s">
        <v>841</v>
      </c>
      <c r="C531" s="34">
        <v>4301011778</v>
      </c>
      <c r="D531" s="769">
        <v>4680115880603</v>
      </c>
      <c r="E531" s="769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1"/>
      <c r="R531" s="771"/>
      <c r="S531" s="771"/>
      <c r="T531" s="77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hidden="1" customHeight="1" x14ac:dyDescent="0.25">
      <c r="A532" s="60" t="s">
        <v>840</v>
      </c>
      <c r="B532" s="60" t="s">
        <v>842</v>
      </c>
      <c r="C532" s="34">
        <v>4301012035</v>
      </c>
      <c r="D532" s="769">
        <v>4680115880603</v>
      </c>
      <c r="E532" s="769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1"/>
      <c r="R532" s="771"/>
      <c r="S532" s="771"/>
      <c r="T532" s="77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hidden="1" customHeight="1" x14ac:dyDescent="0.25">
      <c r="A533" s="60" t="s">
        <v>843</v>
      </c>
      <c r="B533" s="60" t="s">
        <v>844</v>
      </c>
      <c r="C533" s="34">
        <v>4301012036</v>
      </c>
      <c r="D533" s="769">
        <v>4680115882782</v>
      </c>
      <c r="E533" s="769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1"/>
      <c r="R533" s="771"/>
      <c r="S533" s="771"/>
      <c r="T533" s="77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hidden="1" customHeight="1" x14ac:dyDescent="0.25">
      <c r="A534" s="60" t="s">
        <v>845</v>
      </c>
      <c r="B534" s="60" t="s">
        <v>846</v>
      </c>
      <c r="C534" s="34">
        <v>4301012050</v>
      </c>
      <c r="D534" s="769">
        <v>4680115885479</v>
      </c>
      <c r="E534" s="769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834" t="s">
        <v>847</v>
      </c>
      <c r="Q534" s="771"/>
      <c r="R534" s="771"/>
      <c r="S534" s="771"/>
      <c r="T534" s="77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hidden="1" customHeight="1" x14ac:dyDescent="0.25">
      <c r="A535" s="60" t="s">
        <v>849</v>
      </c>
      <c r="B535" s="60" t="s">
        <v>850</v>
      </c>
      <c r="C535" s="34">
        <v>4301011784</v>
      </c>
      <c r="D535" s="769">
        <v>4607091389982</v>
      </c>
      <c r="E535" s="769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1"/>
      <c r="R535" s="771"/>
      <c r="S535" s="771"/>
      <c r="T535" s="77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hidden="1" customHeight="1" x14ac:dyDescent="0.25">
      <c r="A536" s="60" t="s">
        <v>849</v>
      </c>
      <c r="B536" s="60" t="s">
        <v>851</v>
      </c>
      <c r="C536" s="34">
        <v>4301012034</v>
      </c>
      <c r="D536" s="769">
        <v>4607091389982</v>
      </c>
      <c r="E536" s="769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1"/>
      <c r="R536" s="771"/>
      <c r="S536" s="771"/>
      <c r="T536" s="77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hidden="1" customHeight="1" x14ac:dyDescent="0.25">
      <c r="A537" s="60" t="s">
        <v>852</v>
      </c>
      <c r="B537" s="60" t="s">
        <v>853</v>
      </c>
      <c r="C537" s="34">
        <v>4301012057</v>
      </c>
      <c r="D537" s="769">
        <v>4680115886483</v>
      </c>
      <c r="E537" s="76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837" t="s">
        <v>854</v>
      </c>
      <c r="Q537" s="771"/>
      <c r="R537" s="771"/>
      <c r="S537" s="771"/>
      <c r="T537" s="77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hidden="1" customHeight="1" x14ac:dyDescent="0.25">
      <c r="A538" s="60" t="s">
        <v>855</v>
      </c>
      <c r="B538" s="60" t="s">
        <v>856</v>
      </c>
      <c r="C538" s="34">
        <v>4301012058</v>
      </c>
      <c r="D538" s="769">
        <v>4680115886490</v>
      </c>
      <c r="E538" s="769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838" t="s">
        <v>857</v>
      </c>
      <c r="Q538" s="771"/>
      <c r="R538" s="771"/>
      <c r="S538" s="771"/>
      <c r="T538" s="77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4301012055</v>
      </c>
      <c r="D539" s="769">
        <v>4680115886469</v>
      </c>
      <c r="E539" s="769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839" t="s">
        <v>860</v>
      </c>
      <c r="Q539" s="771"/>
      <c r="R539" s="771"/>
      <c r="S539" s="771"/>
      <c r="T539" s="772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759"/>
      <c r="B540" s="759"/>
      <c r="C540" s="759"/>
      <c r="D540" s="759"/>
      <c r="E540" s="759"/>
      <c r="F540" s="759"/>
      <c r="G540" s="759"/>
      <c r="H540" s="759"/>
      <c r="I540" s="759"/>
      <c r="J540" s="759"/>
      <c r="K540" s="759"/>
      <c r="L540" s="759"/>
      <c r="M540" s="759"/>
      <c r="N540" s="759"/>
      <c r="O540" s="767"/>
      <c r="P540" s="764" t="s">
        <v>40</v>
      </c>
      <c r="Q540" s="765"/>
      <c r="R540" s="765"/>
      <c r="S540" s="765"/>
      <c r="T540" s="765"/>
      <c r="U540" s="765"/>
      <c r="V540" s="766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104.16666666666666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105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1.2558</v>
      </c>
      <c r="AA540" s="64"/>
      <c r="AB540" s="64"/>
      <c r="AC540" s="64"/>
    </row>
    <row r="541" spans="1:68" x14ac:dyDescent="0.2">
      <c r="A541" s="759"/>
      <c r="B541" s="759"/>
      <c r="C541" s="759"/>
      <c r="D541" s="759"/>
      <c r="E541" s="759"/>
      <c r="F541" s="759"/>
      <c r="G541" s="759"/>
      <c r="H541" s="759"/>
      <c r="I541" s="759"/>
      <c r="J541" s="759"/>
      <c r="K541" s="759"/>
      <c r="L541" s="759"/>
      <c r="M541" s="759"/>
      <c r="N541" s="759"/>
      <c r="O541" s="767"/>
      <c r="P541" s="764" t="s">
        <v>40</v>
      </c>
      <c r="Q541" s="765"/>
      <c r="R541" s="765"/>
      <c r="S541" s="765"/>
      <c r="T541" s="765"/>
      <c r="U541" s="765"/>
      <c r="V541" s="766"/>
      <c r="W541" s="40" t="s">
        <v>0</v>
      </c>
      <c r="X541" s="41">
        <f>IFERROR(SUM(X524:X539),"0")</f>
        <v>550</v>
      </c>
      <c r="Y541" s="41">
        <f>IFERROR(SUM(Y524:Y539),"0")</f>
        <v>554.40000000000009</v>
      </c>
      <c r="Z541" s="40"/>
      <c r="AA541" s="64"/>
      <c r="AB541" s="64"/>
      <c r="AC541" s="64"/>
    </row>
    <row r="542" spans="1:68" ht="14.25" hidden="1" customHeight="1" x14ac:dyDescent="0.25">
      <c r="A542" s="768" t="s">
        <v>153</v>
      </c>
      <c r="B542" s="768"/>
      <c r="C542" s="768"/>
      <c r="D542" s="768"/>
      <c r="E542" s="768"/>
      <c r="F542" s="768"/>
      <c r="G542" s="768"/>
      <c r="H542" s="768"/>
      <c r="I542" s="768"/>
      <c r="J542" s="768"/>
      <c r="K542" s="768"/>
      <c r="L542" s="768"/>
      <c r="M542" s="768"/>
      <c r="N542" s="768"/>
      <c r="O542" s="768"/>
      <c r="P542" s="768"/>
      <c r="Q542" s="768"/>
      <c r="R542" s="768"/>
      <c r="S542" s="768"/>
      <c r="T542" s="768"/>
      <c r="U542" s="768"/>
      <c r="V542" s="768"/>
      <c r="W542" s="768"/>
      <c r="X542" s="768"/>
      <c r="Y542" s="768"/>
      <c r="Z542" s="768"/>
      <c r="AA542" s="63"/>
      <c r="AB542" s="63"/>
      <c r="AC542" s="63"/>
    </row>
    <row r="543" spans="1:68" ht="16.5" hidden="1" customHeight="1" x14ac:dyDescent="0.25">
      <c r="A543" s="60" t="s">
        <v>861</v>
      </c>
      <c r="B543" s="60" t="s">
        <v>862</v>
      </c>
      <c r="C543" s="34">
        <v>4301020384</v>
      </c>
      <c r="D543" s="769">
        <v>4680115886407</v>
      </c>
      <c r="E543" s="769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826" t="s">
        <v>863</v>
      </c>
      <c r="Q543" s="771"/>
      <c r="R543" s="771"/>
      <c r="S543" s="771"/>
      <c r="T543" s="77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769">
        <v>4607091388930</v>
      </c>
      <c r="E544" s="769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1"/>
      <c r="R544" s="771"/>
      <c r="S544" s="771"/>
      <c r="T544" s="772"/>
      <c r="U544" s="37" t="s">
        <v>45</v>
      </c>
      <c r="V544" s="37" t="s">
        <v>45</v>
      </c>
      <c r="W544" s="38" t="s">
        <v>0</v>
      </c>
      <c r="X544" s="56">
        <v>280</v>
      </c>
      <c r="Y544" s="53">
        <f>IFERROR(IF(X544="",0,CEILING((X544/$H544),1)*$H544),"")</f>
        <v>285.12</v>
      </c>
      <c r="Z544" s="39">
        <f>IFERROR(IF(Y544=0,"",ROUNDUP(Y544/H544,0)*0.01196),"")</f>
        <v>0.64583999999999997</v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299.09090909090907</v>
      </c>
      <c r="BN544" s="75">
        <f>IFERROR(Y544*I544/H544,"0")</f>
        <v>304.55999999999995</v>
      </c>
      <c r="BO544" s="75">
        <f>IFERROR(1/J544*(X544/H544),"0")</f>
        <v>0.50990675990675993</v>
      </c>
      <c r="BP544" s="75">
        <f>IFERROR(1/J544*(Y544/H544),"0")</f>
        <v>0.51923076923076927</v>
      </c>
    </row>
    <row r="545" spans="1:68" ht="16.5" hidden="1" customHeight="1" x14ac:dyDescent="0.25">
      <c r="A545" s="60" t="s">
        <v>865</v>
      </c>
      <c r="B545" s="60" t="s">
        <v>868</v>
      </c>
      <c r="C545" s="34">
        <v>4301020334</v>
      </c>
      <c r="D545" s="769">
        <v>4607091388930</v>
      </c>
      <c r="E545" s="769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828" t="s">
        <v>869</v>
      </c>
      <c r="Q545" s="771"/>
      <c r="R545" s="771"/>
      <c r="S545" s="771"/>
      <c r="T545" s="77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hidden="1" customHeight="1" x14ac:dyDescent="0.25">
      <c r="A546" s="60" t="s">
        <v>870</v>
      </c>
      <c r="B546" s="60" t="s">
        <v>871</v>
      </c>
      <c r="C546" s="34">
        <v>4301020385</v>
      </c>
      <c r="D546" s="769">
        <v>4680115880054</v>
      </c>
      <c r="E546" s="769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829" t="s">
        <v>872</v>
      </c>
      <c r="Q546" s="771"/>
      <c r="R546" s="771"/>
      <c r="S546" s="771"/>
      <c r="T546" s="77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59"/>
      <c r="B547" s="759"/>
      <c r="C547" s="759"/>
      <c r="D547" s="759"/>
      <c r="E547" s="759"/>
      <c r="F547" s="759"/>
      <c r="G547" s="759"/>
      <c r="H547" s="759"/>
      <c r="I547" s="759"/>
      <c r="J547" s="759"/>
      <c r="K547" s="759"/>
      <c r="L547" s="759"/>
      <c r="M547" s="759"/>
      <c r="N547" s="759"/>
      <c r="O547" s="767"/>
      <c r="P547" s="764" t="s">
        <v>40</v>
      </c>
      <c r="Q547" s="765"/>
      <c r="R547" s="765"/>
      <c r="S547" s="765"/>
      <c r="T547" s="765"/>
      <c r="U547" s="765"/>
      <c r="V547" s="766"/>
      <c r="W547" s="40" t="s">
        <v>39</v>
      </c>
      <c r="X547" s="41">
        <f>IFERROR(X543/H543,"0")+IFERROR(X544/H544,"0")+IFERROR(X545/H545,"0")+IFERROR(X546/H546,"0")</f>
        <v>53.030303030303031</v>
      </c>
      <c r="Y547" s="41">
        <f>IFERROR(Y543/H543,"0")+IFERROR(Y544/H544,"0")+IFERROR(Y545/H545,"0")+IFERROR(Y546/H546,"0")</f>
        <v>54</v>
      </c>
      <c r="Z547" s="41">
        <f>IFERROR(IF(Z543="",0,Z543),"0")+IFERROR(IF(Z544="",0,Z544),"0")+IFERROR(IF(Z545="",0,Z545),"0")+IFERROR(IF(Z546="",0,Z546),"0")</f>
        <v>0.64583999999999997</v>
      </c>
      <c r="AA547" s="64"/>
      <c r="AB547" s="64"/>
      <c r="AC547" s="64"/>
    </row>
    <row r="548" spans="1:68" x14ac:dyDescent="0.2">
      <c r="A548" s="759"/>
      <c r="B548" s="759"/>
      <c r="C548" s="759"/>
      <c r="D548" s="759"/>
      <c r="E548" s="759"/>
      <c r="F548" s="759"/>
      <c r="G548" s="759"/>
      <c r="H548" s="759"/>
      <c r="I548" s="759"/>
      <c r="J548" s="759"/>
      <c r="K548" s="759"/>
      <c r="L548" s="759"/>
      <c r="M548" s="759"/>
      <c r="N548" s="759"/>
      <c r="O548" s="767"/>
      <c r="P548" s="764" t="s">
        <v>40</v>
      </c>
      <c r="Q548" s="765"/>
      <c r="R548" s="765"/>
      <c r="S548" s="765"/>
      <c r="T548" s="765"/>
      <c r="U548" s="765"/>
      <c r="V548" s="766"/>
      <c r="W548" s="40" t="s">
        <v>0</v>
      </c>
      <c r="X548" s="41">
        <f>IFERROR(SUM(X543:X546),"0")</f>
        <v>280</v>
      </c>
      <c r="Y548" s="41">
        <f>IFERROR(SUM(Y543:Y546),"0")</f>
        <v>285.12</v>
      </c>
      <c r="Z548" s="40"/>
      <c r="AA548" s="64"/>
      <c r="AB548" s="64"/>
      <c r="AC548" s="64"/>
    </row>
    <row r="549" spans="1:68" ht="14.25" hidden="1" customHeight="1" x14ac:dyDescent="0.25">
      <c r="A549" s="768" t="s">
        <v>164</v>
      </c>
      <c r="B549" s="768"/>
      <c r="C549" s="768"/>
      <c r="D549" s="768"/>
      <c r="E549" s="768"/>
      <c r="F549" s="768"/>
      <c r="G549" s="768"/>
      <c r="H549" s="768"/>
      <c r="I549" s="768"/>
      <c r="J549" s="768"/>
      <c r="K549" s="768"/>
      <c r="L549" s="768"/>
      <c r="M549" s="768"/>
      <c r="N549" s="768"/>
      <c r="O549" s="768"/>
      <c r="P549" s="768"/>
      <c r="Q549" s="768"/>
      <c r="R549" s="768"/>
      <c r="S549" s="768"/>
      <c r="T549" s="768"/>
      <c r="U549" s="768"/>
      <c r="V549" s="768"/>
      <c r="W549" s="768"/>
      <c r="X549" s="768"/>
      <c r="Y549" s="768"/>
      <c r="Z549" s="768"/>
      <c r="AA549" s="63"/>
      <c r="AB549" s="63"/>
      <c r="AC549" s="63"/>
    </row>
    <row r="550" spans="1:68" ht="27" hidden="1" customHeight="1" x14ac:dyDescent="0.25">
      <c r="A550" s="60" t="s">
        <v>873</v>
      </c>
      <c r="B550" s="60" t="s">
        <v>874</v>
      </c>
      <c r="C550" s="34">
        <v>4301031409</v>
      </c>
      <c r="D550" s="769">
        <v>4680115886438</v>
      </c>
      <c r="E550" s="769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830" t="s">
        <v>875</v>
      </c>
      <c r="Q550" s="771"/>
      <c r="R550" s="771"/>
      <c r="S550" s="771"/>
      <c r="T550" s="772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4301031349</v>
      </c>
      <c r="D551" s="769">
        <v>4680115883116</v>
      </c>
      <c r="E551" s="769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831" t="s">
        <v>879</v>
      </c>
      <c r="Q551" s="771"/>
      <c r="R551" s="771"/>
      <c r="S551" s="771"/>
      <c r="T551" s="77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4301031350</v>
      </c>
      <c r="D552" s="769">
        <v>4680115883093</v>
      </c>
      <c r="E552" s="769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817" t="s">
        <v>882</v>
      </c>
      <c r="Q552" s="771"/>
      <c r="R552" s="771"/>
      <c r="S552" s="771"/>
      <c r="T552" s="77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0</v>
      </c>
      <c r="BN552" s="75">
        <f t="shared" si="105"/>
        <v>0</v>
      </c>
      <c r="BO552" s="75">
        <f t="shared" si="106"/>
        <v>0</v>
      </c>
      <c r="BP552" s="75">
        <f t="shared" si="107"/>
        <v>0</v>
      </c>
    </row>
    <row r="553" spans="1:68" ht="27" hidden="1" customHeight="1" x14ac:dyDescent="0.25">
      <c r="A553" s="60" t="s">
        <v>884</v>
      </c>
      <c r="B553" s="60" t="s">
        <v>885</v>
      </c>
      <c r="C553" s="34">
        <v>4301031353</v>
      </c>
      <c r="D553" s="769">
        <v>4680115883109</v>
      </c>
      <c r="E553" s="769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818" t="s">
        <v>886</v>
      </c>
      <c r="Q553" s="771"/>
      <c r="R553" s="771"/>
      <c r="S553" s="771"/>
      <c r="T553" s="77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IFERROR(IF(Y553=0,"",ROUNDUP(Y553/H553,0)*0.01196),"")</f>
        <v/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0</v>
      </c>
      <c r="BN553" s="75">
        <f t="shared" si="105"/>
        <v>0</v>
      </c>
      <c r="BO553" s="75">
        <f t="shared" si="106"/>
        <v>0</v>
      </c>
      <c r="BP553" s="75">
        <f t="shared" si="107"/>
        <v>0</v>
      </c>
    </row>
    <row r="554" spans="1:68" ht="27" hidden="1" customHeight="1" x14ac:dyDescent="0.25">
      <c r="A554" s="60" t="s">
        <v>888</v>
      </c>
      <c r="B554" s="60" t="s">
        <v>889</v>
      </c>
      <c r="C554" s="34">
        <v>4301031419</v>
      </c>
      <c r="D554" s="769">
        <v>4680115882072</v>
      </c>
      <c r="E554" s="769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819" t="s">
        <v>890</v>
      </c>
      <c r="Q554" s="771"/>
      <c r="R554" s="771"/>
      <c r="S554" s="771"/>
      <c r="T554" s="77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hidden="1" customHeight="1" x14ac:dyDescent="0.25">
      <c r="A555" s="60" t="s">
        <v>888</v>
      </c>
      <c r="B555" s="60" t="s">
        <v>891</v>
      </c>
      <c r="C555" s="34">
        <v>4301031383</v>
      </c>
      <c r="D555" s="769">
        <v>4680115882072</v>
      </c>
      <c r="E555" s="769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1"/>
      <c r="R555" s="771"/>
      <c r="S555" s="771"/>
      <c r="T555" s="77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hidden="1" customHeight="1" x14ac:dyDescent="0.25">
      <c r="A556" s="60" t="s">
        <v>888</v>
      </c>
      <c r="B556" s="60" t="s">
        <v>893</v>
      </c>
      <c r="C556" s="34">
        <v>4301031351</v>
      </c>
      <c r="D556" s="769">
        <v>4680115882072</v>
      </c>
      <c r="E556" s="769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821" t="s">
        <v>894</v>
      </c>
      <c r="Q556" s="771"/>
      <c r="R556" s="771"/>
      <c r="S556" s="771"/>
      <c r="T556" s="77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hidden="1" customHeight="1" x14ac:dyDescent="0.25">
      <c r="A557" s="60" t="s">
        <v>895</v>
      </c>
      <c r="B557" s="60" t="s">
        <v>896</v>
      </c>
      <c r="C557" s="34">
        <v>4301031251</v>
      </c>
      <c r="D557" s="769">
        <v>4680115882102</v>
      </c>
      <c r="E557" s="76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1"/>
      <c r="R557" s="771"/>
      <c r="S557" s="771"/>
      <c r="T557" s="77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hidden="1" customHeight="1" x14ac:dyDescent="0.25">
      <c r="A558" s="60" t="s">
        <v>895</v>
      </c>
      <c r="B558" s="60" t="s">
        <v>898</v>
      </c>
      <c r="C558" s="34">
        <v>4301031418</v>
      </c>
      <c r="D558" s="769">
        <v>4680115882102</v>
      </c>
      <c r="E558" s="76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823" t="s">
        <v>899</v>
      </c>
      <c r="Q558" s="771"/>
      <c r="R558" s="771"/>
      <c r="S558" s="771"/>
      <c r="T558" s="77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hidden="1" customHeight="1" x14ac:dyDescent="0.25">
      <c r="A559" s="60" t="s">
        <v>900</v>
      </c>
      <c r="B559" s="60" t="s">
        <v>901</v>
      </c>
      <c r="C559" s="34">
        <v>4301031253</v>
      </c>
      <c r="D559" s="769">
        <v>4680115882096</v>
      </c>
      <c r="E559" s="769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1"/>
      <c r="R559" s="771"/>
      <c r="S559" s="771"/>
      <c r="T559" s="77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hidden="1" customHeight="1" x14ac:dyDescent="0.25">
      <c r="A560" s="60" t="s">
        <v>900</v>
      </c>
      <c r="B560" s="60" t="s">
        <v>903</v>
      </c>
      <c r="C560" s="34">
        <v>4301031417</v>
      </c>
      <c r="D560" s="769">
        <v>4680115882096</v>
      </c>
      <c r="E560" s="769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825" t="s">
        <v>904</v>
      </c>
      <c r="Q560" s="771"/>
      <c r="R560" s="771"/>
      <c r="S560" s="771"/>
      <c r="T560" s="772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hidden="1" customHeight="1" x14ac:dyDescent="0.25">
      <c r="A561" s="60" t="s">
        <v>900</v>
      </c>
      <c r="B561" s="60" t="s">
        <v>905</v>
      </c>
      <c r="C561" s="34">
        <v>4301031384</v>
      </c>
      <c r="D561" s="769">
        <v>4680115882096</v>
      </c>
      <c r="E561" s="769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8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1"/>
      <c r="R561" s="771"/>
      <c r="S561" s="771"/>
      <c r="T561" s="772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hidden="1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7"/>
      <c r="P562" s="764" t="s">
        <v>40</v>
      </c>
      <c r="Q562" s="765"/>
      <c r="R562" s="765"/>
      <c r="S562" s="765"/>
      <c r="T562" s="765"/>
      <c r="U562" s="765"/>
      <c r="V562" s="766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7"/>
      <c r="P563" s="764" t="s">
        <v>40</v>
      </c>
      <c r="Q563" s="765"/>
      <c r="R563" s="765"/>
      <c r="S563" s="765"/>
      <c r="T563" s="765"/>
      <c r="U563" s="765"/>
      <c r="V563" s="766"/>
      <c r="W563" s="40" t="s">
        <v>0</v>
      </c>
      <c r="X563" s="41">
        <f>IFERROR(SUM(X550:X561),"0")</f>
        <v>0</v>
      </c>
      <c r="Y563" s="41">
        <f>IFERROR(SUM(Y550:Y561),"0")</f>
        <v>0</v>
      </c>
      <c r="Z563" s="40"/>
      <c r="AA563" s="64"/>
      <c r="AB563" s="64"/>
      <c r="AC563" s="64"/>
    </row>
    <row r="564" spans="1:68" ht="14.25" hidden="1" customHeight="1" x14ac:dyDescent="0.25">
      <c r="A564" s="768" t="s">
        <v>78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63"/>
      <c r="AB564" s="63"/>
      <c r="AC564" s="63"/>
    </row>
    <row r="565" spans="1:68" ht="27" hidden="1" customHeight="1" x14ac:dyDescent="0.25">
      <c r="A565" s="60" t="s">
        <v>906</v>
      </c>
      <c r="B565" s="60" t="s">
        <v>907</v>
      </c>
      <c r="C565" s="34">
        <v>4301051230</v>
      </c>
      <c r="D565" s="769">
        <v>4607091383409</v>
      </c>
      <c r="E565" s="769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8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1"/>
      <c r="R565" s="771"/>
      <c r="S565" s="771"/>
      <c r="T565" s="77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909</v>
      </c>
      <c r="B566" s="60" t="s">
        <v>910</v>
      </c>
      <c r="C566" s="34">
        <v>4301051231</v>
      </c>
      <c r="D566" s="769">
        <v>4607091383416</v>
      </c>
      <c r="E566" s="769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1"/>
      <c r="R566" s="771"/>
      <c r="S566" s="771"/>
      <c r="T566" s="77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hidden="1" customHeight="1" x14ac:dyDescent="0.25">
      <c r="A567" s="60" t="s">
        <v>912</v>
      </c>
      <c r="B567" s="60" t="s">
        <v>913</v>
      </c>
      <c r="C567" s="34">
        <v>4301051058</v>
      </c>
      <c r="D567" s="769">
        <v>4680115883536</v>
      </c>
      <c r="E567" s="769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1"/>
      <c r="R567" s="771"/>
      <c r="S567" s="771"/>
      <c r="T567" s="772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idden="1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7"/>
      <c r="P568" s="764" t="s">
        <v>40</v>
      </c>
      <c r="Q568" s="765"/>
      <c r="R568" s="765"/>
      <c r="S568" s="765"/>
      <c r="T568" s="765"/>
      <c r="U568" s="765"/>
      <c r="V568" s="766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hidden="1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7"/>
      <c r="P569" s="764" t="s">
        <v>40</v>
      </c>
      <c r="Q569" s="765"/>
      <c r="R569" s="765"/>
      <c r="S569" s="765"/>
      <c r="T569" s="765"/>
      <c r="U569" s="765"/>
      <c r="V569" s="766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hidden="1" customHeight="1" x14ac:dyDescent="0.25">
      <c r="A570" s="768" t="s">
        <v>195</v>
      </c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8"/>
      <c r="P570" s="768"/>
      <c r="Q570" s="768"/>
      <c r="R570" s="768"/>
      <c r="S570" s="768"/>
      <c r="T570" s="768"/>
      <c r="U570" s="768"/>
      <c r="V570" s="768"/>
      <c r="W570" s="768"/>
      <c r="X570" s="768"/>
      <c r="Y570" s="768"/>
      <c r="Z570" s="768"/>
      <c r="AA570" s="63"/>
      <c r="AB570" s="63"/>
      <c r="AC570" s="63"/>
    </row>
    <row r="571" spans="1:68" ht="37.5" hidden="1" customHeight="1" x14ac:dyDescent="0.25">
      <c r="A571" s="60" t="s">
        <v>915</v>
      </c>
      <c r="B571" s="60" t="s">
        <v>916</v>
      </c>
      <c r="C571" s="34">
        <v>4301060363</v>
      </c>
      <c r="D571" s="769">
        <v>4680115885035</v>
      </c>
      <c r="E571" s="769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1"/>
      <c r="R571" s="771"/>
      <c r="S571" s="771"/>
      <c r="T571" s="772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hidden="1" customHeight="1" x14ac:dyDescent="0.25">
      <c r="A572" s="60" t="s">
        <v>918</v>
      </c>
      <c r="B572" s="60" t="s">
        <v>919</v>
      </c>
      <c r="C572" s="34">
        <v>4301060436</v>
      </c>
      <c r="D572" s="769">
        <v>4680115885936</v>
      </c>
      <c r="E572" s="769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808" t="s">
        <v>920</v>
      </c>
      <c r="Q572" s="771"/>
      <c r="R572" s="771"/>
      <c r="S572" s="771"/>
      <c r="T572" s="772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7"/>
      <c r="P573" s="764" t="s">
        <v>40</v>
      </c>
      <c r="Q573" s="765"/>
      <c r="R573" s="765"/>
      <c r="S573" s="765"/>
      <c r="T573" s="765"/>
      <c r="U573" s="765"/>
      <c r="V573" s="766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hidden="1" x14ac:dyDescent="0.2">
      <c r="A574" s="759"/>
      <c r="B574" s="759"/>
      <c r="C574" s="759"/>
      <c r="D574" s="759"/>
      <c r="E574" s="759"/>
      <c r="F574" s="759"/>
      <c r="G574" s="759"/>
      <c r="H574" s="759"/>
      <c r="I574" s="759"/>
      <c r="J574" s="759"/>
      <c r="K574" s="759"/>
      <c r="L574" s="759"/>
      <c r="M574" s="759"/>
      <c r="N574" s="759"/>
      <c r="O574" s="767"/>
      <c r="P574" s="764" t="s">
        <v>40</v>
      </c>
      <c r="Q574" s="765"/>
      <c r="R574" s="765"/>
      <c r="S574" s="765"/>
      <c r="T574" s="765"/>
      <c r="U574" s="765"/>
      <c r="V574" s="766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hidden="1" customHeight="1" x14ac:dyDescent="0.2">
      <c r="A575" s="809" t="s">
        <v>921</v>
      </c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09"/>
      <c r="P575" s="809"/>
      <c r="Q575" s="809"/>
      <c r="R575" s="809"/>
      <c r="S575" s="809"/>
      <c r="T575" s="809"/>
      <c r="U575" s="809"/>
      <c r="V575" s="809"/>
      <c r="W575" s="809"/>
      <c r="X575" s="809"/>
      <c r="Y575" s="809"/>
      <c r="Z575" s="809"/>
      <c r="AA575" s="52"/>
      <c r="AB575" s="52"/>
      <c r="AC575" s="52"/>
    </row>
    <row r="576" spans="1:68" ht="16.5" hidden="1" customHeight="1" x14ac:dyDescent="0.25">
      <c r="A576" s="776" t="s">
        <v>921</v>
      </c>
      <c r="B576" s="776"/>
      <c r="C576" s="776"/>
      <c r="D576" s="776"/>
      <c r="E576" s="776"/>
      <c r="F576" s="776"/>
      <c r="G576" s="776"/>
      <c r="H576" s="776"/>
      <c r="I576" s="776"/>
      <c r="J576" s="776"/>
      <c r="K576" s="776"/>
      <c r="L576" s="776"/>
      <c r="M576" s="776"/>
      <c r="N576" s="776"/>
      <c r="O576" s="776"/>
      <c r="P576" s="776"/>
      <c r="Q576" s="776"/>
      <c r="R576" s="776"/>
      <c r="S576" s="776"/>
      <c r="T576" s="776"/>
      <c r="U576" s="776"/>
      <c r="V576" s="776"/>
      <c r="W576" s="776"/>
      <c r="X576" s="776"/>
      <c r="Y576" s="776"/>
      <c r="Z576" s="776"/>
      <c r="AA576" s="62"/>
      <c r="AB576" s="62"/>
      <c r="AC576" s="62"/>
    </row>
    <row r="577" spans="1:68" ht="14.25" hidden="1" customHeight="1" x14ac:dyDescent="0.25">
      <c r="A577" s="768" t="s">
        <v>101</v>
      </c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8"/>
      <c r="P577" s="768"/>
      <c r="Q577" s="768"/>
      <c r="R577" s="768"/>
      <c r="S577" s="768"/>
      <c r="T577" s="768"/>
      <c r="U577" s="768"/>
      <c r="V577" s="768"/>
      <c r="W577" s="768"/>
      <c r="X577" s="768"/>
      <c r="Y577" s="768"/>
      <c r="Z577" s="768"/>
      <c r="AA577" s="63"/>
      <c r="AB577" s="63"/>
      <c r="AC577" s="63"/>
    </row>
    <row r="578" spans="1:68" ht="27" hidden="1" customHeight="1" x14ac:dyDescent="0.25">
      <c r="A578" s="60" t="s">
        <v>922</v>
      </c>
      <c r="B578" s="60" t="s">
        <v>923</v>
      </c>
      <c r="C578" s="34">
        <v>4301011862</v>
      </c>
      <c r="D578" s="769">
        <v>4680115885523</v>
      </c>
      <c r="E578" s="769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810" t="s">
        <v>924</v>
      </c>
      <c r="Q578" s="771"/>
      <c r="R578" s="771"/>
      <c r="S578" s="771"/>
      <c r="T578" s="772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idden="1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767"/>
      <c r="P579" s="764" t="s">
        <v>40</v>
      </c>
      <c r="Q579" s="765"/>
      <c r="R579" s="765"/>
      <c r="S579" s="765"/>
      <c r="T579" s="765"/>
      <c r="U579" s="765"/>
      <c r="V579" s="766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hidden="1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767"/>
      <c r="P580" s="764" t="s">
        <v>40</v>
      </c>
      <c r="Q580" s="765"/>
      <c r="R580" s="765"/>
      <c r="S580" s="765"/>
      <c r="T580" s="765"/>
      <c r="U580" s="765"/>
      <c r="V580" s="766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hidden="1" customHeight="1" x14ac:dyDescent="0.2">
      <c r="A581" s="809" t="s">
        <v>927</v>
      </c>
      <c r="B581" s="809"/>
      <c r="C581" s="809"/>
      <c r="D581" s="809"/>
      <c r="E581" s="809"/>
      <c r="F581" s="809"/>
      <c r="G581" s="809"/>
      <c r="H581" s="809"/>
      <c r="I581" s="809"/>
      <c r="J581" s="809"/>
      <c r="K581" s="809"/>
      <c r="L581" s="809"/>
      <c r="M581" s="809"/>
      <c r="N581" s="809"/>
      <c r="O581" s="809"/>
      <c r="P581" s="809"/>
      <c r="Q581" s="809"/>
      <c r="R581" s="809"/>
      <c r="S581" s="809"/>
      <c r="T581" s="809"/>
      <c r="U581" s="809"/>
      <c r="V581" s="809"/>
      <c r="W581" s="809"/>
      <c r="X581" s="809"/>
      <c r="Y581" s="809"/>
      <c r="Z581" s="809"/>
      <c r="AA581" s="52"/>
      <c r="AB581" s="52"/>
      <c r="AC581" s="52"/>
    </row>
    <row r="582" spans="1:68" ht="16.5" hidden="1" customHeight="1" x14ac:dyDescent="0.25">
      <c r="A582" s="776" t="s">
        <v>927</v>
      </c>
      <c r="B582" s="776"/>
      <c r="C582" s="776"/>
      <c r="D582" s="776"/>
      <c r="E582" s="776"/>
      <c r="F582" s="776"/>
      <c r="G582" s="776"/>
      <c r="H582" s="776"/>
      <c r="I582" s="776"/>
      <c r="J582" s="776"/>
      <c r="K582" s="776"/>
      <c r="L582" s="776"/>
      <c r="M582" s="776"/>
      <c r="N582" s="776"/>
      <c r="O582" s="776"/>
      <c r="P582" s="776"/>
      <c r="Q582" s="776"/>
      <c r="R582" s="776"/>
      <c r="S582" s="776"/>
      <c r="T582" s="776"/>
      <c r="U582" s="776"/>
      <c r="V582" s="776"/>
      <c r="W582" s="776"/>
      <c r="X582" s="776"/>
      <c r="Y582" s="776"/>
      <c r="Z582" s="776"/>
      <c r="AA582" s="62"/>
      <c r="AB582" s="62"/>
      <c r="AC582" s="62"/>
    </row>
    <row r="583" spans="1:68" ht="14.25" hidden="1" customHeight="1" x14ac:dyDescent="0.25">
      <c r="A583" s="768" t="s">
        <v>101</v>
      </c>
      <c r="B583" s="768"/>
      <c r="C583" s="768"/>
      <c r="D583" s="768"/>
      <c r="E583" s="768"/>
      <c r="F583" s="768"/>
      <c r="G583" s="768"/>
      <c r="H583" s="768"/>
      <c r="I583" s="768"/>
      <c r="J583" s="768"/>
      <c r="K583" s="768"/>
      <c r="L583" s="768"/>
      <c r="M583" s="768"/>
      <c r="N583" s="768"/>
      <c r="O583" s="768"/>
      <c r="P583" s="768"/>
      <c r="Q583" s="768"/>
      <c r="R583" s="768"/>
      <c r="S583" s="768"/>
      <c r="T583" s="768"/>
      <c r="U583" s="768"/>
      <c r="V583" s="768"/>
      <c r="W583" s="768"/>
      <c r="X583" s="768"/>
      <c r="Y583" s="768"/>
      <c r="Z583" s="768"/>
      <c r="AA583" s="63"/>
      <c r="AB583" s="63"/>
      <c r="AC583" s="63"/>
    </row>
    <row r="584" spans="1:68" ht="27" hidden="1" customHeight="1" x14ac:dyDescent="0.25">
      <c r="A584" s="60" t="s">
        <v>928</v>
      </c>
      <c r="B584" s="60" t="s">
        <v>929</v>
      </c>
      <c r="C584" s="34">
        <v>4301011763</v>
      </c>
      <c r="D584" s="769">
        <v>4640242181011</v>
      </c>
      <c r="E584" s="769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811" t="s">
        <v>930</v>
      </c>
      <c r="Q584" s="771"/>
      <c r="R584" s="771"/>
      <c r="S584" s="771"/>
      <c r="T584" s="77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hidden="1" customHeight="1" x14ac:dyDescent="0.25">
      <c r="A585" s="60" t="s">
        <v>932</v>
      </c>
      <c r="B585" s="60" t="s">
        <v>933</v>
      </c>
      <c r="C585" s="34">
        <v>4301011585</v>
      </c>
      <c r="D585" s="769">
        <v>4640242180441</v>
      </c>
      <c r="E585" s="769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801" t="s">
        <v>934</v>
      </c>
      <c r="Q585" s="771"/>
      <c r="R585" s="771"/>
      <c r="S585" s="771"/>
      <c r="T585" s="77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769">
        <v>4640242180564</v>
      </c>
      <c r="E586" s="769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802" t="s">
        <v>938</v>
      </c>
      <c r="Q586" s="771"/>
      <c r="R586" s="771"/>
      <c r="S586" s="771"/>
      <c r="T586" s="772"/>
      <c r="U586" s="37" t="s">
        <v>45</v>
      </c>
      <c r="V586" s="37" t="s">
        <v>45</v>
      </c>
      <c r="W586" s="38" t="s">
        <v>0</v>
      </c>
      <c r="X586" s="56">
        <v>140</v>
      </c>
      <c r="Y586" s="53">
        <f t="shared" si="108"/>
        <v>144</v>
      </c>
      <c r="Z586" s="39">
        <f>IFERROR(IF(Y586=0,"",ROUNDUP(Y586/H586,0)*0.01898),"")</f>
        <v>0.22776000000000002</v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145.07500000000002</v>
      </c>
      <c r="BN586" s="75">
        <f t="shared" si="110"/>
        <v>149.22</v>
      </c>
      <c r="BO586" s="75">
        <f t="shared" si="111"/>
        <v>0.18229166666666666</v>
      </c>
      <c r="BP586" s="75">
        <f t="shared" si="112"/>
        <v>0.1875</v>
      </c>
    </row>
    <row r="587" spans="1:68" ht="27" hidden="1" customHeight="1" x14ac:dyDescent="0.25">
      <c r="A587" s="60" t="s">
        <v>940</v>
      </c>
      <c r="B587" s="60" t="s">
        <v>941</v>
      </c>
      <c r="C587" s="34">
        <v>4301011762</v>
      </c>
      <c r="D587" s="769">
        <v>4640242180922</v>
      </c>
      <c r="E587" s="769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803" t="s">
        <v>942</v>
      </c>
      <c r="Q587" s="771"/>
      <c r="R587" s="771"/>
      <c r="S587" s="771"/>
      <c r="T587" s="77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hidden="1" customHeight="1" x14ac:dyDescent="0.25">
      <c r="A588" s="60" t="s">
        <v>944</v>
      </c>
      <c r="B588" s="60" t="s">
        <v>945</v>
      </c>
      <c r="C588" s="34">
        <v>4301011764</v>
      </c>
      <c r="D588" s="769">
        <v>4640242181189</v>
      </c>
      <c r="E588" s="76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804" t="s">
        <v>946</v>
      </c>
      <c r="Q588" s="771"/>
      <c r="R588" s="771"/>
      <c r="S588" s="771"/>
      <c r="T588" s="77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hidden="1" customHeight="1" x14ac:dyDescent="0.25">
      <c r="A589" s="60" t="s">
        <v>947</v>
      </c>
      <c r="B589" s="60" t="s">
        <v>948</v>
      </c>
      <c r="C589" s="34">
        <v>4301011551</v>
      </c>
      <c r="D589" s="769">
        <v>4640242180038</v>
      </c>
      <c r="E589" s="769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805" t="s">
        <v>949</v>
      </c>
      <c r="Q589" s="771"/>
      <c r="R589" s="771"/>
      <c r="S589" s="771"/>
      <c r="T589" s="772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hidden="1" customHeight="1" x14ac:dyDescent="0.25">
      <c r="A590" s="60" t="s">
        <v>950</v>
      </c>
      <c r="B590" s="60" t="s">
        <v>951</v>
      </c>
      <c r="C590" s="34">
        <v>4301011765</v>
      </c>
      <c r="D590" s="769">
        <v>4640242181172</v>
      </c>
      <c r="E590" s="769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806" t="s">
        <v>952</v>
      </c>
      <c r="Q590" s="771"/>
      <c r="R590" s="771"/>
      <c r="S590" s="771"/>
      <c r="T590" s="772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7"/>
      <c r="P591" s="764" t="s">
        <v>40</v>
      </c>
      <c r="Q591" s="765"/>
      <c r="R591" s="765"/>
      <c r="S591" s="765"/>
      <c r="T591" s="765"/>
      <c r="U591" s="765"/>
      <c r="V591" s="766"/>
      <c r="W591" s="40" t="s">
        <v>39</v>
      </c>
      <c r="X591" s="41">
        <f>IFERROR(X584/H584,"0")+IFERROR(X585/H585,"0")+IFERROR(X586/H586,"0")+IFERROR(X587/H587,"0")+IFERROR(X588/H588,"0")+IFERROR(X589/H589,"0")+IFERROR(X590/H590,"0")</f>
        <v>11.666666666666666</v>
      </c>
      <c r="Y591" s="41">
        <f>IFERROR(Y584/H584,"0")+IFERROR(Y585/H585,"0")+IFERROR(Y586/H586,"0")+IFERROR(Y587/H587,"0")+IFERROR(Y588/H588,"0")+IFERROR(Y589/H589,"0")+IFERROR(Y590/H590,"0")</f>
        <v>12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0.22776000000000002</v>
      </c>
      <c r="AA591" s="64"/>
      <c r="AB591" s="64"/>
      <c r="AC591" s="64"/>
    </row>
    <row r="592" spans="1:68" x14ac:dyDescent="0.2">
      <c r="A592" s="759"/>
      <c r="B592" s="759"/>
      <c r="C592" s="759"/>
      <c r="D592" s="759"/>
      <c r="E592" s="759"/>
      <c r="F592" s="759"/>
      <c r="G592" s="759"/>
      <c r="H592" s="759"/>
      <c r="I592" s="759"/>
      <c r="J592" s="759"/>
      <c r="K592" s="759"/>
      <c r="L592" s="759"/>
      <c r="M592" s="759"/>
      <c r="N592" s="759"/>
      <c r="O592" s="767"/>
      <c r="P592" s="764" t="s">
        <v>40</v>
      </c>
      <c r="Q592" s="765"/>
      <c r="R592" s="765"/>
      <c r="S592" s="765"/>
      <c r="T592" s="765"/>
      <c r="U592" s="765"/>
      <c r="V592" s="766"/>
      <c r="W592" s="40" t="s">
        <v>0</v>
      </c>
      <c r="X592" s="41">
        <f>IFERROR(SUM(X584:X590),"0")</f>
        <v>140</v>
      </c>
      <c r="Y592" s="41">
        <f>IFERROR(SUM(Y584:Y590),"0")</f>
        <v>144</v>
      </c>
      <c r="Z592" s="40"/>
      <c r="AA592" s="64"/>
      <c r="AB592" s="64"/>
      <c r="AC592" s="64"/>
    </row>
    <row r="593" spans="1:68" ht="14.25" hidden="1" customHeight="1" x14ac:dyDescent="0.25">
      <c r="A593" s="768" t="s">
        <v>153</v>
      </c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8"/>
      <c r="P593" s="768"/>
      <c r="Q593" s="768"/>
      <c r="R593" s="768"/>
      <c r="S593" s="768"/>
      <c r="T593" s="768"/>
      <c r="U593" s="768"/>
      <c r="V593" s="768"/>
      <c r="W593" s="768"/>
      <c r="X593" s="768"/>
      <c r="Y593" s="768"/>
      <c r="Z593" s="768"/>
      <c r="AA593" s="63"/>
      <c r="AB593" s="63"/>
      <c r="AC593" s="63"/>
    </row>
    <row r="594" spans="1:68" ht="16.5" hidden="1" customHeight="1" x14ac:dyDescent="0.25">
      <c r="A594" s="60" t="s">
        <v>953</v>
      </c>
      <c r="B594" s="60" t="s">
        <v>954</v>
      </c>
      <c r="C594" s="34">
        <v>4301020269</v>
      </c>
      <c r="D594" s="769">
        <v>4640242180519</v>
      </c>
      <c r="E594" s="76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807" t="s">
        <v>955</v>
      </c>
      <c r="Q594" s="771"/>
      <c r="R594" s="771"/>
      <c r="S594" s="771"/>
      <c r="T594" s="77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957</v>
      </c>
      <c r="B595" s="60" t="s">
        <v>958</v>
      </c>
      <c r="C595" s="34">
        <v>4301020260</v>
      </c>
      <c r="D595" s="769">
        <v>4640242180526</v>
      </c>
      <c r="E595" s="769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794" t="s">
        <v>959</v>
      </c>
      <c r="Q595" s="771"/>
      <c r="R595" s="771"/>
      <c r="S595" s="771"/>
      <c r="T595" s="77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960</v>
      </c>
      <c r="B596" s="60" t="s">
        <v>961</v>
      </c>
      <c r="C596" s="34">
        <v>4301020309</v>
      </c>
      <c r="D596" s="769">
        <v>4640242180090</v>
      </c>
      <c r="E596" s="769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795" t="s">
        <v>962</v>
      </c>
      <c r="Q596" s="771"/>
      <c r="R596" s="771"/>
      <c r="S596" s="771"/>
      <c r="T596" s="772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hidden="1" customHeight="1" x14ac:dyDescent="0.25">
      <c r="A597" s="60" t="s">
        <v>964</v>
      </c>
      <c r="B597" s="60" t="s">
        <v>965</v>
      </c>
      <c r="C597" s="34">
        <v>4301020295</v>
      </c>
      <c r="D597" s="769">
        <v>4640242181363</v>
      </c>
      <c r="E597" s="769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796" t="s">
        <v>966</v>
      </c>
      <c r="Q597" s="771"/>
      <c r="R597" s="771"/>
      <c r="S597" s="771"/>
      <c r="T597" s="772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767"/>
      <c r="P598" s="764" t="s">
        <v>40</v>
      </c>
      <c r="Q598" s="765"/>
      <c r="R598" s="765"/>
      <c r="S598" s="765"/>
      <c r="T598" s="765"/>
      <c r="U598" s="765"/>
      <c r="V598" s="766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hidden="1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767"/>
      <c r="P599" s="764" t="s">
        <v>40</v>
      </c>
      <c r="Q599" s="765"/>
      <c r="R599" s="765"/>
      <c r="S599" s="765"/>
      <c r="T599" s="765"/>
      <c r="U599" s="765"/>
      <c r="V599" s="766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hidden="1" customHeight="1" x14ac:dyDescent="0.25">
      <c r="A600" s="768" t="s">
        <v>164</v>
      </c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8"/>
      <c r="P600" s="768"/>
      <c r="Q600" s="768"/>
      <c r="R600" s="768"/>
      <c r="S600" s="768"/>
      <c r="T600" s="768"/>
      <c r="U600" s="768"/>
      <c r="V600" s="768"/>
      <c r="W600" s="768"/>
      <c r="X600" s="768"/>
      <c r="Y600" s="768"/>
      <c r="Z600" s="768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769">
        <v>4640242180816</v>
      </c>
      <c r="E601" s="769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797" t="s">
        <v>969</v>
      </c>
      <c r="Q601" s="771"/>
      <c r="R601" s="771"/>
      <c r="S601" s="771"/>
      <c r="T601" s="772"/>
      <c r="U601" s="37" t="s">
        <v>45</v>
      </c>
      <c r="V601" s="37" t="s">
        <v>45</v>
      </c>
      <c r="W601" s="38" t="s">
        <v>0</v>
      </c>
      <c r="X601" s="56">
        <v>40</v>
      </c>
      <c r="Y601" s="53">
        <f t="shared" ref="Y601:Y607" si="113">IFERROR(IF(X601="",0,CEILING((X601/$H601),1)*$H601),"")</f>
        <v>42</v>
      </c>
      <c r="Z601" s="39">
        <f>IFERROR(IF(Y601=0,"",ROUNDUP(Y601/H601,0)*0.00902),"")</f>
        <v>9.0200000000000002E-2</v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42.571428571428562</v>
      </c>
      <c r="BN601" s="75">
        <f t="shared" ref="BN601:BN607" si="115">IFERROR(Y601*I601/H601,"0")</f>
        <v>44.699999999999996</v>
      </c>
      <c r="BO601" s="75">
        <f t="shared" ref="BO601:BO607" si="116">IFERROR(1/J601*(X601/H601),"0")</f>
        <v>7.2150072150072145E-2</v>
      </c>
      <c r="BP601" s="75">
        <f t="shared" ref="BP601:BP607" si="117">IFERROR(1/J601*(Y601/H601),"0")</f>
        <v>7.575757575757576E-2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769">
        <v>4640242180595</v>
      </c>
      <c r="E602" s="769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798" t="s">
        <v>973</v>
      </c>
      <c r="Q602" s="771"/>
      <c r="R602" s="771"/>
      <c r="S602" s="771"/>
      <c r="T602" s="772"/>
      <c r="U602" s="37" t="s">
        <v>45</v>
      </c>
      <c r="V602" s="37" t="s">
        <v>45</v>
      </c>
      <c r="W602" s="38" t="s">
        <v>0</v>
      </c>
      <c r="X602" s="56">
        <v>20</v>
      </c>
      <c r="Y602" s="53">
        <f t="shared" si="113"/>
        <v>21</v>
      </c>
      <c r="Z602" s="39">
        <f>IFERROR(IF(Y602=0,"",ROUNDUP(Y602/H602,0)*0.00902),"")</f>
        <v>4.5100000000000001E-2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21.285714285714281</v>
      </c>
      <c r="BN602" s="75">
        <f t="shared" si="115"/>
        <v>22.349999999999998</v>
      </c>
      <c r="BO602" s="75">
        <f t="shared" si="116"/>
        <v>3.6075036075036072E-2</v>
      </c>
      <c r="BP602" s="75">
        <f t="shared" si="117"/>
        <v>3.787878787878788E-2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4301031289</v>
      </c>
      <c r="D603" s="769">
        <v>4640242181615</v>
      </c>
      <c r="E603" s="76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799" t="s">
        <v>977</v>
      </c>
      <c r="Q603" s="771"/>
      <c r="R603" s="771"/>
      <c r="S603" s="771"/>
      <c r="T603" s="77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hidden="1" customHeight="1" x14ac:dyDescent="0.25">
      <c r="A604" s="60" t="s">
        <v>979</v>
      </c>
      <c r="B604" s="60" t="s">
        <v>980</v>
      </c>
      <c r="C604" s="34">
        <v>4301031285</v>
      </c>
      <c r="D604" s="769">
        <v>4640242181639</v>
      </c>
      <c r="E604" s="769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800" t="s">
        <v>981</v>
      </c>
      <c r="Q604" s="771"/>
      <c r="R604" s="771"/>
      <c r="S604" s="771"/>
      <c r="T604" s="77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hidden="1" customHeight="1" x14ac:dyDescent="0.25">
      <c r="A605" s="60" t="s">
        <v>983</v>
      </c>
      <c r="B605" s="60" t="s">
        <v>984</v>
      </c>
      <c r="C605" s="34">
        <v>4301031287</v>
      </c>
      <c r="D605" s="769">
        <v>4640242181622</v>
      </c>
      <c r="E605" s="769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787" t="s">
        <v>985</v>
      </c>
      <c r="Q605" s="771"/>
      <c r="R605" s="771"/>
      <c r="S605" s="771"/>
      <c r="T605" s="77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hidden="1" customHeight="1" x14ac:dyDescent="0.25">
      <c r="A606" s="60" t="s">
        <v>987</v>
      </c>
      <c r="B606" s="60" t="s">
        <v>988</v>
      </c>
      <c r="C606" s="34">
        <v>4301031203</v>
      </c>
      <c r="D606" s="769">
        <v>4640242180908</v>
      </c>
      <c r="E606" s="769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788" t="s">
        <v>989</v>
      </c>
      <c r="Q606" s="771"/>
      <c r="R606" s="771"/>
      <c r="S606" s="771"/>
      <c r="T606" s="772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hidden="1" customHeight="1" x14ac:dyDescent="0.25">
      <c r="A607" s="60" t="s">
        <v>990</v>
      </c>
      <c r="B607" s="60" t="s">
        <v>991</v>
      </c>
      <c r="C607" s="34">
        <v>4301031200</v>
      </c>
      <c r="D607" s="769">
        <v>4640242180489</v>
      </c>
      <c r="E607" s="769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789" t="s">
        <v>992</v>
      </c>
      <c r="Q607" s="771"/>
      <c r="R607" s="771"/>
      <c r="S607" s="771"/>
      <c r="T607" s="772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759"/>
      <c r="B608" s="759"/>
      <c r="C608" s="759"/>
      <c r="D608" s="759"/>
      <c r="E608" s="759"/>
      <c r="F608" s="759"/>
      <c r="G608" s="759"/>
      <c r="H608" s="759"/>
      <c r="I608" s="759"/>
      <c r="J608" s="759"/>
      <c r="K608" s="759"/>
      <c r="L608" s="759"/>
      <c r="M608" s="759"/>
      <c r="N608" s="759"/>
      <c r="O608" s="767"/>
      <c r="P608" s="764" t="s">
        <v>40</v>
      </c>
      <c r="Q608" s="765"/>
      <c r="R608" s="765"/>
      <c r="S608" s="765"/>
      <c r="T608" s="765"/>
      <c r="U608" s="765"/>
      <c r="V608" s="766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14.285714285714285</v>
      </c>
      <c r="Y608" s="41">
        <f>IFERROR(Y601/H601,"0")+IFERROR(Y602/H602,"0")+IFERROR(Y603/H603,"0")+IFERROR(Y604/H604,"0")+IFERROR(Y605/H605,"0")+IFERROR(Y606/H606,"0")+IFERROR(Y607/H607,"0")</f>
        <v>15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0.1353</v>
      </c>
      <c r="AA608" s="64"/>
      <c r="AB608" s="64"/>
      <c r="AC608" s="64"/>
    </row>
    <row r="609" spans="1:68" x14ac:dyDescent="0.2">
      <c r="A609" s="759"/>
      <c r="B609" s="759"/>
      <c r="C609" s="759"/>
      <c r="D609" s="759"/>
      <c r="E609" s="759"/>
      <c r="F609" s="759"/>
      <c r="G609" s="759"/>
      <c r="H609" s="759"/>
      <c r="I609" s="759"/>
      <c r="J609" s="759"/>
      <c r="K609" s="759"/>
      <c r="L609" s="759"/>
      <c r="M609" s="759"/>
      <c r="N609" s="759"/>
      <c r="O609" s="767"/>
      <c r="P609" s="764" t="s">
        <v>40</v>
      </c>
      <c r="Q609" s="765"/>
      <c r="R609" s="765"/>
      <c r="S609" s="765"/>
      <c r="T609" s="765"/>
      <c r="U609" s="765"/>
      <c r="V609" s="766"/>
      <c r="W609" s="40" t="s">
        <v>0</v>
      </c>
      <c r="X609" s="41">
        <f>IFERROR(SUM(X601:X607),"0")</f>
        <v>60</v>
      </c>
      <c r="Y609" s="41">
        <f>IFERROR(SUM(Y601:Y607),"0")</f>
        <v>63</v>
      </c>
      <c r="Z609" s="40"/>
      <c r="AA609" s="64"/>
      <c r="AB609" s="64"/>
      <c r="AC609" s="64"/>
    </row>
    <row r="610" spans="1:68" ht="14.25" hidden="1" customHeight="1" x14ac:dyDescent="0.25">
      <c r="A610" s="768" t="s">
        <v>78</v>
      </c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8"/>
      <c r="P610" s="768"/>
      <c r="Q610" s="768"/>
      <c r="R610" s="768"/>
      <c r="S610" s="768"/>
      <c r="T610" s="768"/>
      <c r="U610" s="768"/>
      <c r="V610" s="768"/>
      <c r="W610" s="768"/>
      <c r="X610" s="768"/>
      <c r="Y610" s="768"/>
      <c r="Z610" s="768"/>
      <c r="AA610" s="63"/>
      <c r="AB610" s="63"/>
      <c r="AC610" s="63"/>
    </row>
    <row r="611" spans="1:68" ht="27" hidden="1" customHeight="1" x14ac:dyDescent="0.25">
      <c r="A611" s="60" t="s">
        <v>993</v>
      </c>
      <c r="B611" s="60" t="s">
        <v>994</v>
      </c>
      <c r="C611" s="34">
        <v>4301051746</v>
      </c>
      <c r="D611" s="769">
        <v>4640242180533</v>
      </c>
      <c r="E611" s="76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790" t="s">
        <v>995</v>
      </c>
      <c r="Q611" s="771"/>
      <c r="R611" s="771"/>
      <c r="S611" s="771"/>
      <c r="T611" s="772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hidden="1" customHeight="1" x14ac:dyDescent="0.25">
      <c r="A612" s="60" t="s">
        <v>993</v>
      </c>
      <c r="B612" s="60" t="s">
        <v>997</v>
      </c>
      <c r="C612" s="34">
        <v>4301051887</v>
      </c>
      <c r="D612" s="769">
        <v>4640242180533</v>
      </c>
      <c r="E612" s="769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791" t="s">
        <v>998</v>
      </c>
      <c r="Q612" s="771"/>
      <c r="R612" s="771"/>
      <c r="S612" s="771"/>
      <c r="T612" s="772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hidden="1" customHeight="1" x14ac:dyDescent="0.25">
      <c r="A613" s="60" t="s">
        <v>999</v>
      </c>
      <c r="B613" s="60" t="s">
        <v>1000</v>
      </c>
      <c r="C613" s="34">
        <v>4301051510</v>
      </c>
      <c r="D613" s="769">
        <v>4640242180540</v>
      </c>
      <c r="E613" s="769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792" t="s">
        <v>1001</v>
      </c>
      <c r="Q613" s="771"/>
      <c r="R613" s="771"/>
      <c r="S613" s="771"/>
      <c r="T613" s="772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hidden="1" customHeight="1" x14ac:dyDescent="0.25">
      <c r="A614" s="60" t="s">
        <v>999</v>
      </c>
      <c r="B614" s="60" t="s">
        <v>1003</v>
      </c>
      <c r="C614" s="34">
        <v>4301051933</v>
      </c>
      <c r="D614" s="769">
        <v>4640242180540</v>
      </c>
      <c r="E614" s="769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793" t="s">
        <v>1004</v>
      </c>
      <c r="Q614" s="771"/>
      <c r="R614" s="771"/>
      <c r="S614" s="771"/>
      <c r="T614" s="772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hidden="1" customHeight="1" x14ac:dyDescent="0.25">
      <c r="A615" s="60" t="s">
        <v>1005</v>
      </c>
      <c r="B615" s="60" t="s">
        <v>1006</v>
      </c>
      <c r="C615" s="34">
        <v>4301051390</v>
      </c>
      <c r="D615" s="769">
        <v>4640242181233</v>
      </c>
      <c r="E615" s="769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780" t="s">
        <v>1007</v>
      </c>
      <c r="Q615" s="771"/>
      <c r="R615" s="771"/>
      <c r="S615" s="771"/>
      <c r="T615" s="772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hidden="1" customHeight="1" x14ac:dyDescent="0.25">
      <c r="A616" s="60" t="s">
        <v>1005</v>
      </c>
      <c r="B616" s="60" t="s">
        <v>1008</v>
      </c>
      <c r="C616" s="34">
        <v>4301051920</v>
      </c>
      <c r="D616" s="769">
        <v>4640242181233</v>
      </c>
      <c r="E616" s="769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781" t="s">
        <v>1009</v>
      </c>
      <c r="Q616" s="771"/>
      <c r="R616" s="771"/>
      <c r="S616" s="771"/>
      <c r="T616" s="772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hidden="1" customHeight="1" x14ac:dyDescent="0.25">
      <c r="A617" s="60" t="s">
        <v>1010</v>
      </c>
      <c r="B617" s="60" t="s">
        <v>1011</v>
      </c>
      <c r="C617" s="34">
        <v>4301051448</v>
      </c>
      <c r="D617" s="769">
        <v>4640242181226</v>
      </c>
      <c r="E617" s="769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782" t="s">
        <v>1012</v>
      </c>
      <c r="Q617" s="771"/>
      <c r="R617" s="771"/>
      <c r="S617" s="771"/>
      <c r="T617" s="772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hidden="1" customHeight="1" x14ac:dyDescent="0.25">
      <c r="A618" s="60" t="s">
        <v>1010</v>
      </c>
      <c r="B618" s="60" t="s">
        <v>1013</v>
      </c>
      <c r="C618" s="34">
        <v>4301051921</v>
      </c>
      <c r="D618" s="769">
        <v>4640242181226</v>
      </c>
      <c r="E618" s="769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783" t="s">
        <v>1014</v>
      </c>
      <c r="Q618" s="771"/>
      <c r="R618" s="771"/>
      <c r="S618" s="771"/>
      <c r="T618" s="772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hidden="1" x14ac:dyDescent="0.2">
      <c r="A619" s="759"/>
      <c r="B619" s="759"/>
      <c r="C619" s="759"/>
      <c r="D619" s="759"/>
      <c r="E619" s="759"/>
      <c r="F619" s="759"/>
      <c r="G619" s="759"/>
      <c r="H619" s="759"/>
      <c r="I619" s="759"/>
      <c r="J619" s="759"/>
      <c r="K619" s="759"/>
      <c r="L619" s="759"/>
      <c r="M619" s="759"/>
      <c r="N619" s="759"/>
      <c r="O619" s="767"/>
      <c r="P619" s="764" t="s">
        <v>40</v>
      </c>
      <c r="Q619" s="765"/>
      <c r="R619" s="765"/>
      <c r="S619" s="765"/>
      <c r="T619" s="765"/>
      <c r="U619" s="765"/>
      <c r="V619" s="766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hidden="1" x14ac:dyDescent="0.2">
      <c r="A620" s="759"/>
      <c r="B620" s="759"/>
      <c r="C620" s="759"/>
      <c r="D620" s="759"/>
      <c r="E620" s="759"/>
      <c r="F620" s="759"/>
      <c r="G620" s="759"/>
      <c r="H620" s="759"/>
      <c r="I620" s="759"/>
      <c r="J620" s="759"/>
      <c r="K620" s="759"/>
      <c r="L620" s="759"/>
      <c r="M620" s="759"/>
      <c r="N620" s="759"/>
      <c r="O620" s="767"/>
      <c r="P620" s="764" t="s">
        <v>40</v>
      </c>
      <c r="Q620" s="765"/>
      <c r="R620" s="765"/>
      <c r="S620" s="765"/>
      <c r="T620" s="765"/>
      <c r="U620" s="765"/>
      <c r="V620" s="766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768" t="s">
        <v>195</v>
      </c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8"/>
      <c r="P621" s="768"/>
      <c r="Q621" s="768"/>
      <c r="R621" s="768"/>
      <c r="S621" s="768"/>
      <c r="T621" s="768"/>
      <c r="U621" s="768"/>
      <c r="V621" s="768"/>
      <c r="W621" s="768"/>
      <c r="X621" s="768"/>
      <c r="Y621" s="768"/>
      <c r="Z621" s="768"/>
      <c r="AA621" s="63"/>
      <c r="AB621" s="63"/>
      <c r="AC621" s="63"/>
    </row>
    <row r="622" spans="1:68" ht="27" hidden="1" customHeight="1" x14ac:dyDescent="0.25">
      <c r="A622" s="60" t="s">
        <v>1015</v>
      </c>
      <c r="B622" s="60" t="s">
        <v>1016</v>
      </c>
      <c r="C622" s="34">
        <v>4301060354</v>
      </c>
      <c r="D622" s="769">
        <v>4640242180120</v>
      </c>
      <c r="E622" s="769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784" t="s">
        <v>1017</v>
      </c>
      <c r="Q622" s="771"/>
      <c r="R622" s="771"/>
      <c r="S622" s="771"/>
      <c r="T622" s="772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hidden="1" customHeight="1" x14ac:dyDescent="0.25">
      <c r="A623" s="60" t="s">
        <v>1015</v>
      </c>
      <c r="B623" s="60" t="s">
        <v>1019</v>
      </c>
      <c r="C623" s="34">
        <v>4301060408</v>
      </c>
      <c r="D623" s="769">
        <v>4640242180120</v>
      </c>
      <c r="E623" s="769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785" t="s">
        <v>1020</v>
      </c>
      <c r="Q623" s="771"/>
      <c r="R623" s="771"/>
      <c r="S623" s="771"/>
      <c r="T623" s="772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hidden="1" customHeight="1" x14ac:dyDescent="0.25">
      <c r="A624" s="60" t="s">
        <v>1021</v>
      </c>
      <c r="B624" s="60" t="s">
        <v>1022</v>
      </c>
      <c r="C624" s="34">
        <v>4301060355</v>
      </c>
      <c r="D624" s="769">
        <v>4640242180137</v>
      </c>
      <c r="E624" s="769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786" t="s">
        <v>1023</v>
      </c>
      <c r="Q624" s="771"/>
      <c r="R624" s="771"/>
      <c r="S624" s="771"/>
      <c r="T624" s="772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hidden="1" customHeight="1" x14ac:dyDescent="0.25">
      <c r="A625" s="60" t="s">
        <v>1021</v>
      </c>
      <c r="B625" s="60" t="s">
        <v>1025</v>
      </c>
      <c r="C625" s="34">
        <v>4301060407</v>
      </c>
      <c r="D625" s="769">
        <v>4640242180137</v>
      </c>
      <c r="E625" s="769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775" t="s">
        <v>1026</v>
      </c>
      <c r="Q625" s="771"/>
      <c r="R625" s="771"/>
      <c r="S625" s="771"/>
      <c r="T625" s="77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idden="1" x14ac:dyDescent="0.2">
      <c r="A626" s="759"/>
      <c r="B626" s="759"/>
      <c r="C626" s="759"/>
      <c r="D626" s="759"/>
      <c r="E626" s="759"/>
      <c r="F626" s="759"/>
      <c r="G626" s="759"/>
      <c r="H626" s="759"/>
      <c r="I626" s="759"/>
      <c r="J626" s="759"/>
      <c r="K626" s="759"/>
      <c r="L626" s="759"/>
      <c r="M626" s="759"/>
      <c r="N626" s="759"/>
      <c r="O626" s="767"/>
      <c r="P626" s="764" t="s">
        <v>40</v>
      </c>
      <c r="Q626" s="765"/>
      <c r="R626" s="765"/>
      <c r="S626" s="765"/>
      <c r="T626" s="765"/>
      <c r="U626" s="765"/>
      <c r="V626" s="766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hidden="1" x14ac:dyDescent="0.2">
      <c r="A627" s="759"/>
      <c r="B627" s="759"/>
      <c r="C627" s="759"/>
      <c r="D627" s="759"/>
      <c r="E627" s="759"/>
      <c r="F627" s="759"/>
      <c r="G627" s="759"/>
      <c r="H627" s="759"/>
      <c r="I627" s="759"/>
      <c r="J627" s="759"/>
      <c r="K627" s="759"/>
      <c r="L627" s="759"/>
      <c r="M627" s="759"/>
      <c r="N627" s="759"/>
      <c r="O627" s="767"/>
      <c r="P627" s="764" t="s">
        <v>40</v>
      </c>
      <c r="Q627" s="765"/>
      <c r="R627" s="765"/>
      <c r="S627" s="765"/>
      <c r="T627" s="765"/>
      <c r="U627" s="765"/>
      <c r="V627" s="766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hidden="1" customHeight="1" x14ac:dyDescent="0.25">
      <c r="A628" s="776" t="s">
        <v>1027</v>
      </c>
      <c r="B628" s="776"/>
      <c r="C628" s="776"/>
      <c r="D628" s="776"/>
      <c r="E628" s="776"/>
      <c r="F628" s="776"/>
      <c r="G628" s="776"/>
      <c r="H628" s="776"/>
      <c r="I628" s="776"/>
      <c r="J628" s="776"/>
      <c r="K628" s="776"/>
      <c r="L628" s="776"/>
      <c r="M628" s="776"/>
      <c r="N628" s="776"/>
      <c r="O628" s="776"/>
      <c r="P628" s="776"/>
      <c r="Q628" s="776"/>
      <c r="R628" s="776"/>
      <c r="S628" s="776"/>
      <c r="T628" s="776"/>
      <c r="U628" s="776"/>
      <c r="V628" s="776"/>
      <c r="W628" s="776"/>
      <c r="X628" s="776"/>
      <c r="Y628" s="776"/>
      <c r="Z628" s="776"/>
      <c r="AA628" s="62"/>
      <c r="AB628" s="62"/>
      <c r="AC628" s="62"/>
    </row>
    <row r="629" spans="1:68" ht="14.25" hidden="1" customHeight="1" x14ac:dyDescent="0.25">
      <c r="A629" s="768" t="s">
        <v>101</v>
      </c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8"/>
      <c r="P629" s="768"/>
      <c r="Q629" s="768"/>
      <c r="R629" s="768"/>
      <c r="S629" s="768"/>
      <c r="T629" s="768"/>
      <c r="U629" s="768"/>
      <c r="V629" s="768"/>
      <c r="W629" s="768"/>
      <c r="X629" s="768"/>
      <c r="Y629" s="768"/>
      <c r="Z629" s="768"/>
      <c r="AA629" s="63"/>
      <c r="AB629" s="63"/>
      <c r="AC629" s="63"/>
    </row>
    <row r="630" spans="1:68" ht="27" hidden="1" customHeight="1" x14ac:dyDescent="0.25">
      <c r="A630" s="60" t="s">
        <v>1028</v>
      </c>
      <c r="B630" s="60" t="s">
        <v>1029</v>
      </c>
      <c r="C630" s="34">
        <v>4301011951</v>
      </c>
      <c r="D630" s="769">
        <v>4640242180045</v>
      </c>
      <c r="E630" s="76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777" t="s">
        <v>1030</v>
      </c>
      <c r="Q630" s="771"/>
      <c r="R630" s="771"/>
      <c r="S630" s="771"/>
      <c r="T630" s="77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1033</v>
      </c>
      <c r="C631" s="34">
        <v>4301011950</v>
      </c>
      <c r="D631" s="769">
        <v>4640242180601</v>
      </c>
      <c r="E631" s="769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778" t="s">
        <v>1034</v>
      </c>
      <c r="Q631" s="771"/>
      <c r="R631" s="771"/>
      <c r="S631" s="771"/>
      <c r="T631" s="772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759"/>
      <c r="B632" s="759"/>
      <c r="C632" s="759"/>
      <c r="D632" s="759"/>
      <c r="E632" s="759"/>
      <c r="F632" s="759"/>
      <c r="G632" s="759"/>
      <c r="H632" s="759"/>
      <c r="I632" s="759"/>
      <c r="J632" s="759"/>
      <c r="K632" s="759"/>
      <c r="L632" s="759"/>
      <c r="M632" s="759"/>
      <c r="N632" s="759"/>
      <c r="O632" s="767"/>
      <c r="P632" s="764" t="s">
        <v>40</v>
      </c>
      <c r="Q632" s="765"/>
      <c r="R632" s="765"/>
      <c r="S632" s="765"/>
      <c r="T632" s="765"/>
      <c r="U632" s="765"/>
      <c r="V632" s="766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hidden="1" x14ac:dyDescent="0.2">
      <c r="A633" s="759"/>
      <c r="B633" s="759"/>
      <c r="C633" s="759"/>
      <c r="D633" s="759"/>
      <c r="E633" s="759"/>
      <c r="F633" s="759"/>
      <c r="G633" s="759"/>
      <c r="H633" s="759"/>
      <c r="I633" s="759"/>
      <c r="J633" s="759"/>
      <c r="K633" s="759"/>
      <c r="L633" s="759"/>
      <c r="M633" s="759"/>
      <c r="N633" s="759"/>
      <c r="O633" s="767"/>
      <c r="P633" s="764" t="s">
        <v>40</v>
      </c>
      <c r="Q633" s="765"/>
      <c r="R633" s="765"/>
      <c r="S633" s="765"/>
      <c r="T633" s="765"/>
      <c r="U633" s="765"/>
      <c r="V633" s="766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hidden="1" customHeight="1" x14ac:dyDescent="0.25">
      <c r="A634" s="768" t="s">
        <v>153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63"/>
      <c r="AB634" s="63"/>
      <c r="AC634" s="63"/>
    </row>
    <row r="635" spans="1:68" ht="27" hidden="1" customHeight="1" x14ac:dyDescent="0.25">
      <c r="A635" s="60" t="s">
        <v>1036</v>
      </c>
      <c r="B635" s="60" t="s">
        <v>1037</v>
      </c>
      <c r="C635" s="34">
        <v>4301020314</v>
      </c>
      <c r="D635" s="769">
        <v>4640242180090</v>
      </c>
      <c r="E635" s="769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779" t="s">
        <v>1038</v>
      </c>
      <c r="Q635" s="771"/>
      <c r="R635" s="771"/>
      <c r="S635" s="771"/>
      <c r="T635" s="772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hidden="1" x14ac:dyDescent="0.2">
      <c r="A636" s="759"/>
      <c r="B636" s="759"/>
      <c r="C636" s="759"/>
      <c r="D636" s="759"/>
      <c r="E636" s="759"/>
      <c r="F636" s="759"/>
      <c r="G636" s="759"/>
      <c r="H636" s="759"/>
      <c r="I636" s="759"/>
      <c r="J636" s="759"/>
      <c r="K636" s="759"/>
      <c r="L636" s="759"/>
      <c r="M636" s="759"/>
      <c r="N636" s="759"/>
      <c r="O636" s="767"/>
      <c r="P636" s="764" t="s">
        <v>40</v>
      </c>
      <c r="Q636" s="765"/>
      <c r="R636" s="765"/>
      <c r="S636" s="765"/>
      <c r="T636" s="765"/>
      <c r="U636" s="765"/>
      <c r="V636" s="766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hidden="1" x14ac:dyDescent="0.2">
      <c r="A637" s="759"/>
      <c r="B637" s="759"/>
      <c r="C637" s="759"/>
      <c r="D637" s="759"/>
      <c r="E637" s="759"/>
      <c r="F637" s="759"/>
      <c r="G637" s="759"/>
      <c r="H637" s="759"/>
      <c r="I637" s="759"/>
      <c r="J637" s="759"/>
      <c r="K637" s="759"/>
      <c r="L637" s="759"/>
      <c r="M637" s="759"/>
      <c r="N637" s="759"/>
      <c r="O637" s="767"/>
      <c r="P637" s="764" t="s">
        <v>40</v>
      </c>
      <c r="Q637" s="765"/>
      <c r="R637" s="765"/>
      <c r="S637" s="765"/>
      <c r="T637" s="765"/>
      <c r="U637" s="765"/>
      <c r="V637" s="766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hidden="1" customHeight="1" x14ac:dyDescent="0.25">
      <c r="A638" s="768" t="s">
        <v>164</v>
      </c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8"/>
      <c r="P638" s="768"/>
      <c r="Q638" s="768"/>
      <c r="R638" s="768"/>
      <c r="S638" s="768"/>
      <c r="T638" s="768"/>
      <c r="U638" s="768"/>
      <c r="V638" s="768"/>
      <c r="W638" s="768"/>
      <c r="X638" s="768"/>
      <c r="Y638" s="768"/>
      <c r="Z638" s="768"/>
      <c r="AA638" s="63"/>
      <c r="AB638" s="63"/>
      <c r="AC638" s="63"/>
    </row>
    <row r="639" spans="1:68" ht="27" hidden="1" customHeight="1" x14ac:dyDescent="0.25">
      <c r="A639" s="60" t="s">
        <v>1040</v>
      </c>
      <c r="B639" s="60" t="s">
        <v>1041</v>
      </c>
      <c r="C639" s="34">
        <v>4301031321</v>
      </c>
      <c r="D639" s="769">
        <v>4640242180076</v>
      </c>
      <c r="E639" s="769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770" t="s">
        <v>1042</v>
      </c>
      <c r="Q639" s="771"/>
      <c r="R639" s="771"/>
      <c r="S639" s="771"/>
      <c r="T639" s="77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59"/>
      <c r="B640" s="759"/>
      <c r="C640" s="759"/>
      <c r="D640" s="759"/>
      <c r="E640" s="759"/>
      <c r="F640" s="759"/>
      <c r="G640" s="759"/>
      <c r="H640" s="759"/>
      <c r="I640" s="759"/>
      <c r="J640" s="759"/>
      <c r="K640" s="759"/>
      <c r="L640" s="759"/>
      <c r="M640" s="759"/>
      <c r="N640" s="759"/>
      <c r="O640" s="767"/>
      <c r="P640" s="764" t="s">
        <v>40</v>
      </c>
      <c r="Q640" s="765"/>
      <c r="R640" s="765"/>
      <c r="S640" s="765"/>
      <c r="T640" s="765"/>
      <c r="U640" s="765"/>
      <c r="V640" s="766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hidden="1" x14ac:dyDescent="0.2">
      <c r="A641" s="759"/>
      <c r="B641" s="759"/>
      <c r="C641" s="759"/>
      <c r="D641" s="759"/>
      <c r="E641" s="759"/>
      <c r="F641" s="759"/>
      <c r="G641" s="759"/>
      <c r="H641" s="759"/>
      <c r="I641" s="759"/>
      <c r="J641" s="759"/>
      <c r="K641" s="759"/>
      <c r="L641" s="759"/>
      <c r="M641" s="759"/>
      <c r="N641" s="759"/>
      <c r="O641" s="767"/>
      <c r="P641" s="764" t="s">
        <v>40</v>
      </c>
      <c r="Q641" s="765"/>
      <c r="R641" s="765"/>
      <c r="S641" s="765"/>
      <c r="T641" s="765"/>
      <c r="U641" s="765"/>
      <c r="V641" s="766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hidden="1" customHeight="1" x14ac:dyDescent="0.25">
      <c r="A642" s="768" t="s">
        <v>78</v>
      </c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8"/>
      <c r="P642" s="768"/>
      <c r="Q642" s="768"/>
      <c r="R642" s="768"/>
      <c r="S642" s="768"/>
      <c r="T642" s="768"/>
      <c r="U642" s="768"/>
      <c r="V642" s="768"/>
      <c r="W642" s="768"/>
      <c r="X642" s="768"/>
      <c r="Y642" s="768"/>
      <c r="Z642" s="768"/>
      <c r="AA642" s="63"/>
      <c r="AB642" s="63"/>
      <c r="AC642" s="63"/>
    </row>
    <row r="643" spans="1:68" ht="27" hidden="1" customHeight="1" x14ac:dyDescent="0.25">
      <c r="A643" s="60" t="s">
        <v>1044</v>
      </c>
      <c r="B643" s="60" t="s">
        <v>1045</v>
      </c>
      <c r="C643" s="34">
        <v>4301051474</v>
      </c>
      <c r="D643" s="769">
        <v>4640242180113</v>
      </c>
      <c r="E643" s="769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773" t="s">
        <v>1046</v>
      </c>
      <c r="Q643" s="771"/>
      <c r="R643" s="771"/>
      <c r="S643" s="771"/>
      <c r="T643" s="772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1048</v>
      </c>
      <c r="B644" s="60" t="s">
        <v>1049</v>
      </c>
      <c r="C644" s="34">
        <v>4301051780</v>
      </c>
      <c r="D644" s="769">
        <v>4640242180106</v>
      </c>
      <c r="E644" s="769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774" t="s">
        <v>1050</v>
      </c>
      <c r="Q644" s="771"/>
      <c r="R644" s="771"/>
      <c r="S644" s="771"/>
      <c r="T644" s="772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759"/>
      <c r="B645" s="759"/>
      <c r="C645" s="759"/>
      <c r="D645" s="759"/>
      <c r="E645" s="759"/>
      <c r="F645" s="759"/>
      <c r="G645" s="759"/>
      <c r="H645" s="759"/>
      <c r="I645" s="759"/>
      <c r="J645" s="759"/>
      <c r="K645" s="759"/>
      <c r="L645" s="759"/>
      <c r="M645" s="759"/>
      <c r="N645" s="759"/>
      <c r="O645" s="767"/>
      <c r="P645" s="764" t="s">
        <v>40</v>
      </c>
      <c r="Q645" s="765"/>
      <c r="R645" s="765"/>
      <c r="S645" s="765"/>
      <c r="T645" s="765"/>
      <c r="U645" s="765"/>
      <c r="V645" s="766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hidden="1" x14ac:dyDescent="0.2">
      <c r="A646" s="759"/>
      <c r="B646" s="759"/>
      <c r="C646" s="759"/>
      <c r="D646" s="759"/>
      <c r="E646" s="759"/>
      <c r="F646" s="759"/>
      <c r="G646" s="759"/>
      <c r="H646" s="759"/>
      <c r="I646" s="759"/>
      <c r="J646" s="759"/>
      <c r="K646" s="759"/>
      <c r="L646" s="759"/>
      <c r="M646" s="759"/>
      <c r="N646" s="759"/>
      <c r="O646" s="767"/>
      <c r="P646" s="764" t="s">
        <v>40</v>
      </c>
      <c r="Q646" s="765"/>
      <c r="R646" s="765"/>
      <c r="S646" s="765"/>
      <c r="T646" s="765"/>
      <c r="U646" s="765"/>
      <c r="V646" s="766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759"/>
      <c r="B647" s="759"/>
      <c r="C647" s="759"/>
      <c r="D647" s="759"/>
      <c r="E647" s="759"/>
      <c r="F647" s="759"/>
      <c r="G647" s="759"/>
      <c r="H647" s="759"/>
      <c r="I647" s="759"/>
      <c r="J647" s="759"/>
      <c r="K647" s="759"/>
      <c r="L647" s="759"/>
      <c r="M647" s="759"/>
      <c r="N647" s="759"/>
      <c r="O647" s="760"/>
      <c r="P647" s="756" t="s">
        <v>33</v>
      </c>
      <c r="Q647" s="757"/>
      <c r="R647" s="757"/>
      <c r="S647" s="757"/>
      <c r="T647" s="757"/>
      <c r="U647" s="757"/>
      <c r="V647" s="758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18031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18165.22</v>
      </c>
      <c r="Z647" s="40"/>
      <c r="AA647" s="64"/>
      <c r="AB647" s="64"/>
      <c r="AC647" s="64"/>
    </row>
    <row r="648" spans="1:68" x14ac:dyDescent="0.2">
      <c r="A648" s="759"/>
      <c r="B648" s="759"/>
      <c r="C648" s="759"/>
      <c r="D648" s="759"/>
      <c r="E648" s="759"/>
      <c r="F648" s="759"/>
      <c r="G648" s="759"/>
      <c r="H648" s="759"/>
      <c r="I648" s="759"/>
      <c r="J648" s="759"/>
      <c r="K648" s="759"/>
      <c r="L648" s="759"/>
      <c r="M648" s="759"/>
      <c r="N648" s="759"/>
      <c r="O648" s="760"/>
      <c r="P648" s="756" t="s">
        <v>34</v>
      </c>
      <c r="Q648" s="757"/>
      <c r="R648" s="757"/>
      <c r="S648" s="757"/>
      <c r="T648" s="757"/>
      <c r="U648" s="757"/>
      <c r="V648" s="758"/>
      <c r="W648" s="40" t="s">
        <v>0</v>
      </c>
      <c r="X648" s="41">
        <f>IFERROR(SUM(BM22:BM644),"0")</f>
        <v>18769.593122516297</v>
      </c>
      <c r="Y648" s="41">
        <f>IFERROR(SUM(BN22:BN644),"0")</f>
        <v>18911.021999999997</v>
      </c>
      <c r="Z648" s="40"/>
      <c r="AA648" s="64"/>
      <c r="AB648" s="64"/>
      <c r="AC648" s="64"/>
    </row>
    <row r="649" spans="1:68" x14ac:dyDescent="0.2">
      <c r="A649" s="759"/>
      <c r="B649" s="759"/>
      <c r="C649" s="759"/>
      <c r="D649" s="759"/>
      <c r="E649" s="759"/>
      <c r="F649" s="759"/>
      <c r="G649" s="759"/>
      <c r="H649" s="759"/>
      <c r="I649" s="759"/>
      <c r="J649" s="759"/>
      <c r="K649" s="759"/>
      <c r="L649" s="759"/>
      <c r="M649" s="759"/>
      <c r="N649" s="759"/>
      <c r="O649" s="760"/>
      <c r="P649" s="756" t="s">
        <v>35</v>
      </c>
      <c r="Q649" s="757"/>
      <c r="R649" s="757"/>
      <c r="S649" s="757"/>
      <c r="T649" s="757"/>
      <c r="U649" s="757"/>
      <c r="V649" s="758"/>
      <c r="W649" s="40" t="s">
        <v>20</v>
      </c>
      <c r="X649" s="42">
        <f>ROUNDUP(SUM(BO22:BO644),0)</f>
        <v>28</v>
      </c>
      <c r="Y649" s="42">
        <f>ROUNDUP(SUM(BP22:BP644),0)</f>
        <v>28</v>
      </c>
      <c r="Z649" s="40"/>
      <c r="AA649" s="64"/>
      <c r="AB649" s="64"/>
      <c r="AC649" s="64"/>
    </row>
    <row r="650" spans="1:68" x14ac:dyDescent="0.2">
      <c r="A650" s="759"/>
      <c r="B650" s="759"/>
      <c r="C650" s="759"/>
      <c r="D650" s="759"/>
      <c r="E650" s="759"/>
      <c r="F650" s="759"/>
      <c r="G650" s="759"/>
      <c r="H650" s="759"/>
      <c r="I650" s="759"/>
      <c r="J650" s="759"/>
      <c r="K650" s="759"/>
      <c r="L650" s="759"/>
      <c r="M650" s="759"/>
      <c r="N650" s="759"/>
      <c r="O650" s="760"/>
      <c r="P650" s="756" t="s">
        <v>36</v>
      </c>
      <c r="Q650" s="757"/>
      <c r="R650" s="757"/>
      <c r="S650" s="757"/>
      <c r="T650" s="757"/>
      <c r="U650" s="757"/>
      <c r="V650" s="758"/>
      <c r="W650" s="40" t="s">
        <v>0</v>
      </c>
      <c r="X650" s="41">
        <f>GrossWeightTotal+PalletQtyTotal*25</f>
        <v>19469.593122516297</v>
      </c>
      <c r="Y650" s="41">
        <f>GrossWeightTotalR+PalletQtyTotalR*25</f>
        <v>19611.021999999997</v>
      </c>
      <c r="Z650" s="40"/>
      <c r="AA650" s="64"/>
      <c r="AB650" s="64"/>
      <c r="AC650" s="64"/>
    </row>
    <row r="651" spans="1:68" x14ac:dyDescent="0.2">
      <c r="A651" s="759"/>
      <c r="B651" s="759"/>
      <c r="C651" s="759"/>
      <c r="D651" s="759"/>
      <c r="E651" s="759"/>
      <c r="F651" s="759"/>
      <c r="G651" s="759"/>
      <c r="H651" s="759"/>
      <c r="I651" s="759"/>
      <c r="J651" s="759"/>
      <c r="K651" s="759"/>
      <c r="L651" s="759"/>
      <c r="M651" s="759"/>
      <c r="N651" s="759"/>
      <c r="O651" s="760"/>
      <c r="P651" s="756" t="s">
        <v>37</v>
      </c>
      <c r="Q651" s="757"/>
      <c r="R651" s="757"/>
      <c r="S651" s="757"/>
      <c r="T651" s="757"/>
      <c r="U651" s="757"/>
      <c r="V651" s="758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1710.8099824714725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1729</v>
      </c>
      <c r="Z651" s="40"/>
      <c r="AA651" s="64"/>
      <c r="AB651" s="64"/>
      <c r="AC651" s="64"/>
    </row>
    <row r="652" spans="1:68" ht="14.25" hidden="1" x14ac:dyDescent="0.2">
      <c r="A652" s="759"/>
      <c r="B652" s="759"/>
      <c r="C652" s="759"/>
      <c r="D652" s="759"/>
      <c r="E652" s="759"/>
      <c r="F652" s="759"/>
      <c r="G652" s="759"/>
      <c r="H652" s="759"/>
      <c r="I652" s="759"/>
      <c r="J652" s="759"/>
      <c r="K652" s="759"/>
      <c r="L652" s="759"/>
      <c r="M652" s="759"/>
      <c r="N652" s="759"/>
      <c r="O652" s="760"/>
      <c r="P652" s="756" t="s">
        <v>38</v>
      </c>
      <c r="Q652" s="757"/>
      <c r="R652" s="757"/>
      <c r="S652" s="757"/>
      <c r="T652" s="757"/>
      <c r="U652" s="757"/>
      <c r="V652" s="758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30.359609999999996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755" t="s">
        <v>99</v>
      </c>
      <c r="D654" s="755" t="s">
        <v>99</v>
      </c>
      <c r="E654" s="755" t="s">
        <v>99</v>
      </c>
      <c r="F654" s="755" t="s">
        <v>99</v>
      </c>
      <c r="G654" s="755" t="s">
        <v>99</v>
      </c>
      <c r="H654" s="755" t="s">
        <v>99</v>
      </c>
      <c r="I654" s="755" t="s">
        <v>300</v>
      </c>
      <c r="J654" s="755" t="s">
        <v>300</v>
      </c>
      <c r="K654" s="755" t="s">
        <v>300</v>
      </c>
      <c r="L654" s="755" t="s">
        <v>300</v>
      </c>
      <c r="M654" s="755" t="s">
        <v>300</v>
      </c>
      <c r="N654" s="761"/>
      <c r="O654" s="755" t="s">
        <v>300</v>
      </c>
      <c r="P654" s="755" t="s">
        <v>300</v>
      </c>
      <c r="Q654" s="755" t="s">
        <v>300</v>
      </c>
      <c r="R654" s="755" t="s">
        <v>300</v>
      </c>
      <c r="S654" s="755" t="s">
        <v>300</v>
      </c>
      <c r="T654" s="755" t="s">
        <v>300</v>
      </c>
      <c r="U654" s="755" t="s">
        <v>300</v>
      </c>
      <c r="V654" s="755" t="s">
        <v>300</v>
      </c>
      <c r="W654" s="755" t="s">
        <v>300</v>
      </c>
      <c r="X654" s="755" t="s">
        <v>643</v>
      </c>
      <c r="Y654" s="755" t="s">
        <v>643</v>
      </c>
      <c r="Z654" s="755" t="s">
        <v>729</v>
      </c>
      <c r="AA654" s="755" t="s">
        <v>729</v>
      </c>
      <c r="AB654" s="755" t="s">
        <v>729</v>
      </c>
      <c r="AC654" s="755" t="s">
        <v>729</v>
      </c>
      <c r="AD654" s="80" t="s">
        <v>818</v>
      </c>
      <c r="AE654" s="80" t="s">
        <v>921</v>
      </c>
      <c r="AF654" s="755" t="s">
        <v>927</v>
      </c>
      <c r="AG654" s="755" t="s">
        <v>927</v>
      </c>
    </row>
    <row r="655" spans="1:68" ht="14.25" customHeight="1" thickTop="1" x14ac:dyDescent="0.2">
      <c r="A655" s="762" t="s">
        <v>10</v>
      </c>
      <c r="B655" s="755" t="s">
        <v>77</v>
      </c>
      <c r="C655" s="755" t="s">
        <v>100</v>
      </c>
      <c r="D655" s="755" t="s">
        <v>130</v>
      </c>
      <c r="E655" s="755" t="s">
        <v>203</v>
      </c>
      <c r="F655" s="755" t="s">
        <v>225</v>
      </c>
      <c r="G655" s="755" t="s">
        <v>266</v>
      </c>
      <c r="H655" s="755" t="s">
        <v>99</v>
      </c>
      <c r="I655" s="755" t="s">
        <v>301</v>
      </c>
      <c r="J655" s="755" t="s">
        <v>325</v>
      </c>
      <c r="K655" s="755" t="s">
        <v>402</v>
      </c>
      <c r="L655" s="755" t="s">
        <v>422</v>
      </c>
      <c r="M655" s="755" t="s">
        <v>447</v>
      </c>
      <c r="N655" s="1"/>
      <c r="O655" s="755" t="s">
        <v>474</v>
      </c>
      <c r="P655" s="755" t="s">
        <v>477</v>
      </c>
      <c r="Q655" s="755" t="s">
        <v>486</v>
      </c>
      <c r="R655" s="755" t="s">
        <v>502</v>
      </c>
      <c r="S655" s="755" t="s">
        <v>515</v>
      </c>
      <c r="T655" s="755" t="s">
        <v>528</v>
      </c>
      <c r="U655" s="755" t="s">
        <v>541</v>
      </c>
      <c r="V655" s="755" t="s">
        <v>545</v>
      </c>
      <c r="W655" s="755" t="s">
        <v>630</v>
      </c>
      <c r="X655" s="755" t="s">
        <v>644</v>
      </c>
      <c r="Y655" s="755" t="s">
        <v>685</v>
      </c>
      <c r="Z655" s="755" t="s">
        <v>730</v>
      </c>
      <c r="AA655" s="755" t="s">
        <v>781</v>
      </c>
      <c r="AB655" s="755" t="s">
        <v>799</v>
      </c>
      <c r="AC655" s="755" t="s">
        <v>811</v>
      </c>
      <c r="AD655" s="755" t="s">
        <v>818</v>
      </c>
      <c r="AE655" s="755" t="s">
        <v>921</v>
      </c>
      <c r="AF655" s="755" t="s">
        <v>927</v>
      </c>
      <c r="AG655" s="755" t="s">
        <v>1027</v>
      </c>
    </row>
    <row r="656" spans="1:68" ht="13.5" thickBot="1" x14ac:dyDescent="0.25">
      <c r="A656" s="763"/>
      <c r="B656" s="755"/>
      <c r="C656" s="755"/>
      <c r="D656" s="755"/>
      <c r="E656" s="755"/>
      <c r="F656" s="755"/>
      <c r="G656" s="755"/>
      <c r="H656" s="755"/>
      <c r="I656" s="755"/>
      <c r="J656" s="755"/>
      <c r="K656" s="755"/>
      <c r="L656" s="755"/>
      <c r="M656" s="755"/>
      <c r="N656" s="1"/>
      <c r="O656" s="755"/>
      <c r="P656" s="755"/>
      <c r="Q656" s="755"/>
      <c r="R656" s="755"/>
      <c r="S656" s="755"/>
      <c r="T656" s="755"/>
      <c r="U656" s="755"/>
      <c r="V656" s="755"/>
      <c r="W656" s="755"/>
      <c r="X656" s="755"/>
      <c r="Y656" s="755"/>
      <c r="Z656" s="755"/>
      <c r="AA656" s="755"/>
      <c r="AB656" s="755"/>
      <c r="AC656" s="755"/>
      <c r="AD656" s="755"/>
      <c r="AE656" s="755"/>
      <c r="AF656" s="755"/>
      <c r="AG656" s="755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0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207</v>
      </c>
      <c r="E657" s="50">
        <f>IFERROR(Y92*1,"0")+IFERROR(Y93*1,"0")+IFERROR(Y94*1,"0")+IFERROR(Y98*1,"0")+IFERROR(Y99*1,"0")+IFERROR(Y100*1,"0")+IFERROR(Y101*1,"0")+IFERROR(Y102*1,"0")+IFERROR(Y103*1,"0")</f>
        <v>81.000000000000014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42</v>
      </c>
      <c r="G657" s="50">
        <f>IFERROR(Y138*1,"0")+IFERROR(Y139*1,"0")+IFERROR(Y143*1,"0")+IFERROR(Y144*1,"0")+IFERROR(Y148*1,"0")+IFERROR(Y149*1,"0")</f>
        <v>149.59999999999997</v>
      </c>
      <c r="H657" s="50">
        <f>IFERROR(Y154*1,"0")+IFERROR(Y158*1,"0")+IFERROR(Y159*1,"0")+IFERROR(Y160*1,"0")+IFERROR(Y161*1,"0")+IFERROR(Y162*1,"0")+IFERROR(Y166*1,"0")+IFERROR(Y167*1,"0")</f>
        <v>0</v>
      </c>
      <c r="I657" s="50">
        <f>IFERROR(Y173*1,"0")+IFERROR(Y177*1,"0")+IFERROR(Y178*1,"0")+IFERROR(Y179*1,"0")+IFERROR(Y180*1,"0")+IFERROR(Y181*1,"0")+IFERROR(Y182*1,"0")+IFERROR(Y183*1,"0")+IFERROR(Y184*1,"0")</f>
        <v>105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1297.7000000000003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0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0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1552.1999999999998</v>
      </c>
      <c r="W657" s="50">
        <f>IFERROR(Y394*1,"0")+IFERROR(Y398*1,"0")+IFERROR(Y399*1,"0")+IFERROR(Y400*1,"0")</f>
        <v>0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13401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283.2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839.5200000000001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207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00,00"/>
        <filter val="1 260,00"/>
        <filter val="1 500,00"/>
        <filter val="1 710,81"/>
        <filter val="1 720,00"/>
        <filter val="10,00"/>
        <filter val="100,00"/>
        <filter val="104,17"/>
        <filter val="11 320,00"/>
        <filter val="11,11"/>
        <filter val="11,67"/>
        <filter val="120,00"/>
        <filter val="13,00"/>
        <filter val="14,00"/>
        <filter val="14,29"/>
        <filter val="140,00"/>
        <filter val="16,00"/>
        <filter val="16,67"/>
        <filter val="179,63"/>
        <filter val="18 031,00"/>
        <filter val="18 769,59"/>
        <filter val="19 469,59"/>
        <filter val="192,31"/>
        <filter val="2,56"/>
        <filter val="2,78"/>
        <filter val="20,00"/>
        <filter val="210,00"/>
        <filter val="23,81"/>
        <filter val="24,00"/>
        <filter val="250,00"/>
        <filter val="28"/>
        <filter val="280,00"/>
        <filter val="298,00"/>
        <filter val="3,13"/>
        <filter val="30,00"/>
        <filter val="300,00"/>
        <filter val="4,44"/>
        <filter val="4,76"/>
        <filter val="4,92"/>
        <filter val="40,00"/>
        <filter val="42,86"/>
        <filter val="450,00"/>
        <filter val="48,00"/>
        <filter val="5,00"/>
        <filter val="5,13"/>
        <filter val="5,19"/>
        <filter val="5,56"/>
        <filter val="50,83"/>
        <filter val="53,03"/>
        <filter val="550,00"/>
        <filter val="60,00"/>
        <filter val="7,41"/>
        <filter val="7,78"/>
        <filter val="70,00"/>
        <filter val="720,00"/>
        <filter val="754,67"/>
        <filter val="8 500,00"/>
        <filter val="80,00"/>
        <filter val="9,13"/>
        <filter val="970,00"/>
      </filters>
    </filterColumn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