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7C8F933-654D-4316-ADA5-DABA1AFA60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1" l="1"/>
  <c r="X645" i="1"/>
  <c r="BO644" i="1"/>
  <c r="BM644" i="1"/>
  <c r="Y644" i="1"/>
  <c r="BO643" i="1"/>
  <c r="BM643" i="1"/>
  <c r="Y643" i="1"/>
  <c r="X641" i="1"/>
  <c r="X640" i="1"/>
  <c r="BO639" i="1"/>
  <c r="BM639" i="1"/>
  <c r="Y639" i="1"/>
  <c r="X637" i="1"/>
  <c r="X636" i="1"/>
  <c r="BO635" i="1"/>
  <c r="BM635" i="1"/>
  <c r="Y635" i="1"/>
  <c r="X633" i="1"/>
  <c r="X632" i="1"/>
  <c r="BO631" i="1"/>
  <c r="BM631" i="1"/>
  <c r="Y631" i="1"/>
  <c r="BO630" i="1"/>
  <c r="BM630" i="1"/>
  <c r="Y630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Z591" i="1" s="1"/>
  <c r="Y584" i="1"/>
  <c r="Y592" i="1" s="1"/>
  <c r="X580" i="1"/>
  <c r="X579" i="1"/>
  <c r="BO578" i="1"/>
  <c r="BM578" i="1"/>
  <c r="Y578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Z573" i="1" s="1"/>
  <c r="Y571" i="1"/>
  <c r="Y574" i="1" s="1"/>
  <c r="P571" i="1"/>
  <c r="X569" i="1"/>
  <c r="X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P561" i="1"/>
  <c r="BO561" i="1"/>
  <c r="BN561" i="1"/>
  <c r="BM561" i="1"/>
  <c r="Z561" i="1"/>
  <c r="Y561" i="1"/>
  <c r="P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P543" i="1"/>
  <c r="BO543" i="1"/>
  <c r="BN543" i="1"/>
  <c r="BM543" i="1"/>
  <c r="Z543" i="1"/>
  <c r="Y543" i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X520" i="1"/>
  <c r="X519" i="1"/>
  <c r="BO518" i="1"/>
  <c r="BM518" i="1"/>
  <c r="Y518" i="1"/>
  <c r="P518" i="1"/>
  <c r="X516" i="1"/>
  <c r="X515" i="1"/>
  <c r="BO514" i="1"/>
  <c r="BM514" i="1"/>
  <c r="Y514" i="1"/>
  <c r="P514" i="1"/>
  <c r="X511" i="1"/>
  <c r="X510" i="1"/>
  <c r="BO509" i="1"/>
  <c r="BM509" i="1"/>
  <c r="Y509" i="1"/>
  <c r="BO508" i="1"/>
  <c r="BM508" i="1"/>
  <c r="Y508" i="1"/>
  <c r="BO507" i="1"/>
  <c r="BM507" i="1"/>
  <c r="Y507" i="1"/>
  <c r="P507" i="1"/>
  <c r="X504" i="1"/>
  <c r="X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Y486" i="1" s="1"/>
  <c r="P484" i="1"/>
  <c r="X482" i="1"/>
  <c r="X481" i="1"/>
  <c r="BO480" i="1"/>
  <c r="BM480" i="1"/>
  <c r="Y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P469" i="1"/>
  <c r="BO468" i="1"/>
  <c r="BM468" i="1"/>
  <c r="Y468" i="1"/>
  <c r="BO467" i="1"/>
  <c r="BM467" i="1"/>
  <c r="Y467" i="1"/>
  <c r="P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X338" i="1"/>
  <c r="X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X323" i="1"/>
  <c r="X322" i="1"/>
  <c r="BO321" i="1"/>
  <c r="BM321" i="1"/>
  <c r="Y321" i="1"/>
  <c r="P321" i="1"/>
  <c r="BO320" i="1"/>
  <c r="BM320" i="1"/>
  <c r="Y320" i="1"/>
  <c r="Y322" i="1" s="1"/>
  <c r="P320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Y303" i="1"/>
  <c r="X303" i="1"/>
  <c r="BP302" i="1"/>
  <c r="BO302" i="1"/>
  <c r="BN302" i="1"/>
  <c r="BM302" i="1"/>
  <c r="Z302" i="1"/>
  <c r="Z303" i="1" s="1"/>
  <c r="Y302" i="1"/>
  <c r="Y304" i="1" s="1"/>
  <c r="P302" i="1"/>
  <c r="X300" i="1"/>
  <c r="Y299" i="1"/>
  <c r="X299" i="1"/>
  <c r="BP298" i="1"/>
  <c r="BO298" i="1"/>
  <c r="BN298" i="1"/>
  <c r="BM298" i="1"/>
  <c r="Z298" i="1"/>
  <c r="Z299" i="1" s="1"/>
  <c r="Y298" i="1"/>
  <c r="P298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N240" i="1"/>
  <c r="BM240" i="1"/>
  <c r="Z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O225" i="1"/>
  <c r="BM225" i="1"/>
  <c r="Y225" i="1"/>
  <c r="P225" i="1"/>
  <c r="BO224" i="1"/>
  <c r="BM224" i="1"/>
  <c r="Y224" i="1"/>
  <c r="P224" i="1"/>
  <c r="X222" i="1"/>
  <c r="X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Y221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Y197" i="1" s="1"/>
  <c r="P194" i="1"/>
  <c r="X192" i="1"/>
  <c r="X191" i="1"/>
  <c r="BO190" i="1"/>
  <c r="BM190" i="1"/>
  <c r="Y190" i="1"/>
  <c r="BP190" i="1" s="1"/>
  <c r="P190" i="1"/>
  <c r="BO189" i="1"/>
  <c r="BM189" i="1"/>
  <c r="Y189" i="1"/>
  <c r="BP189" i="1" s="1"/>
  <c r="P189" i="1"/>
  <c r="X186" i="1"/>
  <c r="X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69" i="1"/>
  <c r="X168" i="1"/>
  <c r="BO167" i="1"/>
  <c r="BM167" i="1"/>
  <c r="Y167" i="1"/>
  <c r="BP167" i="1" s="1"/>
  <c r="P167" i="1"/>
  <c r="BO166" i="1"/>
  <c r="BM166" i="1"/>
  <c r="Y166" i="1"/>
  <c r="P166" i="1"/>
  <c r="X164" i="1"/>
  <c r="X163" i="1"/>
  <c r="BO162" i="1"/>
  <c r="BM162" i="1"/>
  <c r="Y162" i="1"/>
  <c r="BP162" i="1" s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Y155" i="1" s="1"/>
  <c r="P154" i="1"/>
  <c r="X151" i="1"/>
  <c r="X150" i="1"/>
  <c r="BO149" i="1"/>
  <c r="BM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O122" i="1"/>
  <c r="BM122" i="1"/>
  <c r="Y122" i="1"/>
  <c r="P122" i="1"/>
  <c r="X120" i="1"/>
  <c r="X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Y120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N108" i="1"/>
  <c r="BM108" i="1"/>
  <c r="Z108" i="1"/>
  <c r="Y108" i="1"/>
  <c r="BP108" i="1" s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3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D657" i="1" s="1"/>
  <c r="P50" i="1"/>
  <c r="X47" i="1"/>
  <c r="X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C657" i="1" s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118" i="1" l="1"/>
  <c r="BN118" i="1"/>
  <c r="Z118" i="1"/>
  <c r="BP149" i="1"/>
  <c r="BN149" i="1"/>
  <c r="Z149" i="1"/>
  <c r="BP184" i="1"/>
  <c r="BN184" i="1"/>
  <c r="Z184" i="1"/>
  <c r="BP213" i="1"/>
  <c r="BN213" i="1"/>
  <c r="Z213" i="1"/>
  <c r="BP251" i="1"/>
  <c r="BN251" i="1"/>
  <c r="Z251" i="1"/>
  <c r="BP291" i="1"/>
  <c r="BN291" i="1"/>
  <c r="Z291" i="1"/>
  <c r="BP352" i="1"/>
  <c r="BN352" i="1"/>
  <c r="Z352" i="1"/>
  <c r="BP388" i="1"/>
  <c r="BN388" i="1"/>
  <c r="Z388" i="1"/>
  <c r="BP439" i="1"/>
  <c r="BN439" i="1"/>
  <c r="Z439" i="1"/>
  <c r="BP468" i="1"/>
  <c r="BN468" i="1"/>
  <c r="Z468" i="1"/>
  <c r="BP476" i="1"/>
  <c r="BN476" i="1"/>
  <c r="Z476" i="1"/>
  <c r="BP508" i="1"/>
  <c r="BN508" i="1"/>
  <c r="Z508" i="1"/>
  <c r="BP526" i="1"/>
  <c r="BN526" i="1"/>
  <c r="Z526" i="1"/>
  <c r="Z38" i="1"/>
  <c r="BN38" i="1"/>
  <c r="Z53" i="1"/>
  <c r="BN53" i="1"/>
  <c r="Z67" i="1"/>
  <c r="BN67" i="1"/>
  <c r="Z79" i="1"/>
  <c r="BN79" i="1"/>
  <c r="Z92" i="1"/>
  <c r="BN92" i="1"/>
  <c r="BP128" i="1"/>
  <c r="BN128" i="1"/>
  <c r="Z128" i="1"/>
  <c r="BP166" i="1"/>
  <c r="BN166" i="1"/>
  <c r="Z166" i="1"/>
  <c r="Y207" i="1"/>
  <c r="BP201" i="1"/>
  <c r="BN201" i="1"/>
  <c r="Z201" i="1"/>
  <c r="BP236" i="1"/>
  <c r="BN236" i="1"/>
  <c r="Z236" i="1"/>
  <c r="BP268" i="1"/>
  <c r="BN268" i="1"/>
  <c r="Z268" i="1"/>
  <c r="BP332" i="1"/>
  <c r="BN332" i="1"/>
  <c r="Z332" i="1"/>
  <c r="BP366" i="1"/>
  <c r="BN366" i="1"/>
  <c r="Z366" i="1"/>
  <c r="BP411" i="1"/>
  <c r="BN411" i="1"/>
  <c r="Z411" i="1"/>
  <c r="BP467" i="1"/>
  <c r="BN467" i="1"/>
  <c r="Z467" i="1"/>
  <c r="BP473" i="1"/>
  <c r="BN473" i="1"/>
  <c r="Z473" i="1"/>
  <c r="Y511" i="1"/>
  <c r="Y510" i="1"/>
  <c r="BP507" i="1"/>
  <c r="BN507" i="1"/>
  <c r="Z507" i="1"/>
  <c r="BP509" i="1"/>
  <c r="BN509" i="1"/>
  <c r="Z509" i="1"/>
  <c r="Y516" i="1"/>
  <c r="Z514" i="1"/>
  <c r="Z515" i="1" s="1"/>
  <c r="BP567" i="1"/>
  <c r="BN567" i="1"/>
  <c r="Z567" i="1"/>
  <c r="Y130" i="1"/>
  <c r="Y164" i="1"/>
  <c r="I657" i="1"/>
  <c r="Y186" i="1"/>
  <c r="BP249" i="1"/>
  <c r="BN249" i="1"/>
  <c r="Z249" i="1"/>
  <c r="BP266" i="1"/>
  <c r="BN266" i="1"/>
  <c r="Z266" i="1"/>
  <c r="BP289" i="1"/>
  <c r="BN289" i="1"/>
  <c r="Z289" i="1"/>
  <c r="BP321" i="1"/>
  <c r="BN321" i="1"/>
  <c r="Z321" i="1"/>
  <c r="BP326" i="1"/>
  <c r="BN326" i="1"/>
  <c r="Z326" i="1"/>
  <c r="BP350" i="1"/>
  <c r="BN350" i="1"/>
  <c r="Z350" i="1"/>
  <c r="BP364" i="1"/>
  <c r="BN364" i="1"/>
  <c r="Z364" i="1"/>
  <c r="BP382" i="1"/>
  <c r="BN382" i="1"/>
  <c r="Z382" i="1"/>
  <c r="BP409" i="1"/>
  <c r="BN409" i="1"/>
  <c r="Z409" i="1"/>
  <c r="Y421" i="1"/>
  <c r="BP419" i="1"/>
  <c r="BN419" i="1"/>
  <c r="Z419" i="1"/>
  <c r="BP425" i="1"/>
  <c r="BN425" i="1"/>
  <c r="Z425" i="1"/>
  <c r="BP437" i="1"/>
  <c r="BN437" i="1"/>
  <c r="Z437" i="1"/>
  <c r="BP453" i="1"/>
  <c r="BN453" i="1"/>
  <c r="Z453" i="1"/>
  <c r="BP471" i="1"/>
  <c r="BN471" i="1"/>
  <c r="Z471" i="1"/>
  <c r="BP485" i="1"/>
  <c r="BN485" i="1"/>
  <c r="Z485" i="1"/>
  <c r="Y491" i="1"/>
  <c r="Y490" i="1"/>
  <c r="BP489" i="1"/>
  <c r="BN489" i="1"/>
  <c r="Z489" i="1"/>
  <c r="Z490" i="1" s="1"/>
  <c r="Y495" i="1"/>
  <c r="BP494" i="1"/>
  <c r="BN494" i="1"/>
  <c r="Z494" i="1"/>
  <c r="Z495" i="1" s="1"/>
  <c r="BP502" i="1"/>
  <c r="BN502" i="1"/>
  <c r="Z502" i="1"/>
  <c r="BP524" i="1"/>
  <c r="BN524" i="1"/>
  <c r="Z524" i="1"/>
  <c r="BP532" i="1"/>
  <c r="BN532" i="1"/>
  <c r="Z532" i="1"/>
  <c r="Y569" i="1"/>
  <c r="BP565" i="1"/>
  <c r="BN565" i="1"/>
  <c r="Z565" i="1"/>
  <c r="Y568" i="1"/>
  <c r="Z22" i="1"/>
  <c r="BN22" i="1"/>
  <c r="X651" i="1"/>
  <c r="Z36" i="1"/>
  <c r="BN36" i="1"/>
  <c r="Z40" i="1"/>
  <c r="BN40" i="1"/>
  <c r="Y46" i="1"/>
  <c r="Z51" i="1"/>
  <c r="BN51" i="1"/>
  <c r="Z55" i="1"/>
  <c r="BN55" i="1"/>
  <c r="Y65" i="1"/>
  <c r="Z63" i="1"/>
  <c r="BN63" i="1"/>
  <c r="Y73" i="1"/>
  <c r="Z69" i="1"/>
  <c r="BN69" i="1"/>
  <c r="Z77" i="1"/>
  <c r="BN77" i="1"/>
  <c r="Z81" i="1"/>
  <c r="BN81" i="1"/>
  <c r="Y89" i="1"/>
  <c r="Z87" i="1"/>
  <c r="BN87" i="1"/>
  <c r="Z94" i="1"/>
  <c r="BN94" i="1"/>
  <c r="Y105" i="1"/>
  <c r="Z100" i="1"/>
  <c r="BN100" i="1"/>
  <c r="Z103" i="1"/>
  <c r="BN103" i="1"/>
  <c r="Z110" i="1"/>
  <c r="BN110" i="1"/>
  <c r="Z116" i="1"/>
  <c r="BN116" i="1"/>
  <c r="BP116" i="1"/>
  <c r="Z122" i="1"/>
  <c r="BN122" i="1"/>
  <c r="BP122" i="1"/>
  <c r="Z126" i="1"/>
  <c r="BN126" i="1"/>
  <c r="Z132" i="1"/>
  <c r="BN132" i="1"/>
  <c r="BP132" i="1"/>
  <c r="G657" i="1"/>
  <c r="Z143" i="1"/>
  <c r="BN143" i="1"/>
  <c r="BP143" i="1"/>
  <c r="Z154" i="1"/>
  <c r="Z155" i="1" s="1"/>
  <c r="BN154" i="1"/>
  <c r="BP154" i="1"/>
  <c r="Z158" i="1"/>
  <c r="BN158" i="1"/>
  <c r="BP158" i="1"/>
  <c r="Z162" i="1"/>
  <c r="BN162" i="1"/>
  <c r="Y168" i="1"/>
  <c r="Z178" i="1"/>
  <c r="BN178" i="1"/>
  <c r="Z182" i="1"/>
  <c r="BN182" i="1"/>
  <c r="Z189" i="1"/>
  <c r="BN189" i="1"/>
  <c r="Z199" i="1"/>
  <c r="BN199" i="1"/>
  <c r="BP199" i="1"/>
  <c r="Z203" i="1"/>
  <c r="BN203" i="1"/>
  <c r="Z211" i="1"/>
  <c r="BN211" i="1"/>
  <c r="Z215" i="1"/>
  <c r="BN215" i="1"/>
  <c r="Z219" i="1"/>
  <c r="BN219" i="1"/>
  <c r="Y231" i="1"/>
  <c r="Z227" i="1"/>
  <c r="BN227" i="1"/>
  <c r="Z234" i="1"/>
  <c r="BN234" i="1"/>
  <c r="Z238" i="1"/>
  <c r="BN238" i="1"/>
  <c r="BP253" i="1"/>
  <c r="BN253" i="1"/>
  <c r="Z253" i="1"/>
  <c r="BP270" i="1"/>
  <c r="BN270" i="1"/>
  <c r="Z270" i="1"/>
  <c r="BP293" i="1"/>
  <c r="BN293" i="1"/>
  <c r="Z293" i="1"/>
  <c r="Y338" i="1"/>
  <c r="Y337" i="1"/>
  <c r="BP336" i="1"/>
  <c r="BN336" i="1"/>
  <c r="Z336" i="1"/>
  <c r="Z337" i="1" s="1"/>
  <c r="U657" i="1"/>
  <c r="Y342" i="1"/>
  <c r="BP341" i="1"/>
  <c r="BN341" i="1"/>
  <c r="Z341" i="1"/>
  <c r="Z342" i="1" s="1"/>
  <c r="BP346" i="1"/>
  <c r="BN346" i="1"/>
  <c r="Z346" i="1"/>
  <c r="BP358" i="1"/>
  <c r="BN358" i="1"/>
  <c r="Z358" i="1"/>
  <c r="BP368" i="1"/>
  <c r="BN368" i="1"/>
  <c r="Z368" i="1"/>
  <c r="BP369" i="1"/>
  <c r="BN369" i="1"/>
  <c r="Z369" i="1"/>
  <c r="BP399" i="1"/>
  <c r="BN399" i="1"/>
  <c r="Z399" i="1"/>
  <c r="BP413" i="1"/>
  <c r="BN413" i="1"/>
  <c r="Z413" i="1"/>
  <c r="Y427" i="1"/>
  <c r="Y426" i="1"/>
  <c r="BP424" i="1"/>
  <c r="BN424" i="1"/>
  <c r="Z424" i="1"/>
  <c r="BP441" i="1"/>
  <c r="BN441" i="1"/>
  <c r="Z441" i="1"/>
  <c r="BP602" i="1"/>
  <c r="BN602" i="1"/>
  <c r="Z602" i="1"/>
  <c r="BP604" i="1"/>
  <c r="BN604" i="1"/>
  <c r="Z604" i="1"/>
  <c r="BP606" i="1"/>
  <c r="BN606" i="1"/>
  <c r="Z606" i="1"/>
  <c r="BP644" i="1"/>
  <c r="BN644" i="1"/>
  <c r="Z644" i="1"/>
  <c r="Y308" i="1"/>
  <c r="Y460" i="1"/>
  <c r="Y459" i="1"/>
  <c r="BP458" i="1"/>
  <c r="BN458" i="1"/>
  <c r="Z458" i="1"/>
  <c r="Z459" i="1" s="1"/>
  <c r="BP470" i="1"/>
  <c r="BN470" i="1"/>
  <c r="Z470" i="1"/>
  <c r="BP478" i="1"/>
  <c r="BN478" i="1"/>
  <c r="Z478" i="1"/>
  <c r="BP528" i="1"/>
  <c r="BN528" i="1"/>
  <c r="Z528" i="1"/>
  <c r="BP535" i="1"/>
  <c r="BN535" i="1"/>
  <c r="Z535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37" i="1"/>
  <c r="Y636" i="1"/>
  <c r="BP635" i="1"/>
  <c r="BN635" i="1"/>
  <c r="Z635" i="1"/>
  <c r="Z636" i="1" s="1"/>
  <c r="Y646" i="1"/>
  <c r="Y645" i="1"/>
  <c r="BP643" i="1"/>
  <c r="BN643" i="1"/>
  <c r="Z643" i="1"/>
  <c r="Z645" i="1" s="1"/>
  <c r="Y447" i="1"/>
  <c r="Y455" i="1"/>
  <c r="Y547" i="1"/>
  <c r="Y563" i="1"/>
  <c r="AB657" i="1"/>
  <c r="F9" i="1"/>
  <c r="J9" i="1"/>
  <c r="F10" i="1"/>
  <c r="Y27" i="1"/>
  <c r="Y31" i="1"/>
  <c r="Y41" i="1"/>
  <c r="Y47" i="1"/>
  <c r="Y58" i="1"/>
  <c r="Y64" i="1"/>
  <c r="Y74" i="1"/>
  <c r="Y82" i="1"/>
  <c r="Y88" i="1"/>
  <c r="Y95" i="1"/>
  <c r="Y104" i="1"/>
  <c r="Y113" i="1"/>
  <c r="Y119" i="1"/>
  <c r="Y129" i="1"/>
  <c r="Y135" i="1"/>
  <c r="Y140" i="1"/>
  <c r="Y146" i="1"/>
  <c r="Y150" i="1"/>
  <c r="Y163" i="1"/>
  <c r="Y169" i="1"/>
  <c r="Y175" i="1"/>
  <c r="Y185" i="1"/>
  <c r="Y192" i="1"/>
  <c r="Y196" i="1"/>
  <c r="Y208" i="1"/>
  <c r="Y222" i="1"/>
  <c r="BP226" i="1"/>
  <c r="BN226" i="1"/>
  <c r="Z226" i="1"/>
  <c r="Y230" i="1"/>
  <c r="BP235" i="1"/>
  <c r="BN235" i="1"/>
  <c r="Z235" i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57" i="1"/>
  <c r="Y295" i="1"/>
  <c r="BP288" i="1"/>
  <c r="BN288" i="1"/>
  <c r="Z288" i="1"/>
  <c r="BP292" i="1"/>
  <c r="BN292" i="1"/>
  <c r="Z292" i="1"/>
  <c r="BP327" i="1"/>
  <c r="BN327" i="1"/>
  <c r="Z327" i="1"/>
  <c r="Z328" i="1" s="1"/>
  <c r="Y329" i="1"/>
  <c r="Y334" i="1"/>
  <c r="BP331" i="1"/>
  <c r="BN331" i="1"/>
  <c r="Z331" i="1"/>
  <c r="BP349" i="1"/>
  <c r="BN349" i="1"/>
  <c r="Z349" i="1"/>
  <c r="BP353" i="1"/>
  <c r="BN353" i="1"/>
  <c r="Z353" i="1"/>
  <c r="Y355" i="1"/>
  <c r="Y362" i="1"/>
  <c r="BP357" i="1"/>
  <c r="BN357" i="1"/>
  <c r="Z357" i="1"/>
  <c r="Y361" i="1"/>
  <c r="BP365" i="1"/>
  <c r="BN365" i="1"/>
  <c r="Z365" i="1"/>
  <c r="Y370" i="1"/>
  <c r="BP374" i="1"/>
  <c r="BN374" i="1"/>
  <c r="Z374" i="1"/>
  <c r="Y377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57" i="1"/>
  <c r="Y417" i="1"/>
  <c r="BP406" i="1"/>
  <c r="BN406" i="1"/>
  <c r="Z406" i="1"/>
  <c r="Y416" i="1"/>
  <c r="BP410" i="1"/>
  <c r="BN410" i="1"/>
  <c r="Z410" i="1"/>
  <c r="BP414" i="1"/>
  <c r="BN414" i="1"/>
  <c r="Z414" i="1"/>
  <c r="BP454" i="1"/>
  <c r="BN454" i="1"/>
  <c r="Z454" i="1"/>
  <c r="Y456" i="1"/>
  <c r="Z657" i="1"/>
  <c r="Y481" i="1"/>
  <c r="BP464" i="1"/>
  <c r="BN464" i="1"/>
  <c r="Z464" i="1"/>
  <c r="Y482" i="1"/>
  <c r="BP466" i="1"/>
  <c r="BN466" i="1"/>
  <c r="Z466" i="1"/>
  <c r="BP472" i="1"/>
  <c r="BN472" i="1"/>
  <c r="Z472" i="1"/>
  <c r="BP475" i="1"/>
  <c r="BN475" i="1"/>
  <c r="Z475" i="1"/>
  <c r="BP479" i="1"/>
  <c r="BN479" i="1"/>
  <c r="Z479" i="1"/>
  <c r="Y504" i="1"/>
  <c r="BP498" i="1"/>
  <c r="BN498" i="1"/>
  <c r="Z498" i="1"/>
  <c r="Y503" i="1"/>
  <c r="H9" i="1"/>
  <c r="B657" i="1"/>
  <c r="X648" i="1"/>
  <c r="X649" i="1"/>
  <c r="Z23" i="1"/>
  <c r="BN23" i="1"/>
  <c r="Z25" i="1"/>
  <c r="BN25" i="1"/>
  <c r="Y26" i="1"/>
  <c r="X647" i="1"/>
  <c r="Z29" i="1"/>
  <c r="Z30" i="1" s="1"/>
  <c r="BN29" i="1"/>
  <c r="BP29" i="1"/>
  <c r="Z35" i="1"/>
  <c r="BN35" i="1"/>
  <c r="BP35" i="1"/>
  <c r="Z37" i="1"/>
  <c r="BN37" i="1"/>
  <c r="Z39" i="1"/>
  <c r="BN39" i="1"/>
  <c r="Y42" i="1"/>
  <c r="Z45" i="1"/>
  <c r="Z46" i="1" s="1"/>
  <c r="BN45" i="1"/>
  <c r="Z50" i="1"/>
  <c r="BN50" i="1"/>
  <c r="BP50" i="1"/>
  <c r="Z52" i="1"/>
  <c r="BN52" i="1"/>
  <c r="Z54" i="1"/>
  <c r="BN54" i="1"/>
  <c r="Z56" i="1"/>
  <c r="BN56" i="1"/>
  <c r="Y57" i="1"/>
  <c r="Z60" i="1"/>
  <c r="BN60" i="1"/>
  <c r="BP60" i="1"/>
  <c r="Z62" i="1"/>
  <c r="BN62" i="1"/>
  <c r="Z68" i="1"/>
  <c r="BN68" i="1"/>
  <c r="Z70" i="1"/>
  <c r="BN70" i="1"/>
  <c r="Z72" i="1"/>
  <c r="BN72" i="1"/>
  <c r="Z76" i="1"/>
  <c r="BN76" i="1"/>
  <c r="BP76" i="1"/>
  <c r="Z78" i="1"/>
  <c r="BN78" i="1"/>
  <c r="Z80" i="1"/>
  <c r="BN80" i="1"/>
  <c r="Z86" i="1"/>
  <c r="BN86" i="1"/>
  <c r="E657" i="1"/>
  <c r="Z93" i="1"/>
  <c r="Z95" i="1" s="1"/>
  <c r="BN93" i="1"/>
  <c r="Y96" i="1"/>
  <c r="Z99" i="1"/>
  <c r="BN99" i="1"/>
  <c r="Z101" i="1"/>
  <c r="BN101" i="1"/>
  <c r="Z102" i="1"/>
  <c r="BN102" i="1"/>
  <c r="F657" i="1"/>
  <c r="Z109" i="1"/>
  <c r="BN109" i="1"/>
  <c r="Z111" i="1"/>
  <c r="BN111" i="1"/>
  <c r="Y114" i="1"/>
  <c r="Z117" i="1"/>
  <c r="BN117" i="1"/>
  <c r="Z123" i="1"/>
  <c r="BN123" i="1"/>
  <c r="Z125" i="1"/>
  <c r="BN125" i="1"/>
  <c r="Z127" i="1"/>
  <c r="BN127" i="1"/>
  <c r="Z133" i="1"/>
  <c r="BN133" i="1"/>
  <c r="Z138" i="1"/>
  <c r="Z140" i="1" s="1"/>
  <c r="BN138" i="1"/>
  <c r="BP138" i="1"/>
  <c r="Y141" i="1"/>
  <c r="Z144" i="1"/>
  <c r="BN144" i="1"/>
  <c r="Z148" i="1"/>
  <c r="BN148" i="1"/>
  <c r="BP148" i="1"/>
  <c r="H657" i="1"/>
  <c r="Y156" i="1"/>
  <c r="Z159" i="1"/>
  <c r="BN159" i="1"/>
  <c r="Z161" i="1"/>
  <c r="BN161" i="1"/>
  <c r="Z167" i="1"/>
  <c r="Z168" i="1" s="1"/>
  <c r="BN167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Z183" i="1"/>
  <c r="BN183" i="1"/>
  <c r="J657" i="1"/>
  <c r="Z190" i="1"/>
  <c r="Z191" i="1" s="1"/>
  <c r="BN190" i="1"/>
  <c r="Y191" i="1"/>
  <c r="Z194" i="1"/>
  <c r="Z196" i="1" s="1"/>
  <c r="BN194" i="1"/>
  <c r="BP194" i="1"/>
  <c r="Z200" i="1"/>
  <c r="BN200" i="1"/>
  <c r="Z202" i="1"/>
  <c r="BN202" i="1"/>
  <c r="Z204" i="1"/>
  <c r="BN204" i="1"/>
  <c r="Z206" i="1"/>
  <c r="BN206" i="1"/>
  <c r="Z210" i="1"/>
  <c r="BN210" i="1"/>
  <c r="BP210" i="1"/>
  <c r="Z212" i="1"/>
  <c r="BN212" i="1"/>
  <c r="Z214" i="1"/>
  <c r="BN214" i="1"/>
  <c r="Z216" i="1"/>
  <c r="BN216" i="1"/>
  <c r="Z218" i="1"/>
  <c r="BN218" i="1"/>
  <c r="Z220" i="1"/>
  <c r="BN220" i="1"/>
  <c r="Z224" i="1"/>
  <c r="BN224" i="1"/>
  <c r="BP224" i="1"/>
  <c r="BP225" i="1"/>
  <c r="BN225" i="1"/>
  <c r="Z225" i="1"/>
  <c r="BP228" i="1"/>
  <c r="BN228" i="1"/>
  <c r="Z228" i="1"/>
  <c r="K657" i="1"/>
  <c r="BP237" i="1"/>
  <c r="BN237" i="1"/>
  <c r="Z237" i="1"/>
  <c r="BP241" i="1"/>
  <c r="BN241" i="1"/>
  <c r="Z241" i="1"/>
  <c r="Y243" i="1"/>
  <c r="L657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57" i="1"/>
  <c r="Y272" i="1"/>
  <c r="BP263" i="1"/>
  <c r="BN263" i="1"/>
  <c r="Z263" i="1"/>
  <c r="BP267" i="1"/>
  <c r="BN267" i="1"/>
  <c r="Z267" i="1"/>
  <c r="BP271" i="1"/>
  <c r="BN271" i="1"/>
  <c r="Z271" i="1"/>
  <c r="Y273" i="1"/>
  <c r="O657" i="1"/>
  <c r="Y277" i="1"/>
  <c r="BP276" i="1"/>
  <c r="BN276" i="1"/>
  <c r="Z276" i="1"/>
  <c r="Z277" i="1" s="1"/>
  <c r="Y278" i="1"/>
  <c r="P657" i="1"/>
  <c r="Y284" i="1"/>
  <c r="BP281" i="1"/>
  <c r="BN281" i="1"/>
  <c r="Z281" i="1"/>
  <c r="BP290" i="1"/>
  <c r="BN290" i="1"/>
  <c r="Z290" i="1"/>
  <c r="Y294" i="1"/>
  <c r="BP307" i="1"/>
  <c r="BN307" i="1"/>
  <c r="Z307" i="1"/>
  <c r="Z308" i="1" s="1"/>
  <c r="Y309" i="1"/>
  <c r="S657" i="1"/>
  <c r="Y313" i="1"/>
  <c r="BP312" i="1"/>
  <c r="BN312" i="1"/>
  <c r="Z312" i="1"/>
  <c r="Z313" i="1" s="1"/>
  <c r="Y314" i="1"/>
  <c r="Y317" i="1"/>
  <c r="BP316" i="1"/>
  <c r="BN316" i="1"/>
  <c r="Z316" i="1"/>
  <c r="Z317" i="1" s="1"/>
  <c r="Y318" i="1"/>
  <c r="Y323" i="1"/>
  <c r="BP320" i="1"/>
  <c r="BN320" i="1"/>
  <c r="Z320" i="1"/>
  <c r="Z322" i="1" s="1"/>
  <c r="T657" i="1"/>
  <c r="Y333" i="1"/>
  <c r="BP347" i="1"/>
  <c r="BN347" i="1"/>
  <c r="Z347" i="1"/>
  <c r="BP351" i="1"/>
  <c r="BN351" i="1"/>
  <c r="Z351" i="1"/>
  <c r="BP359" i="1"/>
  <c r="BN359" i="1"/>
  <c r="Z359" i="1"/>
  <c r="BP367" i="1"/>
  <c r="BN367" i="1"/>
  <c r="Z367" i="1"/>
  <c r="BP436" i="1"/>
  <c r="BN436" i="1"/>
  <c r="Z436" i="1"/>
  <c r="BP440" i="1"/>
  <c r="BN440" i="1"/>
  <c r="Z440" i="1"/>
  <c r="Y242" i="1"/>
  <c r="R657" i="1"/>
  <c r="Y300" i="1"/>
  <c r="Y328" i="1"/>
  <c r="Y343" i="1"/>
  <c r="V657" i="1"/>
  <c r="Y354" i="1"/>
  <c r="Y371" i="1"/>
  <c r="Y378" i="1"/>
  <c r="BP375" i="1"/>
  <c r="BN375" i="1"/>
  <c r="Z375" i="1"/>
  <c r="BP381" i="1"/>
  <c r="BN381" i="1"/>
  <c r="Z381" i="1"/>
  <c r="BP389" i="1"/>
  <c r="BN389" i="1"/>
  <c r="Z389" i="1"/>
  <c r="W657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Y422" i="1"/>
  <c r="Y430" i="1"/>
  <c r="BP429" i="1"/>
  <c r="BN429" i="1"/>
  <c r="Z429" i="1"/>
  <c r="Z430" i="1" s="1"/>
  <c r="Y431" i="1"/>
  <c r="Y657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BP465" i="1"/>
  <c r="BN465" i="1"/>
  <c r="Z465" i="1"/>
  <c r="BP469" i="1"/>
  <c r="BN469" i="1"/>
  <c r="Z469" i="1"/>
  <c r="BP474" i="1"/>
  <c r="BN474" i="1"/>
  <c r="Z474" i="1"/>
  <c r="BP477" i="1"/>
  <c r="BN477" i="1"/>
  <c r="Z477" i="1"/>
  <c r="BP480" i="1"/>
  <c r="BN480" i="1"/>
  <c r="Z480" i="1"/>
  <c r="Y487" i="1"/>
  <c r="BP484" i="1"/>
  <c r="BN484" i="1"/>
  <c r="Z484" i="1"/>
  <c r="BP501" i="1"/>
  <c r="BN501" i="1"/>
  <c r="Z501" i="1"/>
  <c r="Y519" i="1"/>
  <c r="BP518" i="1"/>
  <c r="BN518" i="1"/>
  <c r="Z518" i="1"/>
  <c r="Z519" i="1" s="1"/>
  <c r="Y520" i="1"/>
  <c r="BP525" i="1"/>
  <c r="BN525" i="1"/>
  <c r="Z525" i="1"/>
  <c r="Y541" i="1"/>
  <c r="BP529" i="1"/>
  <c r="BN529" i="1"/>
  <c r="Z529" i="1"/>
  <c r="BP533" i="1"/>
  <c r="BN533" i="1"/>
  <c r="Z533" i="1"/>
  <c r="BP536" i="1"/>
  <c r="BN536" i="1"/>
  <c r="Z536" i="1"/>
  <c r="BP538" i="1"/>
  <c r="BN538" i="1"/>
  <c r="Z538" i="1"/>
  <c r="BP545" i="1"/>
  <c r="BN545" i="1"/>
  <c r="Z545" i="1"/>
  <c r="BP556" i="1"/>
  <c r="BN556" i="1"/>
  <c r="Z556" i="1"/>
  <c r="BP560" i="1"/>
  <c r="BN560" i="1"/>
  <c r="Z560" i="1"/>
  <c r="AA657" i="1"/>
  <c r="Y496" i="1"/>
  <c r="AC657" i="1"/>
  <c r="Y515" i="1"/>
  <c r="BP514" i="1"/>
  <c r="BN514" i="1"/>
  <c r="AD657" i="1"/>
  <c r="BP527" i="1"/>
  <c r="BN527" i="1"/>
  <c r="Z527" i="1"/>
  <c r="BP531" i="1"/>
  <c r="BN531" i="1"/>
  <c r="Z531" i="1"/>
  <c r="BP534" i="1"/>
  <c r="BN534" i="1"/>
  <c r="Z534" i="1"/>
  <c r="BP537" i="1"/>
  <c r="BN537" i="1"/>
  <c r="Z537" i="1"/>
  <c r="BP539" i="1"/>
  <c r="BN539" i="1"/>
  <c r="Z539" i="1"/>
  <c r="BP544" i="1"/>
  <c r="BN544" i="1"/>
  <c r="Z544" i="1"/>
  <c r="BP546" i="1"/>
  <c r="BN546" i="1"/>
  <c r="Z546" i="1"/>
  <c r="Y548" i="1"/>
  <c r="BP555" i="1"/>
  <c r="BN555" i="1"/>
  <c r="Z555" i="1"/>
  <c r="BP559" i="1"/>
  <c r="BN559" i="1"/>
  <c r="Z559" i="1"/>
  <c r="Y562" i="1"/>
  <c r="BP566" i="1"/>
  <c r="BN566" i="1"/>
  <c r="Z566" i="1"/>
  <c r="BP595" i="1"/>
  <c r="BN595" i="1"/>
  <c r="Z595" i="1"/>
  <c r="BP597" i="1"/>
  <c r="BN597" i="1"/>
  <c r="Z597" i="1"/>
  <c r="Y599" i="1"/>
  <c r="Y619" i="1"/>
  <c r="BP611" i="1"/>
  <c r="BN611" i="1"/>
  <c r="Z611" i="1"/>
  <c r="Y620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Y540" i="1"/>
  <c r="AE657" i="1"/>
  <c r="Y579" i="1"/>
  <c r="BP578" i="1"/>
  <c r="BN578" i="1"/>
  <c r="Z578" i="1"/>
  <c r="Z579" i="1" s="1"/>
  <c r="Y580" i="1"/>
  <c r="Y598" i="1"/>
  <c r="BP594" i="1"/>
  <c r="BN594" i="1"/>
  <c r="Z594" i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AG657" i="1"/>
  <c r="Y632" i="1"/>
  <c r="BP630" i="1"/>
  <c r="BN630" i="1"/>
  <c r="Z630" i="1"/>
  <c r="Z632" i="1" s="1"/>
  <c r="Z207" i="1" l="1"/>
  <c r="Z113" i="1"/>
  <c r="Z73" i="1"/>
  <c r="Z377" i="1"/>
  <c r="Z370" i="1"/>
  <c r="Z562" i="1"/>
  <c r="Z421" i="1"/>
  <c r="Z284" i="1"/>
  <c r="Z150" i="1"/>
  <c r="Z88" i="1"/>
  <c r="Z333" i="1"/>
  <c r="Z163" i="1"/>
  <c r="Z510" i="1"/>
  <c r="Y649" i="1"/>
  <c r="Z26" i="1"/>
  <c r="Z598" i="1"/>
  <c r="Z568" i="1"/>
  <c r="Z547" i="1"/>
  <c r="Z540" i="1"/>
  <c r="Z486" i="1"/>
  <c r="Z442" i="1"/>
  <c r="Z354" i="1"/>
  <c r="Z145" i="1"/>
  <c r="Z134" i="1"/>
  <c r="Z129" i="1"/>
  <c r="Z119" i="1"/>
  <c r="Z104" i="1"/>
  <c r="Z64" i="1"/>
  <c r="Z57" i="1"/>
  <c r="Z41" i="1"/>
  <c r="Y648" i="1"/>
  <c r="Z294" i="1"/>
  <c r="Z242" i="1"/>
  <c r="Z608" i="1"/>
  <c r="Z426" i="1"/>
  <c r="Y650" i="1"/>
  <c r="Z272" i="1"/>
  <c r="Z230" i="1"/>
  <c r="Z481" i="1"/>
  <c r="Z361" i="1"/>
  <c r="Y647" i="1"/>
  <c r="Z619" i="1"/>
  <c r="Z455" i="1"/>
  <c r="Z255" i="1"/>
  <c r="Z221" i="1"/>
  <c r="Z185" i="1"/>
  <c r="Z82" i="1"/>
  <c r="Y651" i="1"/>
  <c r="X650" i="1"/>
  <c r="Z503" i="1"/>
  <c r="Z416" i="1"/>
  <c r="Z390" i="1"/>
  <c r="Z384" i="1"/>
  <c r="Z652" i="1" l="1"/>
</calcChain>
</file>

<file path=xl/sharedStrings.xml><?xml version="1.0" encoding="utf-8"?>
<sst xmlns="http://schemas.openxmlformats.org/spreadsheetml/2006/main" count="3068" uniqueCount="1068">
  <si>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</si>
  <si>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</si>
  <si>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</si>
  <si>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</si>
  <si>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</si>
  <si>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</si>
  <si>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</si>
  <si>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</si>
  <si>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</si>
  <si>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</si>
  <si>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</si>
  <si>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</si>
  <si>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</si>
  <si>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</si>
  <si>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</si>
  <si>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</si>
  <si>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</si>
  <si>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</si>
  <si>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</si>
  <si>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</si>
  <si>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</si>
  <si>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</si>
  <si>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</si>
  <si>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</si>
  <si>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</si>
  <si>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</si>
  <si>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</si>
  <si>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</si>
  <si>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</si>
  <si>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</si>
  <si>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</si>
  <si>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</si>
  <si>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</si>
  <si>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</si>
  <si>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</si>
  <si>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</si>
  <si>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</si>
  <si>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</si>
  <si>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</si>
  <si>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</si>
  <si>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</si>
  <si>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</si>
  <si>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</si>
  <si>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</si>
  <si>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</si>
  <si>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</si>
  <si>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</si>
  <si>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</si>
  <si>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</si>
  <si>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</si>
  <si>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</si>
  <si>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</si>
  <si>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</si>
  <si>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</si>
  <si>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</si>
  <si>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</si>
  <si>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</si>
  <si>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</si>
  <si>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</si>
  <si>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</si>
  <si>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</si>
  <si>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</si>
  <si>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</si>
  <si>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</si>
  <si>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</si>
  <si>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</si>
  <si>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</si>
  <si>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</si>
  <si>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</si>
  <si>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</si>
  <si>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</si>
  <si>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</si>
  <si>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</si>
  <si>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</si>
  <si>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</si>
  <si>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</si>
  <si>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</si>
  <si>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</si>
  <si>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</si>
  <si>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</si>
  <si>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</si>
  <si>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</si>
  <si>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</si>
  <si>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</si>
  <si>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</si>
  <si>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</si>
  <si>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</si>
  <si>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</si>
  <si>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</si>
  <si>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</si>
  <si>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</si>
  <si>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</si>
  <si>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</si>
  <si>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</si>
  <si>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</si>
  <si>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26.02.2025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</si>
  <si>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</si>
  <si>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</si>
  <si>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</si>
  <si>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</si>
  <si>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</si>
  <si>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</si>
  <si>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</si>
  <si>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</si>
  <si>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</si>
  <si>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</si>
  <si>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</si>
  <si>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</si>
  <si>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</si>
  <si>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</si>
  <si>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</si>
  <si>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</si>
  <si>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</si>
  <si>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</si>
  <si>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</si>
  <si>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</si>
  <si>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</si>
  <si>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</si>
  <si>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</si>
  <si>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</si>
  <si>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</si>
  <si>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</si>
  <si>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</si>
  <si>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</si>
  <si>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</si>
  <si>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</si>
  <si>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</si>
  <si>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</si>
  <si>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</si>
  <si>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</si>
  <si>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</si>
  <si>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</si>
  <si>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</si>
  <si>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</si>
  <si>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</si>
  <si>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</si>
  <si>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</si>
  <si>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</si>
  <si>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</si>
  <si>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</si>
  <si>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</si>
  <si>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</si>
  <si>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</si>
  <si>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</si>
  <si>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</si>
  <si>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</si>
  <si>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</si>
  <si>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</si>
  <si>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</si>
  <si>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</si>
  <si>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</si>
  <si>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</si>
  <si>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</si>
  <si>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</si>
  <si>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</si>
  <si>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</si>
  <si>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</si>
  <si>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</si>
  <si>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</si>
  <si>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</si>
  <si>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</si>
  <si>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</si>
  <si>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</si>
  <si>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</si>
  <si>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</si>
  <si>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</si>
  <si>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</si>
  <si>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</si>
  <si>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</si>
  <si>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</si>
  <si>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</si>
  <si>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</si>
  <si>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</si>
  <si>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</si>
  <si>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</si>
  <si>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</si>
  <si>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</si>
  <si>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</si>
  <si>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</si>
  <si>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</si>
  <si>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</si>
  <si>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</si>
  <si>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</si>
  <si>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</si>
  <si>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</si>
  <si>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</si>
  <si>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</si>
  <si>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</si>
  <si>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</si>
  <si>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</si>
  <si>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</si>
  <si>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</si>
  <si>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</si>
  <si>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</si>
  <si>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</si>
  <si>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</si>
  <si>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</si>
  <si>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</si>
  <si>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</si>
  <si>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</si>
  <si>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</si>
  <si>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</si>
  <si>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</si>
  <si>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</si>
  <si>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</si>
  <si>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</si>
  <si>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</si>
  <si>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</si>
  <si>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</si>
  <si>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</si>
  <si>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</si>
  <si>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</si>
  <si>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</si>
  <si>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</si>
  <si>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</si>
  <si>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</si>
  <si>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</si>
  <si>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</si>
  <si>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</si>
  <si>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</si>
  <si>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</si>
  <si>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</si>
  <si>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</si>
  <si>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</si>
  <si>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</si>
  <si>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</si>
  <si>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</si>
  <si>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</si>
  <si>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</si>
  <si>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</si>
  <si>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</si>
  <si>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</si>
  <si>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</si>
  <si>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</si>
  <si>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</si>
  <si>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</si>
  <si>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</si>
  <si>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</si>
  <si>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</si>
  <si>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</si>
  <si>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</si>
  <si>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</si>
  <si>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</si>
  <si>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</si>
  <si>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</si>
  <si>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</si>
  <si>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</si>
  <si>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</si>
  <si>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</si>
  <si>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</si>
  <si>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</si>
  <si>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</si>
  <si>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</si>
  <si>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</si>
  <si>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</si>
  <si>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</si>
  <si>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</si>
  <si>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</si>
  <si>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</si>
  <si>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</si>
  <si>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</si>
  <si>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</si>
  <si>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</si>
  <si>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</si>
  <si>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</si>
  <si>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</si>
  <si>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</si>
  <si>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</si>
  <si>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</si>
  <si>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</si>
  <si>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</si>
  <si>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</si>
  <si>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</si>
  <si>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</si>
  <si>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</si>
  <si>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</si>
  <si>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</si>
  <si>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</si>
  <si>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</si>
  <si>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</si>
  <si>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</si>
  <si>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</si>
  <si>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</si>
  <si>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</si>
  <si>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</si>
  <si>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</si>
  <si>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</si>
  <si>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</si>
  <si>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</si>
  <si>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</si>
  <si>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</si>
  <si>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</si>
  <si>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</si>
  <si>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</si>
  <si>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</si>
  <si>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</si>
  <si>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</si>
  <si>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</si>
  <si>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</si>
  <si>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</si>
  <si>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</si>
  <si>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</si>
  <si>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</si>
  <si>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</si>
  <si>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</si>
  <si>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</si>
  <si>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</si>
  <si>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</si>
  <si>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</si>
  <si>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</si>
  <si>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</si>
  <si>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</si>
  <si>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</si>
  <si>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</si>
  <si>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</si>
  <si>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</si>
  <si>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</si>
  <si>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</si>
  <si>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</si>
  <si>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</si>
  <si>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</si>
  <si>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</si>
  <si>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</si>
  <si>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</si>
  <si>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</si>
  <si>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</si>
  <si>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</si>
  <si>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</si>
  <si>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</si>
  <si>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</si>
  <si>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</si>
  <si>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</si>
  <si>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</si>
  <si>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</si>
  <si>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</si>
  <si>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</si>
  <si>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</si>
  <si>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</si>
  <si>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</si>
  <si>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</si>
  <si>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</si>
  <si>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</si>
  <si>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</si>
  <si>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</si>
  <si>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</si>
  <si>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</si>
  <si>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</si>
  <si>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</si>
  <si>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</si>
  <si>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</si>
  <si>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</si>
  <si>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</si>
  <si>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</si>
  <si>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</si>
  <si>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</si>
  <si>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</si>
  <si>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</si>
  <si>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</si>
  <si>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</si>
  <si>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</si>
  <si>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</si>
  <si>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</si>
  <si>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</si>
  <si>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</si>
  <si>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</si>
  <si>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</si>
  <si>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</si>
  <si>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</si>
  <si>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</si>
  <si>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</si>
  <si>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</si>
  <si>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</si>
  <si>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</si>
  <si>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</si>
  <si>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</si>
  <si>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</si>
  <si>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</si>
  <si>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</si>
  <si>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</si>
  <si>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</si>
  <si>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</si>
  <si>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</si>
  <si>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</si>
  <si>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</si>
  <si>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</si>
  <si>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</si>
  <si>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</si>
  <si>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</si>
  <si>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</si>
  <si>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</si>
  <si>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</si>
  <si>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</si>
  <si>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</si>
  <si>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</si>
  <si>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</si>
  <si>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</si>
  <si>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</si>
  <si>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</si>
  <si>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</si>
  <si>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</si>
  <si>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</si>
  <si>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</si>
  <si>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</si>
  <si>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</si>
  <si>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</si>
  <si>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</si>
  <si>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</si>
  <si>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</si>
  <si>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</si>
  <si>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</si>
  <si>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</si>
  <si>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</si>
  <si>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</si>
  <si>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</si>
  <si>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</si>
  <si>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</si>
  <si>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</si>
  <si>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</si>
  <si>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</si>
  <si>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</si>
  <si>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</si>
  <si>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</si>
  <si>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</si>
  <si>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</si>
  <si>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</si>
  <si>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</si>
  <si>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</si>
  <si>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</si>
  <si>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</si>
  <si>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</si>
  <si>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</si>
  <si>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</si>
  <si>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</si>
  <si>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</si>
  <si>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</si>
  <si>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</si>
  <si>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</si>
  <si>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</si>
  <si>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</si>
  <si>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</si>
  <si>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</si>
  <si>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</si>
  <si>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</si>
  <si>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</si>
  <si>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</si>
  <si>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</si>
  <si>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</si>
  <si>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</si>
  <si>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</si>
  <si>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</si>
  <si>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</si>
  <si>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</si>
  <si>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</si>
  <si>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</si>
  <si>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</si>
  <si>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</si>
  <si>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</si>
  <si>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</si>
  <si>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</si>
  <si>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</si>
  <si>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</si>
  <si>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</si>
  <si>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</si>
  <si>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</si>
  <si>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</si>
  <si>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</si>
  <si>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</si>
  <si>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</si>
  <si>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</si>
  <si>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</si>
  <si>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</si>
  <si>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</si>
  <si>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</si>
  <si>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</si>
  <si>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</si>
  <si>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</si>
  <si>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</si>
  <si>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</si>
  <si>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</si>
  <si>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</si>
  <si>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</si>
  <si>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</si>
  <si>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</si>
  <si>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</si>
  <si>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</si>
  <si>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</si>
  <si>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</si>
  <si>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</si>
  <si>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</si>
  <si>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</si>
  <si>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</si>
  <si>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</si>
  <si>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</si>
  <si>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</si>
  <si>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</si>
  <si>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</si>
  <si>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</si>
  <si>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</si>
  <si>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</si>
  <si>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</si>
  <si>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</si>
  <si>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</si>
  <si>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</si>
  <si>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</si>
  <si>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</si>
  <si>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</si>
  <si>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</si>
  <si>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</si>
  <si>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</si>
  <si>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</si>
  <si>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</si>
  <si>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</si>
  <si>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</si>
  <si>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</si>
  <si>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</si>
  <si>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</si>
  <si>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</si>
  <si>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</si>
  <si>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</si>
  <si>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</si>
  <si>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</si>
  <si>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</si>
  <si>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</si>
  <si>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</si>
  <si>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</si>
  <si>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</si>
  <si>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</si>
  <si>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</si>
  <si>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</si>
  <si>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</si>
  <si>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</si>
  <si>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</si>
  <si>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</si>
  <si>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</si>
  <si>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</si>
  <si>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</si>
  <si>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</si>
  <si>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</si>
  <si>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</si>
  <si>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</si>
  <si>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</si>
  <si>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</si>
  <si>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</si>
  <si>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</si>
  <si>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</si>
  <si>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</si>
  <si>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</si>
  <si>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</si>
  <si>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</si>
  <si>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</si>
  <si>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</si>
  <si>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</si>
  <si>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</si>
  <si>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</si>
  <si>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</si>
  <si>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</si>
  <si>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</si>
  <si>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</si>
  <si>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</si>
  <si>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</si>
  <si>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</si>
  <si>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</si>
  <si>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</si>
  <si>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</si>
  <si>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</si>
  <si>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</si>
  <si>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</si>
  <si>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</si>
  <si>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</si>
  <si>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</si>
  <si>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</si>
  <si>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</si>
  <si>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</si>
  <si>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</si>
  <si>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</si>
  <si>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</si>
  <si>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</si>
  <si>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</si>
  <si>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</si>
  <si>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</si>
  <si>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</si>
  <si>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</si>
  <si>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</si>
  <si>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</si>
  <si>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</si>
  <si>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</si>
  <si>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</si>
  <si>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</si>
  <si>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</si>
  <si>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</si>
  <si>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</si>
  <si>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</si>
  <si>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</si>
  <si>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</si>
  <si>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</si>
  <si>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</si>
  <si>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</si>
  <si>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</si>
  <si>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</si>
  <si>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</si>
  <si>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</si>
  <si>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</si>
  <si>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</si>
  <si>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</si>
  <si>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</si>
  <si>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</si>
  <si>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</si>
  <si>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</si>
  <si>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</si>
  <si>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</si>
  <si>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</si>
  <si>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</si>
  <si>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</si>
  <si>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</si>
  <si>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</si>
  <si>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</si>
  <si>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</si>
  <si>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</si>
  <si>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</si>
  <si>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</si>
  <si>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</si>
  <si>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</si>
  <si>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</si>
  <si>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</si>
  <si>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</si>
  <si>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</si>
  <si>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</si>
  <si>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</si>
  <si>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</si>
  <si>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</si>
  <si>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</si>
  <si>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</si>
  <si>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</si>
  <si>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</si>
  <si>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</si>
  <si>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</si>
  <si>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</si>
  <si>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</si>
  <si>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</si>
  <si>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</si>
  <si>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</si>
  <si>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</si>
  <si>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</si>
  <si>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</si>
  <si>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</si>
  <si>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</si>
  <si>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</si>
  <si>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</si>
  <si>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</si>
  <si>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</si>
  <si>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</si>
  <si>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</si>
  <si>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</si>
  <si>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</si>
  <si>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</si>
  <si>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</si>
  <si>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</si>
  <si>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</si>
  <si>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</si>
  <si>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</si>
  <si>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</si>
  <si>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</si>
  <si>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</si>
  <si>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</si>
  <si>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</si>
  <si>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</si>
  <si>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</si>
  <si>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</si>
  <si>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</si>
  <si>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</si>
  <si>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</si>
  <si>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</si>
  <si>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</si>
  <si>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</si>
  <si>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</si>
  <si>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</si>
  <si>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</si>
  <si>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</si>
  <si>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</si>
  <si>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</si>
  <si>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</si>
  <si>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</si>
  <si>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</si>
  <si>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</si>
  <si>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</si>
  <si>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</si>
  <si>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</si>
  <si>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</si>
  <si>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</si>
  <si>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</si>
  <si>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</si>
  <si>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</si>
  <si>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</si>
  <si>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</si>
  <si>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</si>
  <si>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</si>
  <si>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</si>
  <si>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</si>
  <si>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</si>
  <si>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</si>
  <si>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</si>
  <si>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</si>
  <si>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</si>
  <si>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</si>
  <si>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</si>
  <si>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</si>
  <si>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</si>
  <si>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</si>
  <si>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</si>
  <si>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</si>
  <si>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</si>
  <si>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</si>
  <si>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</si>
  <si>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</si>
  <si>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</si>
  <si>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</si>
  <si>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</si>
  <si>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</si>
  <si>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</si>
  <si>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</si>
  <si>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</si>
  <si>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</si>
  <si>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</si>
  <si>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</si>
  <si>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</si>
  <si>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</si>
  <si>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</si>
  <si>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</si>
  <si>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</si>
  <si>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</si>
  <si>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</si>
  <si>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</si>
  <si>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</si>
  <si>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</si>
  <si>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</si>
  <si>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</si>
  <si>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</si>
  <si>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</si>
  <si>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</si>
  <si>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</si>
  <si>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</si>
  <si>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</si>
  <si>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</si>
  <si>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</si>
  <si>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</si>
  <si>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</si>
  <si>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</si>
  <si>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</si>
  <si>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</si>
  <si>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</si>
  <si>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</si>
  <si>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</si>
  <si>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</si>
  <si>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</si>
  <si>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</si>
  <si>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</si>
  <si>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</si>
  <si>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</si>
  <si>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</si>
  <si>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</si>
  <si>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</si>
  <si>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</si>
  <si>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</si>
  <si>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</si>
  <si>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</si>
  <si>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</si>
  <si>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</si>
  <si>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</si>
  <si>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</si>
  <si>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</si>
  <si>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</si>
  <si>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</si>
  <si>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</si>
  <si>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</si>
  <si>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</si>
  <si>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</si>
  <si>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</si>
  <si>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</si>
  <si>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</si>
  <si>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</si>
  <si>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</si>
  <si>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</si>
  <si>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</si>
  <si>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</si>
  <si>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</si>
  <si>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</si>
  <si>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</si>
  <si>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</si>
  <si>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</si>
  <si>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</si>
  <si>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</si>
  <si>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</si>
  <si>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</si>
  <si>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</si>
  <si>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</si>
  <si>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</si>
  <si>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</si>
  <si>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</si>
  <si>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</si>
  <si>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</si>
  <si>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</si>
  <si>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</si>
  <si>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</si>
  <si>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</si>
  <si>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</si>
  <si>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</si>
  <si>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</si>
  <si>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</si>
  <si>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</si>
  <si>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</si>
  <si>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</si>
  <si>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</si>
  <si>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</si>
  <si>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</si>
  <si>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</si>
  <si>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</si>
  <si>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</si>
  <si>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</si>
  <si>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</si>
  <si>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</si>
  <si>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</si>
  <si>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</si>
  <si>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</si>
  <si>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</si>
  <si>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</si>
  <si>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</si>
  <si>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</si>
  <si>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</si>
  <si>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</si>
  <si>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</si>
  <si>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</si>
  <si>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</si>
  <si>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</si>
  <si>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</si>
  <si>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</si>
  <si>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</si>
  <si>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</si>
  <si>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</si>
  <si>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</si>
  <si>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</si>
  <si>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</si>
  <si>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</si>
  <si>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</si>
  <si>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</si>
  <si>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</si>
  <si>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</si>
  <si>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</si>
  <si>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</si>
  <si>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</si>
  <si>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</si>
  <si>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</si>
  <si>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</si>
  <si>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</si>
  <si>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</si>
  <si>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</si>
  <si>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</si>
  <si>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</si>
  <si>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</si>
  <si>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</si>
  <si>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</si>
  <si>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</si>
  <si>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</si>
  <si>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</si>
  <si>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</si>
  <si>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</si>
  <si>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</si>
  <si>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</si>
  <si>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</si>
  <si>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</si>
  <si>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</si>
  <si>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</si>
  <si>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</si>
  <si>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</si>
  <si>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</si>
  <si>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</si>
  <si>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</si>
  <si>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</si>
  <si>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</si>
  <si>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</si>
  <si>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</si>
  <si>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</si>
  <si>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</si>
  <si>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</si>
  <si>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</si>
  <si>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</si>
  <si>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</si>
  <si>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</si>
  <si>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</si>
  <si>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</si>
  <si>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</si>
  <si>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</si>
  <si>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</si>
  <si>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</si>
  <si>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</si>
  <si>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</si>
  <si>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</si>
  <si>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</si>
  <si>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</si>
  <si>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</si>
  <si>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</si>
  <si>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</si>
  <si>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</si>
  <si>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</si>
  <si>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</si>
  <si>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</si>
  <si>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</si>
  <si>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</si>
  <si>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</si>
  <si>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</si>
  <si>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</si>
  <si>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</si>
  <si>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</si>
  <si>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</si>
  <si>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</si>
  <si>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</si>
  <si>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</si>
  <si>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</si>
  <si>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</si>
  <si>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</si>
  <si>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</si>
  <si>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</si>
  <si>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</si>
  <si>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</si>
  <si>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</si>
  <si>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</si>
  <si>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</si>
  <si>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</si>
  <si>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</si>
  <si>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</si>
  <si>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</si>
  <si>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</si>
  <si>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</si>
  <si>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</si>
  <si>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</si>
  <si>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</si>
  <si>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</si>
  <si>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</si>
  <si>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</si>
  <si>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</si>
  <si>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</si>
  <si>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</si>
  <si>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</si>
  <si>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</si>
  <si>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</si>
  <si>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</si>
  <si>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</si>
  <si>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</si>
  <si>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</si>
  <si>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</si>
  <si>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</si>
  <si>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</si>
  <si>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</si>
  <si>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</si>
  <si>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</si>
  <si>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</si>
  <si>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</si>
  <si>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</si>
  <si>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</si>
  <si>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</si>
  <si>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</si>
  <si>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</si>
  <si>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</si>
  <si>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</si>
  <si>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</si>
  <si>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</si>
  <si>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</si>
  <si>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</si>
  <si>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</si>
  <si>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</si>
  <si>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</si>
  <si>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</si>
  <si>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</si>
  <si>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</si>
  <si>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</si>
  <si>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</si>
  <si>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</si>
  <si>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</si>
  <si>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</si>
  <si>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</si>
  <si>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</si>
  <si>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</si>
  <si>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</si>
  <si>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</si>
  <si>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</si>
  <si>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</si>
  <si>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</si>
  <si>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</si>
  <si>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</si>
  <si>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</si>
  <si>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</si>
  <si>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</si>
  <si>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</si>
  <si>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</si>
  <si>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</si>
  <si>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</si>
  <si>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</si>
  <si>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</si>
  <si>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</si>
  <si>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</si>
  <si>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</si>
  <si>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</si>
  <si>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</si>
  <si>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</si>
  <si>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</si>
  <si>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</si>
  <si>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</si>
  <si>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</si>
  <si>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</si>
  <si>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</si>
  <si>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</si>
  <si>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</si>
  <si>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</si>
  <si>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</si>
  <si>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</si>
  <si>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</si>
  <si>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</si>
  <si>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</si>
  <si>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</si>
  <si>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</si>
  <si>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</si>
  <si>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</si>
  <si>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</si>
  <si>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</si>
  <si>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</si>
  <si>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</si>
  <si>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</si>
  <si>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</si>
  <si>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</si>
  <si>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</si>
  <si>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</si>
  <si>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</si>
  <si>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</si>
  <si>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</si>
  <si>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</si>
  <si>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</si>
  <si>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</si>
  <si>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</si>
  <si>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</si>
  <si>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</si>
  <si>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</si>
  <si>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</si>
  <si>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</si>
  <si>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</si>
  <si>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</si>
  <si>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</si>
  <si>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</si>
  <si>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</si>
  <si>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</si>
  <si>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</si>
  <si>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</si>
  <si>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</si>
  <si>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</si>
  <si>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</si>
  <si>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</si>
  <si>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</si>
  <si>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</si>
  <si>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</si>
  <si>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</si>
  <si>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</si>
  <si>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</si>
  <si>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</si>
  <si>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</si>
  <si>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</si>
  <si>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</si>
  <si>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</si>
  <si>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</si>
  <si>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</si>
  <si>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Сочти,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</si>
</sst>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4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7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832" t="s">
        <v>0</v>
      </c>
      <c r="E1" s="796"/>
      <c r="F1" s="796"/>
      <c r="G1" s="12" t="s">
        <v>1</v>
      </c>
      <c r="H1" s="832" t="s">
        <v>2</v>
      </c>
      <c r="I1" s="796"/>
      <c r="J1" s="796"/>
      <c r="K1" s="796"/>
      <c r="L1" s="796"/>
      <c r="M1" s="796"/>
      <c r="N1" s="796"/>
      <c r="O1" s="796"/>
      <c r="P1" s="796"/>
      <c r="Q1" s="796"/>
      <c r="R1" s="795" t="s">
        <v>3</v>
      </c>
      <c r="S1" s="796"/>
      <c r="T1" s="7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0"/>
      <c r="R2" s="760"/>
      <c r="S2" s="760"/>
      <c r="T2" s="760"/>
      <c r="U2" s="760"/>
      <c r="V2" s="760"/>
      <c r="W2" s="760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0"/>
      <c r="Q3" s="760"/>
      <c r="R3" s="760"/>
      <c r="S3" s="760"/>
      <c r="T3" s="760"/>
      <c r="U3" s="760"/>
      <c r="V3" s="760"/>
      <c r="W3" s="760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904" t="s">
        <v>8</v>
      </c>
      <c r="B5" s="864"/>
      <c r="C5" s="865"/>
      <c r="D5" s="840"/>
      <c r="E5" s="841"/>
      <c r="F5" s="1122" t="s">
        <v>9</v>
      </c>
      <c r="G5" s="865"/>
      <c r="H5" s="840" t="s">
        <v>1067</v>
      </c>
      <c r="I5" s="1057"/>
      <c r="J5" s="1057"/>
      <c r="K5" s="1057"/>
      <c r="L5" s="1057"/>
      <c r="M5" s="841"/>
      <c r="N5" s="58"/>
      <c r="P5" s="24" t="s">
        <v>10</v>
      </c>
      <c r="Q5" s="1132">
        <v>45715</v>
      </c>
      <c r="R5" s="897"/>
      <c r="T5" s="948" t="s">
        <v>11</v>
      </c>
      <c r="U5" s="949"/>
      <c r="V5" s="951" t="s">
        <v>12</v>
      </c>
      <c r="W5" s="897"/>
      <c r="AB5" s="51"/>
      <c r="AC5" s="51"/>
      <c r="AD5" s="51"/>
      <c r="AE5" s="51"/>
    </row>
    <row r="6" spans="1:32" s="745" customFormat="1" ht="24" customHeight="1" x14ac:dyDescent="0.2">
      <c r="A6" s="904" t="s">
        <v>13</v>
      </c>
      <c r="B6" s="864"/>
      <c r="C6" s="865"/>
      <c r="D6" s="1061" t="s">
        <v>14</v>
      </c>
      <c r="E6" s="1062"/>
      <c r="F6" s="1062"/>
      <c r="G6" s="1062"/>
      <c r="H6" s="1062"/>
      <c r="I6" s="1062"/>
      <c r="J6" s="1062"/>
      <c r="K6" s="1062"/>
      <c r="L6" s="1062"/>
      <c r="M6" s="897"/>
      <c r="N6" s="59"/>
      <c r="P6" s="24" t="s">
        <v>15</v>
      </c>
      <c r="Q6" s="1162" t="str">
        <f>IF(Q5=0," ",CHOOSE(WEEKDAY(Q5,2),"Понедельник","Вторник","Среда","Четверг","Пятница","Суббота","Воскресенье"))</f>
        <v>Четверг</v>
      </c>
      <c r="R6" s="758"/>
      <c r="T6" s="959" t="s">
        <v>16</v>
      </c>
      <c r="U6" s="949"/>
      <c r="V6" s="1043" t="s">
        <v>17</v>
      </c>
      <c r="W6" s="83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812" t="str">
        <f>IFERROR(VLOOKUP(DeliveryAddress,Table,3,0),1)</f>
        <v>1</v>
      </c>
      <c r="E7" s="813"/>
      <c r="F7" s="813"/>
      <c r="G7" s="813"/>
      <c r="H7" s="813"/>
      <c r="I7" s="813"/>
      <c r="J7" s="813"/>
      <c r="K7" s="813"/>
      <c r="L7" s="813"/>
      <c r="M7" s="814"/>
      <c r="N7" s="60"/>
      <c r="P7" s="24"/>
      <c r="Q7" s="42"/>
      <c r="R7" s="42"/>
      <c r="T7" s="760"/>
      <c r="U7" s="949"/>
      <c r="V7" s="1044"/>
      <c r="W7" s="1045"/>
      <c r="AB7" s="51"/>
      <c r="AC7" s="51"/>
      <c r="AD7" s="51"/>
      <c r="AE7" s="51"/>
    </row>
    <row r="8" spans="1:32" s="745" customFormat="1" ht="25.5" customHeight="1" x14ac:dyDescent="0.2">
      <c r="A8" s="1166" t="s">
        <v>18</v>
      </c>
      <c r="B8" s="764"/>
      <c r="C8" s="765"/>
      <c r="D8" s="825" t="s">
        <v>19</v>
      </c>
      <c r="E8" s="826"/>
      <c r="F8" s="826"/>
      <c r="G8" s="826"/>
      <c r="H8" s="826"/>
      <c r="I8" s="826"/>
      <c r="J8" s="826"/>
      <c r="K8" s="826"/>
      <c r="L8" s="826"/>
      <c r="M8" s="827"/>
      <c r="N8" s="61"/>
      <c r="P8" s="24" t="s">
        <v>20</v>
      </c>
      <c r="Q8" s="912">
        <v>0.625</v>
      </c>
      <c r="R8" s="814"/>
      <c r="T8" s="760"/>
      <c r="U8" s="949"/>
      <c r="V8" s="1044"/>
      <c r="W8" s="1045"/>
      <c r="AB8" s="51"/>
      <c r="AC8" s="51"/>
      <c r="AD8" s="51"/>
      <c r="AE8" s="51"/>
    </row>
    <row r="9" spans="1:32" s="745" customFormat="1" ht="39.950000000000003" customHeight="1" x14ac:dyDescent="0.2">
      <c r="A9" s="9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0"/>
      <c r="C9" s="760"/>
      <c r="D9" s="922"/>
      <c r="E9" s="756"/>
      <c r="F9" s="9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0"/>
      <c r="H9" s="755" t="str">
        <f>IF(AND($A$9="Тип доверенности/получателя при получении в адресе перегруза:",$D$9="Разовая доверенность"),"Введите ФИО","")</f>
        <v/>
      </c>
      <c r="I9" s="756"/>
      <c r="J9" s="7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6"/>
      <c r="L9" s="756"/>
      <c r="M9" s="756"/>
      <c r="N9" s="743"/>
      <c r="P9" s="26" t="s">
        <v>21</v>
      </c>
      <c r="Q9" s="889"/>
      <c r="R9" s="890"/>
      <c r="T9" s="760"/>
      <c r="U9" s="949"/>
      <c r="V9" s="1046"/>
      <c r="W9" s="1047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9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0"/>
      <c r="C10" s="760"/>
      <c r="D10" s="922"/>
      <c r="E10" s="756"/>
      <c r="F10" s="9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0"/>
      <c r="H10" s="1017" t="str">
        <f>IFERROR(VLOOKUP($D$10,Proxy,2,FALSE),"")</f>
        <v/>
      </c>
      <c r="I10" s="760"/>
      <c r="J10" s="760"/>
      <c r="K10" s="760"/>
      <c r="L10" s="760"/>
      <c r="M10" s="760"/>
      <c r="N10" s="744"/>
      <c r="P10" s="26" t="s">
        <v>22</v>
      </c>
      <c r="Q10" s="977"/>
      <c r="R10" s="978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80" t="s">
        <v>28</v>
      </c>
      <c r="W11" s="890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38" t="s">
        <v>29</v>
      </c>
      <c r="B12" s="864"/>
      <c r="C12" s="864"/>
      <c r="D12" s="864"/>
      <c r="E12" s="864"/>
      <c r="F12" s="864"/>
      <c r="G12" s="864"/>
      <c r="H12" s="864"/>
      <c r="I12" s="864"/>
      <c r="J12" s="864"/>
      <c r="K12" s="864"/>
      <c r="L12" s="864"/>
      <c r="M12" s="865"/>
      <c r="N12" s="62"/>
      <c r="P12" s="24" t="s">
        <v>30</v>
      </c>
      <c r="Q12" s="912"/>
      <c r="R12" s="814"/>
      <c r="S12" s="23"/>
      <c r="U12" s="24"/>
      <c r="V12" s="796"/>
      <c r="W12" s="760"/>
      <c r="AB12" s="51"/>
      <c r="AC12" s="51"/>
      <c r="AD12" s="51"/>
      <c r="AE12" s="51"/>
    </row>
    <row r="13" spans="1:32" s="745" customFormat="1" ht="23.25" customHeight="1" x14ac:dyDescent="0.2">
      <c r="A13" s="938" t="s">
        <v>31</v>
      </c>
      <c r="B13" s="864"/>
      <c r="C13" s="864"/>
      <c r="D13" s="864"/>
      <c r="E13" s="864"/>
      <c r="F13" s="864"/>
      <c r="G13" s="864"/>
      <c r="H13" s="864"/>
      <c r="I13" s="864"/>
      <c r="J13" s="864"/>
      <c r="K13" s="864"/>
      <c r="L13" s="864"/>
      <c r="M13" s="865"/>
      <c r="N13" s="62"/>
      <c r="O13" s="26"/>
      <c r="P13" s="26" t="s">
        <v>32</v>
      </c>
      <c r="Q13" s="1080"/>
      <c r="R13" s="8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38" t="s">
        <v>33</v>
      </c>
      <c r="B14" s="864"/>
      <c r="C14" s="864"/>
      <c r="D14" s="864"/>
      <c r="E14" s="864"/>
      <c r="F14" s="864"/>
      <c r="G14" s="864"/>
      <c r="H14" s="864"/>
      <c r="I14" s="864"/>
      <c r="J14" s="864"/>
      <c r="K14" s="864"/>
      <c r="L14" s="864"/>
      <c r="M14" s="86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1054" t="s">
        <v>34</v>
      </c>
      <c r="B15" s="864"/>
      <c r="C15" s="864"/>
      <c r="D15" s="864"/>
      <c r="E15" s="864"/>
      <c r="F15" s="864"/>
      <c r="G15" s="864"/>
      <c r="H15" s="864"/>
      <c r="I15" s="864"/>
      <c r="J15" s="864"/>
      <c r="K15" s="864"/>
      <c r="L15" s="864"/>
      <c r="M15" s="865"/>
      <c r="N15" s="63"/>
      <c r="P15" s="928" t="s">
        <v>35</v>
      </c>
      <c r="Q15" s="796"/>
      <c r="R15" s="796"/>
      <c r="S15" s="796"/>
      <c r="T15" s="7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9"/>
      <c r="Q16" s="929"/>
      <c r="R16" s="929"/>
      <c r="S16" s="929"/>
      <c r="T16" s="9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3" t="s">
        <v>36</v>
      </c>
      <c r="B17" s="783" t="s">
        <v>37</v>
      </c>
      <c r="C17" s="919" t="s">
        <v>38</v>
      </c>
      <c r="D17" s="783" t="s">
        <v>39</v>
      </c>
      <c r="E17" s="867"/>
      <c r="F17" s="783" t="s">
        <v>40</v>
      </c>
      <c r="G17" s="783" t="s">
        <v>41</v>
      </c>
      <c r="H17" s="783" t="s">
        <v>42</v>
      </c>
      <c r="I17" s="783" t="s">
        <v>43</v>
      </c>
      <c r="J17" s="783" t="s">
        <v>44</v>
      </c>
      <c r="K17" s="783" t="s">
        <v>45</v>
      </c>
      <c r="L17" s="783" t="s">
        <v>46</v>
      </c>
      <c r="M17" s="783" t="s">
        <v>47</v>
      </c>
      <c r="N17" s="783" t="s">
        <v>48</v>
      </c>
      <c r="O17" s="783" t="s">
        <v>49</v>
      </c>
      <c r="P17" s="783" t="s">
        <v>50</v>
      </c>
      <c r="Q17" s="866"/>
      <c r="R17" s="866"/>
      <c r="S17" s="866"/>
      <c r="T17" s="867"/>
      <c r="U17" s="1150" t="s">
        <v>51</v>
      </c>
      <c r="V17" s="865"/>
      <c r="W17" s="783" t="s">
        <v>52</v>
      </c>
      <c r="X17" s="783" t="s">
        <v>53</v>
      </c>
      <c r="Y17" s="1147" t="s">
        <v>54</v>
      </c>
      <c r="Z17" s="1030" t="s">
        <v>55</v>
      </c>
      <c r="AA17" s="1015" t="s">
        <v>56</v>
      </c>
      <c r="AB17" s="1015" t="s">
        <v>57</v>
      </c>
      <c r="AC17" s="1015" t="s">
        <v>58</v>
      </c>
      <c r="AD17" s="1015" t="s">
        <v>59</v>
      </c>
      <c r="AE17" s="1117"/>
      <c r="AF17" s="1118"/>
      <c r="AG17" s="66"/>
      <c r="BD17" s="65" t="s">
        <v>60</v>
      </c>
    </row>
    <row r="18" spans="1:68" ht="14.25" customHeight="1" x14ac:dyDescent="0.2">
      <c r="A18" s="784"/>
      <c r="B18" s="784"/>
      <c r="C18" s="784"/>
      <c r="D18" s="868"/>
      <c r="E18" s="870"/>
      <c r="F18" s="784"/>
      <c r="G18" s="784"/>
      <c r="H18" s="784"/>
      <c r="I18" s="784"/>
      <c r="J18" s="784"/>
      <c r="K18" s="784"/>
      <c r="L18" s="784"/>
      <c r="M18" s="784"/>
      <c r="N18" s="784"/>
      <c r="O18" s="784"/>
      <c r="P18" s="868"/>
      <c r="Q18" s="869"/>
      <c r="R18" s="869"/>
      <c r="S18" s="869"/>
      <c r="T18" s="870"/>
      <c r="U18" s="67" t="s">
        <v>61</v>
      </c>
      <c r="V18" s="67" t="s">
        <v>62</v>
      </c>
      <c r="W18" s="784"/>
      <c r="X18" s="784"/>
      <c r="Y18" s="1148"/>
      <c r="Z18" s="1031"/>
      <c r="AA18" s="1016"/>
      <c r="AB18" s="1016"/>
      <c r="AC18" s="1016"/>
      <c r="AD18" s="1119"/>
      <c r="AE18" s="1120"/>
      <c r="AF18" s="1121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788" t="s">
        <v>63</v>
      </c>
      <c r="B20" s="760"/>
      <c r="C20" s="760"/>
      <c r="D20" s="760"/>
      <c r="E20" s="760"/>
      <c r="F20" s="760"/>
      <c r="G20" s="760"/>
      <c r="H20" s="760"/>
      <c r="I20" s="760"/>
      <c r="J20" s="760"/>
      <c r="K20" s="760"/>
      <c r="L20" s="760"/>
      <c r="M20" s="760"/>
      <c r="N20" s="760"/>
      <c r="O20" s="760"/>
      <c r="P20" s="760"/>
      <c r="Q20" s="760"/>
      <c r="R20" s="760"/>
      <c r="S20" s="760"/>
      <c r="T20" s="760"/>
      <c r="U20" s="760"/>
      <c r="V20" s="760"/>
      <c r="W20" s="760"/>
      <c r="X20" s="760"/>
      <c r="Y20" s="760"/>
      <c r="Z20" s="760"/>
      <c r="AA20" s="746"/>
      <c r="AB20" s="746"/>
      <c r="AC20" s="746"/>
    </row>
    <row r="21" spans="1:68" ht="14.25" hidden="1" customHeight="1" x14ac:dyDescent="0.25">
      <c r="A21" s="759" t="s">
        <v>64</v>
      </c>
      <c r="B21" s="760"/>
      <c r="C21" s="760"/>
      <c r="D21" s="760"/>
      <c r="E21" s="760"/>
      <c r="F21" s="760"/>
      <c r="G21" s="760"/>
      <c r="H21" s="760"/>
      <c r="I21" s="760"/>
      <c r="J21" s="760"/>
      <c r="K21" s="760"/>
      <c r="L21" s="760"/>
      <c r="M21" s="760"/>
      <c r="N21" s="760"/>
      <c r="O21" s="760"/>
      <c r="P21" s="760"/>
      <c r="Q21" s="760"/>
      <c r="R21" s="760"/>
      <c r="S21" s="760"/>
      <c r="T21" s="760"/>
      <c r="U21" s="760"/>
      <c r="V21" s="760"/>
      <c r="W21" s="760"/>
      <c r="X21" s="760"/>
      <c r="Y21" s="760"/>
      <c r="Z21" s="760"/>
      <c r="AA21" s="747"/>
      <c r="AB21" s="747"/>
      <c r="AC21" s="74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57">
        <v>4680115885912</v>
      </c>
      <c r="E22" s="758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5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7"/>
      <c r="R22" s="767"/>
      <c r="S22" s="767"/>
      <c r="T22" s="768"/>
      <c r="U22" s="34"/>
      <c r="V22" s="34"/>
      <c r="W22" s="35" t="s">
        <v>69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57">
        <v>4607091388237</v>
      </c>
      <c r="E23" s="758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7"/>
      <c r="R23" s="767"/>
      <c r="S23" s="767"/>
      <c r="T23" s="768"/>
      <c r="U23" s="34"/>
      <c r="V23" s="34"/>
      <c r="W23" s="35" t="s">
        <v>69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57">
        <v>4680115885905</v>
      </c>
      <c r="E24" s="758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7"/>
      <c r="R24" s="767"/>
      <c r="S24" s="767"/>
      <c r="T24" s="768"/>
      <c r="U24" s="34"/>
      <c r="V24" s="34"/>
      <c r="W24" s="35" t="s">
        <v>69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57">
        <v>4607091388244</v>
      </c>
      <c r="E25" s="758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7"/>
      <c r="R25" s="767"/>
      <c r="S25" s="767"/>
      <c r="T25" s="768"/>
      <c r="U25" s="34"/>
      <c r="V25" s="34"/>
      <c r="W25" s="35" t="s">
        <v>69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61"/>
      <c r="B26" s="760"/>
      <c r="C26" s="760"/>
      <c r="D26" s="760"/>
      <c r="E26" s="760"/>
      <c r="F26" s="760"/>
      <c r="G26" s="760"/>
      <c r="H26" s="760"/>
      <c r="I26" s="760"/>
      <c r="J26" s="760"/>
      <c r="K26" s="760"/>
      <c r="L26" s="760"/>
      <c r="M26" s="760"/>
      <c r="N26" s="760"/>
      <c r="O26" s="762"/>
      <c r="P26" s="763" t="s">
        <v>80</v>
      </c>
      <c r="Q26" s="764"/>
      <c r="R26" s="764"/>
      <c r="S26" s="764"/>
      <c r="T26" s="764"/>
      <c r="U26" s="764"/>
      <c r="V26" s="765"/>
      <c r="W26" s="37" t="s">
        <v>81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hidden="1" x14ac:dyDescent="0.2">
      <c r="A27" s="760"/>
      <c r="B27" s="760"/>
      <c r="C27" s="760"/>
      <c r="D27" s="760"/>
      <c r="E27" s="760"/>
      <c r="F27" s="760"/>
      <c r="G27" s="760"/>
      <c r="H27" s="760"/>
      <c r="I27" s="760"/>
      <c r="J27" s="760"/>
      <c r="K27" s="760"/>
      <c r="L27" s="760"/>
      <c r="M27" s="760"/>
      <c r="N27" s="760"/>
      <c r="O27" s="762"/>
      <c r="P27" s="763" t="s">
        <v>80</v>
      </c>
      <c r="Q27" s="764"/>
      <c r="R27" s="764"/>
      <c r="S27" s="764"/>
      <c r="T27" s="764"/>
      <c r="U27" s="764"/>
      <c r="V27" s="765"/>
      <c r="W27" s="37" t="s">
        <v>69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hidden="1" customHeight="1" x14ac:dyDescent="0.25">
      <c r="A28" s="759" t="s">
        <v>82</v>
      </c>
      <c r="B28" s="760"/>
      <c r="C28" s="760"/>
      <c r="D28" s="760"/>
      <c r="E28" s="760"/>
      <c r="F28" s="760"/>
      <c r="G28" s="760"/>
      <c r="H28" s="760"/>
      <c r="I28" s="760"/>
      <c r="J28" s="760"/>
      <c r="K28" s="760"/>
      <c r="L28" s="760"/>
      <c r="M28" s="760"/>
      <c r="N28" s="760"/>
      <c r="O28" s="760"/>
      <c r="P28" s="760"/>
      <c r="Q28" s="760"/>
      <c r="R28" s="760"/>
      <c r="S28" s="760"/>
      <c r="T28" s="760"/>
      <c r="U28" s="760"/>
      <c r="V28" s="760"/>
      <c r="W28" s="760"/>
      <c r="X28" s="760"/>
      <c r="Y28" s="760"/>
      <c r="Z28" s="760"/>
      <c r="AA28" s="747"/>
      <c r="AB28" s="747"/>
      <c r="AC28" s="74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57">
        <v>4607091388503</v>
      </c>
      <c r="E29" s="758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7"/>
      <c r="R29" s="767"/>
      <c r="S29" s="767"/>
      <c r="T29" s="768"/>
      <c r="U29" s="34"/>
      <c r="V29" s="34"/>
      <c r="W29" s="35" t="s">
        <v>69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61"/>
      <c r="B30" s="760"/>
      <c r="C30" s="760"/>
      <c r="D30" s="760"/>
      <c r="E30" s="760"/>
      <c r="F30" s="760"/>
      <c r="G30" s="760"/>
      <c r="H30" s="760"/>
      <c r="I30" s="760"/>
      <c r="J30" s="760"/>
      <c r="K30" s="760"/>
      <c r="L30" s="760"/>
      <c r="M30" s="760"/>
      <c r="N30" s="760"/>
      <c r="O30" s="762"/>
      <c r="P30" s="763" t="s">
        <v>80</v>
      </c>
      <c r="Q30" s="764"/>
      <c r="R30" s="764"/>
      <c r="S30" s="764"/>
      <c r="T30" s="764"/>
      <c r="U30" s="764"/>
      <c r="V30" s="765"/>
      <c r="W30" s="37" t="s">
        <v>81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hidden="1" x14ac:dyDescent="0.2">
      <c r="A31" s="760"/>
      <c r="B31" s="760"/>
      <c r="C31" s="760"/>
      <c r="D31" s="760"/>
      <c r="E31" s="760"/>
      <c r="F31" s="760"/>
      <c r="G31" s="760"/>
      <c r="H31" s="760"/>
      <c r="I31" s="760"/>
      <c r="J31" s="760"/>
      <c r="K31" s="760"/>
      <c r="L31" s="760"/>
      <c r="M31" s="760"/>
      <c r="N31" s="760"/>
      <c r="O31" s="762"/>
      <c r="P31" s="763" t="s">
        <v>80</v>
      </c>
      <c r="Q31" s="764"/>
      <c r="R31" s="764"/>
      <c r="S31" s="764"/>
      <c r="T31" s="764"/>
      <c r="U31" s="764"/>
      <c r="V31" s="765"/>
      <c r="W31" s="37" t="s">
        <v>69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hidden="1" customHeight="1" x14ac:dyDescent="0.2">
      <c r="A32" s="843" t="s">
        <v>88</v>
      </c>
      <c r="B32" s="844"/>
      <c r="C32" s="844"/>
      <c r="D32" s="844"/>
      <c r="E32" s="844"/>
      <c r="F32" s="844"/>
      <c r="G32" s="844"/>
      <c r="H32" s="844"/>
      <c r="I32" s="844"/>
      <c r="J32" s="844"/>
      <c r="K32" s="844"/>
      <c r="L32" s="844"/>
      <c r="M32" s="844"/>
      <c r="N32" s="844"/>
      <c r="O32" s="844"/>
      <c r="P32" s="844"/>
      <c r="Q32" s="844"/>
      <c r="R32" s="844"/>
      <c r="S32" s="844"/>
      <c r="T32" s="844"/>
      <c r="U32" s="844"/>
      <c r="V32" s="844"/>
      <c r="W32" s="844"/>
      <c r="X32" s="844"/>
      <c r="Y32" s="844"/>
      <c r="Z32" s="844"/>
      <c r="AA32" s="48"/>
      <c r="AB32" s="48"/>
      <c r="AC32" s="48"/>
    </row>
    <row r="33" spans="1:68" ht="16.5" hidden="1" customHeight="1" x14ac:dyDescent="0.25">
      <c r="A33" s="788" t="s">
        <v>89</v>
      </c>
      <c r="B33" s="760"/>
      <c r="C33" s="760"/>
      <c r="D33" s="760"/>
      <c r="E33" s="760"/>
      <c r="F33" s="760"/>
      <c r="G33" s="760"/>
      <c r="H33" s="760"/>
      <c r="I33" s="760"/>
      <c r="J33" s="760"/>
      <c r="K33" s="760"/>
      <c r="L33" s="760"/>
      <c r="M33" s="760"/>
      <c r="N33" s="760"/>
      <c r="O33" s="760"/>
      <c r="P33" s="760"/>
      <c r="Q33" s="760"/>
      <c r="R33" s="760"/>
      <c r="S33" s="760"/>
      <c r="T33" s="760"/>
      <c r="U33" s="760"/>
      <c r="V33" s="760"/>
      <c r="W33" s="760"/>
      <c r="X33" s="760"/>
      <c r="Y33" s="760"/>
      <c r="Z33" s="760"/>
      <c r="AA33" s="746"/>
      <c r="AB33" s="746"/>
      <c r="AC33" s="746"/>
    </row>
    <row r="34" spans="1:68" ht="14.25" hidden="1" customHeight="1" x14ac:dyDescent="0.25">
      <c r="A34" s="759" t="s">
        <v>90</v>
      </c>
      <c r="B34" s="760"/>
      <c r="C34" s="760"/>
      <c r="D34" s="760"/>
      <c r="E34" s="760"/>
      <c r="F34" s="760"/>
      <c r="G34" s="760"/>
      <c r="H34" s="760"/>
      <c r="I34" s="760"/>
      <c r="J34" s="760"/>
      <c r="K34" s="760"/>
      <c r="L34" s="760"/>
      <c r="M34" s="760"/>
      <c r="N34" s="760"/>
      <c r="O34" s="760"/>
      <c r="P34" s="760"/>
      <c r="Q34" s="760"/>
      <c r="R34" s="760"/>
      <c r="S34" s="760"/>
      <c r="T34" s="760"/>
      <c r="U34" s="760"/>
      <c r="V34" s="760"/>
      <c r="W34" s="760"/>
      <c r="X34" s="760"/>
      <c r="Y34" s="760"/>
      <c r="Z34" s="760"/>
      <c r="AA34" s="747"/>
      <c r="AB34" s="747"/>
      <c r="AC34" s="747"/>
    </row>
    <row r="35" spans="1:68" ht="16.5" hidden="1" customHeight="1" x14ac:dyDescent="0.25">
      <c r="A35" s="54" t="s">
        <v>91</v>
      </c>
      <c r="B35" s="54" t="s">
        <v>92</v>
      </c>
      <c r="C35" s="31">
        <v>4301011540</v>
      </c>
      <c r="D35" s="757">
        <v>4607091385670</v>
      </c>
      <c r="E35" s="758"/>
      <c r="F35" s="750">
        <v>1.4</v>
      </c>
      <c r="G35" s="32">
        <v>8</v>
      </c>
      <c r="H35" s="750">
        <v>11.2</v>
      </c>
      <c r="I35" s="75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6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67"/>
      <c r="R35" s="767"/>
      <c r="S35" s="767"/>
      <c r="T35" s="768"/>
      <c r="U35" s="34"/>
      <c r="V35" s="34" t="s">
        <v>95</v>
      </c>
      <c r="W35" s="35" t="s">
        <v>69</v>
      </c>
      <c r="X35" s="751">
        <v>0</v>
      </c>
      <c r="Y35" s="75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96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97</v>
      </c>
      <c r="C36" s="31">
        <v>4301011380</v>
      </c>
      <c r="D36" s="757">
        <v>4607091385670</v>
      </c>
      <c r="E36" s="758"/>
      <c r="F36" s="750">
        <v>1.35</v>
      </c>
      <c r="G36" s="32">
        <v>8</v>
      </c>
      <c r="H36" s="750">
        <v>10.8</v>
      </c>
      <c r="I36" s="750">
        <v>11.234999999999999</v>
      </c>
      <c r="J36" s="32">
        <v>64</v>
      </c>
      <c r="K36" s="32" t="s">
        <v>93</v>
      </c>
      <c r="L36" s="32"/>
      <c r="M36" s="33" t="s">
        <v>98</v>
      </c>
      <c r="N36" s="33"/>
      <c r="O36" s="32">
        <v>50</v>
      </c>
      <c r="P36" s="10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67"/>
      <c r="R36" s="767"/>
      <c r="S36" s="767"/>
      <c r="T36" s="768"/>
      <c r="U36" s="34"/>
      <c r="V36" s="34"/>
      <c r="W36" s="35" t="s">
        <v>69</v>
      </c>
      <c r="X36" s="751">
        <v>39</v>
      </c>
      <c r="Y36" s="752">
        <f t="shared" si="0"/>
        <v>43.2</v>
      </c>
      <c r="Z36" s="36">
        <f>IFERROR(IF(Y36=0,"",ROUNDUP(Y36/H36,0)*0.01898),"")</f>
        <v>7.5920000000000001E-2</v>
      </c>
      <c r="AA36" s="56"/>
      <c r="AB36" s="57"/>
      <c r="AC36" s="81" t="s">
        <v>99</v>
      </c>
      <c r="AG36" s="64"/>
      <c r="AJ36" s="68"/>
      <c r="AK36" s="68">
        <v>0</v>
      </c>
      <c r="BB36" s="82" t="s">
        <v>1</v>
      </c>
      <c r="BM36" s="64">
        <f t="shared" si="1"/>
        <v>40.570833333333326</v>
      </c>
      <c r="BN36" s="64">
        <f t="shared" si="2"/>
        <v>44.94</v>
      </c>
      <c r="BO36" s="64">
        <f t="shared" si="3"/>
        <v>5.6423611111111105E-2</v>
      </c>
      <c r="BP36" s="64">
        <f t="shared" si="4"/>
        <v>6.25E-2</v>
      </c>
    </row>
    <row r="37" spans="1:68" ht="16.5" hidden="1" customHeight="1" x14ac:dyDescent="0.25">
      <c r="A37" s="54" t="s">
        <v>100</v>
      </c>
      <c r="B37" s="54" t="s">
        <v>101</v>
      </c>
      <c r="C37" s="31">
        <v>4301011625</v>
      </c>
      <c r="D37" s="757">
        <v>4680115883956</v>
      </c>
      <c r="E37" s="758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93</v>
      </c>
      <c r="L37" s="32"/>
      <c r="M37" s="33" t="s">
        <v>98</v>
      </c>
      <c r="N37" s="33"/>
      <c r="O37" s="32">
        <v>50</v>
      </c>
      <c r="P37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67"/>
      <c r="R37" s="767"/>
      <c r="S37" s="767"/>
      <c r="T37" s="768"/>
      <c r="U37" s="34"/>
      <c r="V37" s="34"/>
      <c r="W37" s="35" t="s">
        <v>69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103</v>
      </c>
      <c r="B38" s="54" t="s">
        <v>104</v>
      </c>
      <c r="C38" s="31">
        <v>4301011565</v>
      </c>
      <c r="D38" s="757">
        <v>4680115882539</v>
      </c>
      <c r="E38" s="758"/>
      <c r="F38" s="750">
        <v>0.37</v>
      </c>
      <c r="G38" s="32">
        <v>10</v>
      </c>
      <c r="H38" s="750">
        <v>3.7</v>
      </c>
      <c r="I38" s="750">
        <v>3.91</v>
      </c>
      <c r="J38" s="32">
        <v>132</v>
      </c>
      <c r="K38" s="32" t="s">
        <v>105</v>
      </c>
      <c r="L38" s="32"/>
      <c r="M38" s="33" t="s">
        <v>94</v>
      </c>
      <c r="N38" s="33"/>
      <c r="O38" s="32">
        <v>50</v>
      </c>
      <c r="P38" s="10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67"/>
      <c r="R38" s="767"/>
      <c r="S38" s="767"/>
      <c r="T38" s="768"/>
      <c r="U38" s="34"/>
      <c r="V38" s="34"/>
      <c r="W38" s="35" t="s">
        <v>69</v>
      </c>
      <c r="X38" s="751">
        <v>0</v>
      </c>
      <c r="Y38" s="75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99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4301011382</v>
      </c>
      <c r="D39" s="757">
        <v>4607091385687</v>
      </c>
      <c r="E39" s="758"/>
      <c r="F39" s="750">
        <v>0.4</v>
      </c>
      <c r="G39" s="32">
        <v>10</v>
      </c>
      <c r="H39" s="750">
        <v>4</v>
      </c>
      <c r="I39" s="750">
        <v>4.21</v>
      </c>
      <c r="J39" s="32">
        <v>132</v>
      </c>
      <c r="K39" s="32" t="s">
        <v>105</v>
      </c>
      <c r="L39" s="32" t="s">
        <v>108</v>
      </c>
      <c r="M39" s="33" t="s">
        <v>94</v>
      </c>
      <c r="N39" s="33"/>
      <c r="O39" s="32">
        <v>50</v>
      </c>
      <c r="P39" s="8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67"/>
      <c r="R39" s="767"/>
      <c r="S39" s="767"/>
      <c r="T39" s="768"/>
      <c r="U39" s="34"/>
      <c r="V39" s="34"/>
      <c r="W39" s="35" t="s">
        <v>69</v>
      </c>
      <c r="X39" s="751">
        <v>113</v>
      </c>
      <c r="Y39" s="752">
        <f t="shared" si="0"/>
        <v>116</v>
      </c>
      <c r="Z39" s="36">
        <f>IFERROR(IF(Y39=0,"",ROUNDUP(Y39/H39,0)*0.00902),"")</f>
        <v>0.26158000000000003</v>
      </c>
      <c r="AA39" s="56"/>
      <c r="AB39" s="57"/>
      <c r="AC39" s="87" t="s">
        <v>99</v>
      </c>
      <c r="AG39" s="64"/>
      <c r="AJ39" s="68" t="s">
        <v>109</v>
      </c>
      <c r="AK39" s="68">
        <v>48</v>
      </c>
      <c r="BB39" s="88" t="s">
        <v>1</v>
      </c>
      <c r="BM39" s="64">
        <f t="shared" si="1"/>
        <v>118.9325</v>
      </c>
      <c r="BN39" s="64">
        <f t="shared" si="2"/>
        <v>122.09</v>
      </c>
      <c r="BO39" s="64">
        <f t="shared" si="3"/>
        <v>0.21401515151515152</v>
      </c>
      <c r="BP39" s="64">
        <f t="shared" si="4"/>
        <v>0.2196969696969697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757">
        <v>4680115883949</v>
      </c>
      <c r="E40" s="758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105</v>
      </c>
      <c r="L40" s="32"/>
      <c r="M40" s="33" t="s">
        <v>98</v>
      </c>
      <c r="N40" s="33"/>
      <c r="O40" s="32">
        <v>50</v>
      </c>
      <c r="P40" s="102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67"/>
      <c r="R40" s="767"/>
      <c r="S40" s="767"/>
      <c r="T40" s="768"/>
      <c r="U40" s="34"/>
      <c r="V40" s="34"/>
      <c r="W40" s="35" t="s">
        <v>69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102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61"/>
      <c r="B41" s="760"/>
      <c r="C41" s="760"/>
      <c r="D41" s="760"/>
      <c r="E41" s="760"/>
      <c r="F41" s="760"/>
      <c r="G41" s="760"/>
      <c r="H41" s="760"/>
      <c r="I41" s="760"/>
      <c r="J41" s="760"/>
      <c r="K41" s="760"/>
      <c r="L41" s="760"/>
      <c r="M41" s="760"/>
      <c r="N41" s="760"/>
      <c r="O41" s="762"/>
      <c r="P41" s="763" t="s">
        <v>80</v>
      </c>
      <c r="Q41" s="764"/>
      <c r="R41" s="764"/>
      <c r="S41" s="764"/>
      <c r="T41" s="764"/>
      <c r="U41" s="764"/>
      <c r="V41" s="765"/>
      <c r="W41" s="37" t="s">
        <v>81</v>
      </c>
      <c r="X41" s="753">
        <f>IFERROR(X35/H35,"0")+IFERROR(X36/H36,"0")+IFERROR(X37/H37,"0")+IFERROR(X38/H38,"0")+IFERROR(X39/H39,"0")+IFERROR(X40/H40,"0")</f>
        <v>31.861111111111111</v>
      </c>
      <c r="Y41" s="753">
        <f>IFERROR(Y35/H35,"0")+IFERROR(Y36/H36,"0")+IFERROR(Y37/H37,"0")+IFERROR(Y38/H38,"0")+IFERROR(Y39/H39,"0")+IFERROR(Y40/H40,"0")</f>
        <v>33</v>
      </c>
      <c r="Z41" s="753">
        <f>IFERROR(IF(Z35="",0,Z35),"0")+IFERROR(IF(Z36="",0,Z36),"0")+IFERROR(IF(Z37="",0,Z37),"0")+IFERROR(IF(Z38="",0,Z38),"0")+IFERROR(IF(Z39="",0,Z39),"0")+IFERROR(IF(Z40="",0,Z40),"0")</f>
        <v>0.33750000000000002</v>
      </c>
      <c r="AA41" s="754"/>
      <c r="AB41" s="754"/>
      <c r="AC41" s="754"/>
    </row>
    <row r="42" spans="1:68" x14ac:dyDescent="0.2">
      <c r="A42" s="760"/>
      <c r="B42" s="760"/>
      <c r="C42" s="760"/>
      <c r="D42" s="760"/>
      <c r="E42" s="760"/>
      <c r="F42" s="760"/>
      <c r="G42" s="760"/>
      <c r="H42" s="760"/>
      <c r="I42" s="760"/>
      <c r="J42" s="760"/>
      <c r="K42" s="760"/>
      <c r="L42" s="760"/>
      <c r="M42" s="760"/>
      <c r="N42" s="760"/>
      <c r="O42" s="762"/>
      <c r="P42" s="763" t="s">
        <v>80</v>
      </c>
      <c r="Q42" s="764"/>
      <c r="R42" s="764"/>
      <c r="S42" s="764"/>
      <c r="T42" s="764"/>
      <c r="U42" s="764"/>
      <c r="V42" s="765"/>
      <c r="W42" s="37" t="s">
        <v>69</v>
      </c>
      <c r="X42" s="753">
        <f>IFERROR(SUM(X35:X40),"0")</f>
        <v>152</v>
      </c>
      <c r="Y42" s="753">
        <f>IFERROR(SUM(Y35:Y40),"0")</f>
        <v>159.19999999999999</v>
      </c>
      <c r="Z42" s="37"/>
      <c r="AA42" s="754"/>
      <c r="AB42" s="754"/>
      <c r="AC42" s="754"/>
    </row>
    <row r="43" spans="1:68" ht="14.25" hidden="1" customHeight="1" x14ac:dyDescent="0.25">
      <c r="A43" s="759" t="s">
        <v>64</v>
      </c>
      <c r="B43" s="760"/>
      <c r="C43" s="760"/>
      <c r="D43" s="760"/>
      <c r="E43" s="760"/>
      <c r="F43" s="760"/>
      <c r="G43" s="760"/>
      <c r="H43" s="760"/>
      <c r="I43" s="760"/>
      <c r="J43" s="760"/>
      <c r="K43" s="760"/>
      <c r="L43" s="760"/>
      <c r="M43" s="760"/>
      <c r="N43" s="760"/>
      <c r="O43" s="760"/>
      <c r="P43" s="760"/>
      <c r="Q43" s="760"/>
      <c r="R43" s="760"/>
      <c r="S43" s="760"/>
      <c r="T43" s="760"/>
      <c r="U43" s="760"/>
      <c r="V43" s="760"/>
      <c r="W43" s="760"/>
      <c r="X43" s="760"/>
      <c r="Y43" s="760"/>
      <c r="Z43" s="760"/>
      <c r="AA43" s="747"/>
      <c r="AB43" s="747"/>
      <c r="AC43" s="747"/>
    </row>
    <row r="44" spans="1:68" ht="27" hidden="1" customHeight="1" x14ac:dyDescent="0.25">
      <c r="A44" s="54" t="s">
        <v>112</v>
      </c>
      <c r="B44" s="54" t="s">
        <v>113</v>
      </c>
      <c r="C44" s="31">
        <v>4301051842</v>
      </c>
      <c r="D44" s="757">
        <v>4680115885233</v>
      </c>
      <c r="E44" s="758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114</v>
      </c>
      <c r="L44" s="32"/>
      <c r="M44" s="33" t="s">
        <v>94</v>
      </c>
      <c r="N44" s="33"/>
      <c r="O44" s="32">
        <v>40</v>
      </c>
      <c r="P44" s="82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67"/>
      <c r="R44" s="767"/>
      <c r="S44" s="767"/>
      <c r="T44" s="768"/>
      <c r="U44" s="34"/>
      <c r="V44" s="34" t="s">
        <v>95</v>
      </c>
      <c r="W44" s="35" t="s">
        <v>69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116</v>
      </c>
      <c r="B45" s="54" t="s">
        <v>117</v>
      </c>
      <c r="C45" s="31">
        <v>4301051820</v>
      </c>
      <c r="D45" s="757">
        <v>4680115884915</v>
      </c>
      <c r="E45" s="758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67"/>
      <c r="R45" s="767"/>
      <c r="S45" s="767"/>
      <c r="T45" s="768"/>
      <c r="U45" s="34"/>
      <c r="V45" s="34"/>
      <c r="W45" s="35" t="s">
        <v>69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118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61"/>
      <c r="B46" s="760"/>
      <c r="C46" s="760"/>
      <c r="D46" s="760"/>
      <c r="E46" s="760"/>
      <c r="F46" s="760"/>
      <c r="G46" s="760"/>
      <c r="H46" s="760"/>
      <c r="I46" s="760"/>
      <c r="J46" s="760"/>
      <c r="K46" s="760"/>
      <c r="L46" s="760"/>
      <c r="M46" s="760"/>
      <c r="N46" s="760"/>
      <c r="O46" s="762"/>
      <c r="P46" s="763" t="s">
        <v>80</v>
      </c>
      <c r="Q46" s="764"/>
      <c r="R46" s="764"/>
      <c r="S46" s="764"/>
      <c r="T46" s="764"/>
      <c r="U46" s="764"/>
      <c r="V46" s="765"/>
      <c r="W46" s="37" t="s">
        <v>81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hidden="1" x14ac:dyDescent="0.2">
      <c r="A47" s="760"/>
      <c r="B47" s="760"/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  <c r="N47" s="760"/>
      <c r="O47" s="762"/>
      <c r="P47" s="763" t="s">
        <v>80</v>
      </c>
      <c r="Q47" s="764"/>
      <c r="R47" s="764"/>
      <c r="S47" s="764"/>
      <c r="T47" s="764"/>
      <c r="U47" s="764"/>
      <c r="V47" s="765"/>
      <c r="W47" s="37" t="s">
        <v>69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hidden="1" customHeight="1" x14ac:dyDescent="0.25">
      <c r="A48" s="788" t="s">
        <v>119</v>
      </c>
      <c r="B48" s="760"/>
      <c r="C48" s="760"/>
      <c r="D48" s="760"/>
      <c r="E48" s="760"/>
      <c r="F48" s="760"/>
      <c r="G48" s="760"/>
      <c r="H48" s="760"/>
      <c r="I48" s="760"/>
      <c r="J48" s="760"/>
      <c r="K48" s="760"/>
      <c r="L48" s="760"/>
      <c r="M48" s="760"/>
      <c r="N48" s="760"/>
      <c r="O48" s="760"/>
      <c r="P48" s="760"/>
      <c r="Q48" s="760"/>
      <c r="R48" s="760"/>
      <c r="S48" s="760"/>
      <c r="T48" s="760"/>
      <c r="U48" s="760"/>
      <c r="V48" s="760"/>
      <c r="W48" s="760"/>
      <c r="X48" s="760"/>
      <c r="Y48" s="760"/>
      <c r="Z48" s="760"/>
      <c r="AA48" s="746"/>
      <c r="AB48" s="746"/>
      <c r="AC48" s="746"/>
    </row>
    <row r="49" spans="1:68" ht="14.25" hidden="1" customHeight="1" x14ac:dyDescent="0.25">
      <c r="A49" s="759" t="s">
        <v>90</v>
      </c>
      <c r="B49" s="760"/>
      <c r="C49" s="760"/>
      <c r="D49" s="760"/>
      <c r="E49" s="760"/>
      <c r="F49" s="760"/>
      <c r="G49" s="760"/>
      <c r="H49" s="760"/>
      <c r="I49" s="760"/>
      <c r="J49" s="760"/>
      <c r="K49" s="760"/>
      <c r="L49" s="760"/>
      <c r="M49" s="760"/>
      <c r="N49" s="760"/>
      <c r="O49" s="760"/>
      <c r="P49" s="760"/>
      <c r="Q49" s="760"/>
      <c r="R49" s="760"/>
      <c r="S49" s="760"/>
      <c r="T49" s="760"/>
      <c r="U49" s="760"/>
      <c r="V49" s="760"/>
      <c r="W49" s="760"/>
      <c r="X49" s="760"/>
      <c r="Y49" s="760"/>
      <c r="Z49" s="760"/>
      <c r="AA49" s="747"/>
      <c r="AB49" s="747"/>
      <c r="AC49" s="747"/>
    </row>
    <row r="50" spans="1:68" ht="27" hidden="1" customHeight="1" x14ac:dyDescent="0.25">
      <c r="A50" s="54" t="s">
        <v>120</v>
      </c>
      <c r="B50" s="54" t="s">
        <v>121</v>
      </c>
      <c r="C50" s="31">
        <v>4301012030</v>
      </c>
      <c r="D50" s="757">
        <v>4680115885882</v>
      </c>
      <c r="E50" s="758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67"/>
      <c r="R50" s="767"/>
      <c r="S50" s="767"/>
      <c r="T50" s="768"/>
      <c r="U50" s="34"/>
      <c r="V50" s="34"/>
      <c r="W50" s="35" t="s">
        <v>69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123</v>
      </c>
      <c r="B51" s="54" t="s">
        <v>124</v>
      </c>
      <c r="C51" s="31">
        <v>4301011816</v>
      </c>
      <c r="D51" s="757">
        <v>4680115881426</v>
      </c>
      <c r="E51" s="758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93</v>
      </c>
      <c r="L51" s="32" t="s">
        <v>125</v>
      </c>
      <c r="M51" s="33" t="s">
        <v>98</v>
      </c>
      <c r="N51" s="33"/>
      <c r="O51" s="32">
        <v>50</v>
      </c>
      <c r="P51" s="9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67"/>
      <c r="R51" s="767"/>
      <c r="S51" s="767"/>
      <c r="T51" s="768"/>
      <c r="U51" s="34"/>
      <c r="V51" s="34"/>
      <c r="W51" s="35" t="s">
        <v>69</v>
      </c>
      <c r="X51" s="751">
        <v>0</v>
      </c>
      <c r="Y51" s="75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126</v>
      </c>
      <c r="AG51" s="64"/>
      <c r="AJ51" s="68" t="s">
        <v>127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4301011386</v>
      </c>
      <c r="D52" s="757">
        <v>4680115880283</v>
      </c>
      <c r="E52" s="758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105</v>
      </c>
      <c r="L52" s="32"/>
      <c r="M52" s="33" t="s">
        <v>98</v>
      </c>
      <c r="N52" s="33"/>
      <c r="O52" s="32">
        <v>45</v>
      </c>
      <c r="P52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67"/>
      <c r="R52" s="767"/>
      <c r="S52" s="767"/>
      <c r="T52" s="768"/>
      <c r="U52" s="34"/>
      <c r="V52" s="34"/>
      <c r="W52" s="35" t="s">
        <v>69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4301011432</v>
      </c>
      <c r="D53" s="757">
        <v>4680115882720</v>
      </c>
      <c r="E53" s="758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105</v>
      </c>
      <c r="L53" s="32"/>
      <c r="M53" s="33" t="s">
        <v>98</v>
      </c>
      <c r="N53" s="33"/>
      <c r="O53" s="32">
        <v>90</v>
      </c>
      <c r="P53" s="92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67"/>
      <c r="R53" s="767"/>
      <c r="S53" s="767"/>
      <c r="T53" s="768"/>
      <c r="U53" s="34"/>
      <c r="V53" s="34"/>
      <c r="W53" s="35" t="s">
        <v>69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134</v>
      </c>
      <c r="B54" s="54" t="s">
        <v>135</v>
      </c>
      <c r="C54" s="31">
        <v>4301011806</v>
      </c>
      <c r="D54" s="757">
        <v>4680115881525</v>
      </c>
      <c r="E54" s="758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105</v>
      </c>
      <c r="L54" s="32"/>
      <c r="M54" s="33" t="s">
        <v>98</v>
      </c>
      <c r="N54" s="33"/>
      <c r="O54" s="32">
        <v>50</v>
      </c>
      <c r="P54" s="106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67"/>
      <c r="R54" s="767"/>
      <c r="S54" s="767"/>
      <c r="T54" s="768"/>
      <c r="U54" s="34"/>
      <c r="V54" s="34"/>
      <c r="W54" s="35" t="s">
        <v>69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126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136</v>
      </c>
      <c r="B55" s="54" t="s">
        <v>137</v>
      </c>
      <c r="C55" s="31">
        <v>4301011589</v>
      </c>
      <c r="D55" s="757">
        <v>4680115885899</v>
      </c>
      <c r="E55" s="758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67</v>
      </c>
      <c r="L55" s="32"/>
      <c r="M55" s="33" t="s">
        <v>138</v>
      </c>
      <c r="N55" s="33"/>
      <c r="O55" s="32">
        <v>50</v>
      </c>
      <c r="P55" s="9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67"/>
      <c r="R55" s="767"/>
      <c r="S55" s="767"/>
      <c r="T55" s="768"/>
      <c r="U55" s="34"/>
      <c r="V55" s="34"/>
      <c r="W55" s="35" t="s">
        <v>69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139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140</v>
      </c>
      <c r="B56" s="54" t="s">
        <v>141</v>
      </c>
      <c r="C56" s="31">
        <v>4301011801</v>
      </c>
      <c r="D56" s="757">
        <v>4680115881419</v>
      </c>
      <c r="E56" s="758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105</v>
      </c>
      <c r="L56" s="32" t="s">
        <v>125</v>
      </c>
      <c r="M56" s="33" t="s">
        <v>98</v>
      </c>
      <c r="N56" s="33"/>
      <c r="O56" s="32">
        <v>50</v>
      </c>
      <c r="P56" s="7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67"/>
      <c r="R56" s="767"/>
      <c r="S56" s="767"/>
      <c r="T56" s="768"/>
      <c r="U56" s="34"/>
      <c r="V56" s="34"/>
      <c r="W56" s="35" t="s">
        <v>69</v>
      </c>
      <c r="X56" s="751">
        <v>97</v>
      </c>
      <c r="Y56" s="752">
        <f t="shared" si="5"/>
        <v>99</v>
      </c>
      <c r="Z56" s="36">
        <f>IFERROR(IF(Y56=0,"",ROUNDUP(Y56/H56,0)*0.00902),"")</f>
        <v>0.19844000000000001</v>
      </c>
      <c r="AA56" s="56"/>
      <c r="AB56" s="57"/>
      <c r="AC56" s="107" t="s">
        <v>126</v>
      </c>
      <c r="AG56" s="64"/>
      <c r="AJ56" s="68" t="s">
        <v>127</v>
      </c>
      <c r="AK56" s="68">
        <v>594</v>
      </c>
      <c r="BB56" s="108" t="s">
        <v>1</v>
      </c>
      <c r="BM56" s="64">
        <f t="shared" si="6"/>
        <v>101.52666666666667</v>
      </c>
      <c r="BN56" s="64">
        <f t="shared" si="7"/>
        <v>103.62</v>
      </c>
      <c r="BO56" s="64">
        <f t="shared" si="8"/>
        <v>0.16329966329966331</v>
      </c>
      <c r="BP56" s="64">
        <f t="shared" si="9"/>
        <v>0.16666666666666669</v>
      </c>
    </row>
    <row r="57" spans="1:68" x14ac:dyDescent="0.2">
      <c r="A57" s="761"/>
      <c r="B57" s="760"/>
      <c r="C57" s="760"/>
      <c r="D57" s="760"/>
      <c r="E57" s="760"/>
      <c r="F57" s="760"/>
      <c r="G57" s="760"/>
      <c r="H57" s="760"/>
      <c r="I57" s="760"/>
      <c r="J57" s="760"/>
      <c r="K57" s="760"/>
      <c r="L57" s="760"/>
      <c r="M57" s="760"/>
      <c r="N57" s="760"/>
      <c r="O57" s="762"/>
      <c r="P57" s="763" t="s">
        <v>80</v>
      </c>
      <c r="Q57" s="764"/>
      <c r="R57" s="764"/>
      <c r="S57" s="764"/>
      <c r="T57" s="764"/>
      <c r="U57" s="764"/>
      <c r="V57" s="765"/>
      <c r="W57" s="37" t="s">
        <v>81</v>
      </c>
      <c r="X57" s="753">
        <f>IFERROR(X50/H50,"0")+IFERROR(X51/H51,"0")+IFERROR(X52/H52,"0")+IFERROR(X53/H53,"0")+IFERROR(X54/H54,"0")+IFERROR(X55/H55,"0")+IFERROR(X56/H56,"0")</f>
        <v>21.555555555555557</v>
      </c>
      <c r="Y57" s="753">
        <f>IFERROR(Y50/H50,"0")+IFERROR(Y51/H51,"0")+IFERROR(Y52/H52,"0")+IFERROR(Y53/H53,"0")+IFERROR(Y54/H54,"0")+IFERROR(Y55/H55,"0")+IFERROR(Y56/H56,"0")</f>
        <v>22</v>
      </c>
      <c r="Z57" s="753">
        <f>IFERROR(IF(Z50="",0,Z50),"0")+IFERROR(IF(Z51="",0,Z51),"0")+IFERROR(IF(Z52="",0,Z52),"0")+IFERROR(IF(Z53="",0,Z53),"0")+IFERROR(IF(Z54="",0,Z54),"0")+IFERROR(IF(Z55="",0,Z55),"0")+IFERROR(IF(Z56="",0,Z56),"0")</f>
        <v>0.19844000000000001</v>
      </c>
      <c r="AA57" s="754"/>
      <c r="AB57" s="754"/>
      <c r="AC57" s="754"/>
    </row>
    <row r="58" spans="1:68" x14ac:dyDescent="0.2">
      <c r="A58" s="760"/>
      <c r="B58" s="760"/>
      <c r="C58" s="760"/>
      <c r="D58" s="760"/>
      <c r="E58" s="760"/>
      <c r="F58" s="760"/>
      <c r="G58" s="760"/>
      <c r="H58" s="760"/>
      <c r="I58" s="760"/>
      <c r="J58" s="760"/>
      <c r="K58" s="760"/>
      <c r="L58" s="760"/>
      <c r="M58" s="760"/>
      <c r="N58" s="760"/>
      <c r="O58" s="762"/>
      <c r="P58" s="763" t="s">
        <v>80</v>
      </c>
      <c r="Q58" s="764"/>
      <c r="R58" s="764"/>
      <c r="S58" s="764"/>
      <c r="T58" s="764"/>
      <c r="U58" s="764"/>
      <c r="V58" s="765"/>
      <c r="W58" s="37" t="s">
        <v>69</v>
      </c>
      <c r="X58" s="753">
        <f>IFERROR(SUM(X50:X56),"0")</f>
        <v>97</v>
      </c>
      <c r="Y58" s="753">
        <f>IFERROR(SUM(Y50:Y56),"0")</f>
        <v>99</v>
      </c>
      <c r="Z58" s="37"/>
      <c r="AA58" s="754"/>
      <c r="AB58" s="754"/>
      <c r="AC58" s="754"/>
    </row>
    <row r="59" spans="1:68" ht="14.25" hidden="1" customHeight="1" x14ac:dyDescent="0.25">
      <c r="A59" s="759" t="s">
        <v>142</v>
      </c>
      <c r="B59" s="760"/>
      <c r="C59" s="760"/>
      <c r="D59" s="760"/>
      <c r="E59" s="760"/>
      <c r="F59" s="760"/>
      <c r="G59" s="760"/>
      <c r="H59" s="760"/>
      <c r="I59" s="760"/>
      <c r="J59" s="760"/>
      <c r="K59" s="760"/>
      <c r="L59" s="760"/>
      <c r="M59" s="760"/>
      <c r="N59" s="760"/>
      <c r="O59" s="760"/>
      <c r="P59" s="760"/>
      <c r="Q59" s="760"/>
      <c r="R59" s="760"/>
      <c r="S59" s="760"/>
      <c r="T59" s="760"/>
      <c r="U59" s="760"/>
      <c r="V59" s="760"/>
      <c r="W59" s="760"/>
      <c r="X59" s="760"/>
      <c r="Y59" s="760"/>
      <c r="Z59" s="760"/>
      <c r="AA59" s="747"/>
      <c r="AB59" s="747"/>
      <c r="AC59" s="747"/>
    </row>
    <row r="60" spans="1:68" ht="27" customHeight="1" x14ac:dyDescent="0.25">
      <c r="A60" s="54" t="s">
        <v>143</v>
      </c>
      <c r="B60" s="54" t="s">
        <v>144</v>
      </c>
      <c r="C60" s="31">
        <v>4301020298</v>
      </c>
      <c r="D60" s="757">
        <v>4680115881440</v>
      </c>
      <c r="E60" s="758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93</v>
      </c>
      <c r="L60" s="32"/>
      <c r="M60" s="33" t="s">
        <v>98</v>
      </c>
      <c r="N60" s="33"/>
      <c r="O60" s="32">
        <v>50</v>
      </c>
      <c r="P60" s="11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67"/>
      <c r="R60" s="767"/>
      <c r="S60" s="767"/>
      <c r="T60" s="768"/>
      <c r="U60" s="34"/>
      <c r="V60" s="34"/>
      <c r="W60" s="35" t="s">
        <v>69</v>
      </c>
      <c r="X60" s="751">
        <v>30</v>
      </c>
      <c r="Y60" s="752">
        <f>IFERROR(IF(X60="",0,CEILING((X60/$H60),1)*$H60),"")</f>
        <v>32.400000000000006</v>
      </c>
      <c r="Z60" s="36">
        <f>IFERROR(IF(Y60=0,"",ROUNDUP(Y60/H60,0)*0.01898),"")</f>
        <v>5.6940000000000004E-2</v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31.208333333333329</v>
      </c>
      <c r="BN60" s="64">
        <f>IFERROR(Y60*I60/H60,"0")</f>
        <v>33.705000000000005</v>
      </c>
      <c r="BO60" s="64">
        <f>IFERROR(1/J60*(X60/H60),"0")</f>
        <v>4.3402777777777776E-2</v>
      </c>
      <c r="BP60" s="64">
        <f>IFERROR(1/J60*(Y60/H60),"0")</f>
        <v>4.6875000000000007E-2</v>
      </c>
    </row>
    <row r="61" spans="1:68" ht="27" hidden="1" customHeight="1" x14ac:dyDescent="0.25">
      <c r="A61" s="54" t="s">
        <v>146</v>
      </c>
      <c r="B61" s="54" t="s">
        <v>147</v>
      </c>
      <c r="C61" s="31">
        <v>4301020228</v>
      </c>
      <c r="D61" s="757">
        <v>4680115882751</v>
      </c>
      <c r="E61" s="758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105</v>
      </c>
      <c r="L61" s="32"/>
      <c r="M61" s="33" t="s">
        <v>98</v>
      </c>
      <c r="N61" s="33"/>
      <c r="O61" s="32">
        <v>90</v>
      </c>
      <c r="P61" s="11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67"/>
      <c r="R61" s="767"/>
      <c r="S61" s="767"/>
      <c r="T61" s="768"/>
      <c r="U61" s="34"/>
      <c r="V61" s="34"/>
      <c r="W61" s="35" t="s">
        <v>69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148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149</v>
      </c>
      <c r="B62" s="54" t="s">
        <v>150</v>
      </c>
      <c r="C62" s="31">
        <v>4301020358</v>
      </c>
      <c r="D62" s="757">
        <v>4680115885950</v>
      </c>
      <c r="E62" s="758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67"/>
      <c r="R62" s="767"/>
      <c r="S62" s="767"/>
      <c r="T62" s="768"/>
      <c r="U62" s="34"/>
      <c r="V62" s="34"/>
      <c r="W62" s="35" t="s">
        <v>69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145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151</v>
      </c>
      <c r="B63" s="54" t="s">
        <v>152</v>
      </c>
      <c r="C63" s="31">
        <v>4301020296</v>
      </c>
      <c r="D63" s="757">
        <v>4680115881433</v>
      </c>
      <c r="E63" s="758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67</v>
      </c>
      <c r="L63" s="32" t="s">
        <v>125</v>
      </c>
      <c r="M63" s="33" t="s">
        <v>98</v>
      </c>
      <c r="N63" s="33"/>
      <c r="O63" s="32">
        <v>50</v>
      </c>
      <c r="P63" s="8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67"/>
      <c r="R63" s="767"/>
      <c r="S63" s="767"/>
      <c r="T63" s="768"/>
      <c r="U63" s="34"/>
      <c r="V63" s="34"/>
      <c r="W63" s="35" t="s">
        <v>69</v>
      </c>
      <c r="X63" s="751">
        <v>71</v>
      </c>
      <c r="Y63" s="752">
        <f>IFERROR(IF(X63="",0,CEILING((X63/$H63),1)*$H63),"")</f>
        <v>72.900000000000006</v>
      </c>
      <c r="Z63" s="36">
        <f>IFERROR(IF(Y63=0,"",ROUNDUP(Y63/H63,0)*0.00651),"")</f>
        <v>0.17577000000000001</v>
      </c>
      <c r="AA63" s="56"/>
      <c r="AB63" s="57"/>
      <c r="AC63" s="115" t="s">
        <v>145</v>
      </c>
      <c r="AG63" s="64"/>
      <c r="AJ63" s="68" t="s">
        <v>127</v>
      </c>
      <c r="AK63" s="68">
        <v>491.4</v>
      </c>
      <c r="BB63" s="116" t="s">
        <v>1</v>
      </c>
      <c r="BM63" s="64">
        <f>IFERROR(X63*I63/H63,"0")</f>
        <v>75.73333333333332</v>
      </c>
      <c r="BN63" s="64">
        <f>IFERROR(Y63*I63/H63,"0")</f>
        <v>77.759999999999991</v>
      </c>
      <c r="BO63" s="64">
        <f>IFERROR(1/J63*(X63/H63),"0")</f>
        <v>0.14448514448514449</v>
      </c>
      <c r="BP63" s="64">
        <f>IFERROR(1/J63*(Y63/H63),"0")</f>
        <v>0.14835164835164835</v>
      </c>
    </row>
    <row r="64" spans="1:68" x14ac:dyDescent="0.2">
      <c r="A64" s="761"/>
      <c r="B64" s="760"/>
      <c r="C64" s="760"/>
      <c r="D64" s="760"/>
      <c r="E64" s="760"/>
      <c r="F64" s="760"/>
      <c r="G64" s="760"/>
      <c r="H64" s="760"/>
      <c r="I64" s="760"/>
      <c r="J64" s="760"/>
      <c r="K64" s="760"/>
      <c r="L64" s="760"/>
      <c r="M64" s="760"/>
      <c r="N64" s="760"/>
      <c r="O64" s="762"/>
      <c r="P64" s="763" t="s">
        <v>80</v>
      </c>
      <c r="Q64" s="764"/>
      <c r="R64" s="764"/>
      <c r="S64" s="764"/>
      <c r="T64" s="764"/>
      <c r="U64" s="764"/>
      <c r="V64" s="765"/>
      <c r="W64" s="37" t="s">
        <v>81</v>
      </c>
      <c r="X64" s="753">
        <f>IFERROR(X60/H60,"0")+IFERROR(X61/H61,"0")+IFERROR(X62/H62,"0")+IFERROR(X63/H63,"0")</f>
        <v>29.074074074074073</v>
      </c>
      <c r="Y64" s="753">
        <f>IFERROR(Y60/H60,"0")+IFERROR(Y61/H61,"0")+IFERROR(Y62/H62,"0")+IFERROR(Y63/H63,"0")</f>
        <v>30</v>
      </c>
      <c r="Z64" s="753">
        <f>IFERROR(IF(Z60="",0,Z60),"0")+IFERROR(IF(Z61="",0,Z61),"0")+IFERROR(IF(Z62="",0,Z62),"0")+IFERROR(IF(Z63="",0,Z63),"0")</f>
        <v>0.23271000000000003</v>
      </c>
      <c r="AA64" s="754"/>
      <c r="AB64" s="754"/>
      <c r="AC64" s="754"/>
    </row>
    <row r="65" spans="1:68" x14ac:dyDescent="0.2">
      <c r="A65" s="760"/>
      <c r="B65" s="760"/>
      <c r="C65" s="760"/>
      <c r="D65" s="760"/>
      <c r="E65" s="760"/>
      <c r="F65" s="760"/>
      <c r="G65" s="760"/>
      <c r="H65" s="760"/>
      <c r="I65" s="760"/>
      <c r="J65" s="760"/>
      <c r="K65" s="760"/>
      <c r="L65" s="760"/>
      <c r="M65" s="760"/>
      <c r="N65" s="760"/>
      <c r="O65" s="762"/>
      <c r="P65" s="763" t="s">
        <v>80</v>
      </c>
      <c r="Q65" s="764"/>
      <c r="R65" s="764"/>
      <c r="S65" s="764"/>
      <c r="T65" s="764"/>
      <c r="U65" s="764"/>
      <c r="V65" s="765"/>
      <c r="W65" s="37" t="s">
        <v>69</v>
      </c>
      <c r="X65" s="753">
        <f>IFERROR(SUM(X60:X63),"0")</f>
        <v>101</v>
      </c>
      <c r="Y65" s="753">
        <f>IFERROR(SUM(Y60:Y63),"0")</f>
        <v>105.30000000000001</v>
      </c>
      <c r="Z65" s="37"/>
      <c r="AA65" s="754"/>
      <c r="AB65" s="754"/>
      <c r="AC65" s="754"/>
    </row>
    <row r="66" spans="1:68" ht="14.25" hidden="1" customHeight="1" x14ac:dyDescent="0.25">
      <c r="A66" s="759" t="s">
        <v>153</v>
      </c>
      <c r="B66" s="760"/>
      <c r="C66" s="760"/>
      <c r="D66" s="760"/>
      <c r="E66" s="760"/>
      <c r="F66" s="760"/>
      <c r="G66" s="760"/>
      <c r="H66" s="760"/>
      <c r="I66" s="760"/>
      <c r="J66" s="760"/>
      <c r="K66" s="760"/>
      <c r="L66" s="760"/>
      <c r="M66" s="760"/>
      <c r="N66" s="760"/>
      <c r="O66" s="760"/>
      <c r="P66" s="760"/>
      <c r="Q66" s="760"/>
      <c r="R66" s="760"/>
      <c r="S66" s="760"/>
      <c r="T66" s="760"/>
      <c r="U66" s="760"/>
      <c r="V66" s="760"/>
      <c r="W66" s="760"/>
      <c r="X66" s="760"/>
      <c r="Y66" s="760"/>
      <c r="Z66" s="760"/>
      <c r="AA66" s="747"/>
      <c r="AB66" s="747"/>
      <c r="AC66" s="747"/>
    </row>
    <row r="67" spans="1:68" ht="16.5" hidden="1" customHeight="1" x14ac:dyDescent="0.25">
      <c r="A67" s="54" t="s">
        <v>154</v>
      </c>
      <c r="B67" s="54" t="s">
        <v>155</v>
      </c>
      <c r="C67" s="31">
        <v>4301031242</v>
      </c>
      <c r="D67" s="757">
        <v>4680115885066</v>
      </c>
      <c r="E67" s="758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105</v>
      </c>
      <c r="L67" s="32"/>
      <c r="M67" s="33" t="s">
        <v>68</v>
      </c>
      <c r="N67" s="33"/>
      <c r="O67" s="32">
        <v>40</v>
      </c>
      <c r="P67" s="112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67"/>
      <c r="R67" s="767"/>
      <c r="S67" s="767"/>
      <c r="T67" s="768"/>
      <c r="U67" s="34"/>
      <c r="V67" s="34"/>
      <c r="W67" s="35" t="s">
        <v>69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4301031240</v>
      </c>
      <c r="D68" s="757">
        <v>4680115885042</v>
      </c>
      <c r="E68" s="758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105</v>
      </c>
      <c r="L68" s="32"/>
      <c r="M68" s="33" t="s">
        <v>68</v>
      </c>
      <c r="N68" s="33"/>
      <c r="O68" s="32">
        <v>40</v>
      </c>
      <c r="P68" s="9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67"/>
      <c r="R68" s="767"/>
      <c r="S68" s="767"/>
      <c r="T68" s="768"/>
      <c r="U68" s="34"/>
      <c r="V68" s="34"/>
      <c r="W68" s="35" t="s">
        <v>69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4301031315</v>
      </c>
      <c r="D69" s="757">
        <v>4680115885080</v>
      </c>
      <c r="E69" s="758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105</v>
      </c>
      <c r="L69" s="32"/>
      <c r="M69" s="33" t="s">
        <v>68</v>
      </c>
      <c r="N69" s="33"/>
      <c r="O69" s="32">
        <v>40</v>
      </c>
      <c r="P69" s="9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67"/>
      <c r="R69" s="767"/>
      <c r="S69" s="767"/>
      <c r="T69" s="768"/>
      <c r="U69" s="34"/>
      <c r="V69" s="34"/>
      <c r="W69" s="35" t="s">
        <v>69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4301031243</v>
      </c>
      <c r="D70" s="757">
        <v>4680115885073</v>
      </c>
      <c r="E70" s="758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114</v>
      </c>
      <c r="L70" s="32"/>
      <c r="M70" s="33" t="s">
        <v>68</v>
      </c>
      <c r="N70" s="33"/>
      <c r="O70" s="32">
        <v>40</v>
      </c>
      <c r="P70" s="11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67"/>
      <c r="R70" s="767"/>
      <c r="S70" s="767"/>
      <c r="T70" s="768"/>
      <c r="U70" s="34"/>
      <c r="V70" s="34"/>
      <c r="W70" s="35" t="s">
        <v>69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4301031241</v>
      </c>
      <c r="D71" s="757">
        <v>4680115885059</v>
      </c>
      <c r="E71" s="758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114</v>
      </c>
      <c r="L71" s="32"/>
      <c r="M71" s="33" t="s">
        <v>68</v>
      </c>
      <c r="N71" s="33"/>
      <c r="O71" s="32">
        <v>40</v>
      </c>
      <c r="P71" s="11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67"/>
      <c r="R71" s="767"/>
      <c r="S71" s="767"/>
      <c r="T71" s="768"/>
      <c r="U71" s="34"/>
      <c r="V71" s="34"/>
      <c r="W71" s="35" t="s">
        <v>69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167</v>
      </c>
      <c r="B72" s="54" t="s">
        <v>168</v>
      </c>
      <c r="C72" s="31">
        <v>4301031316</v>
      </c>
      <c r="D72" s="757">
        <v>4680115885097</v>
      </c>
      <c r="E72" s="758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114</v>
      </c>
      <c r="L72" s="32"/>
      <c r="M72" s="33" t="s">
        <v>68</v>
      </c>
      <c r="N72" s="33"/>
      <c r="O72" s="32">
        <v>40</v>
      </c>
      <c r="P72" s="115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67"/>
      <c r="R72" s="767"/>
      <c r="S72" s="767"/>
      <c r="T72" s="768"/>
      <c r="U72" s="34"/>
      <c r="V72" s="34"/>
      <c r="W72" s="35" t="s">
        <v>69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162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61"/>
      <c r="B73" s="760"/>
      <c r="C73" s="760"/>
      <c r="D73" s="760"/>
      <c r="E73" s="760"/>
      <c r="F73" s="760"/>
      <c r="G73" s="760"/>
      <c r="H73" s="760"/>
      <c r="I73" s="760"/>
      <c r="J73" s="760"/>
      <c r="K73" s="760"/>
      <c r="L73" s="760"/>
      <c r="M73" s="760"/>
      <c r="N73" s="760"/>
      <c r="O73" s="762"/>
      <c r="P73" s="763" t="s">
        <v>80</v>
      </c>
      <c r="Q73" s="764"/>
      <c r="R73" s="764"/>
      <c r="S73" s="764"/>
      <c r="T73" s="764"/>
      <c r="U73" s="764"/>
      <c r="V73" s="765"/>
      <c r="W73" s="37" t="s">
        <v>81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hidden="1" x14ac:dyDescent="0.2">
      <c r="A74" s="760"/>
      <c r="B74" s="760"/>
      <c r="C74" s="760"/>
      <c r="D74" s="760"/>
      <c r="E74" s="760"/>
      <c r="F74" s="760"/>
      <c r="G74" s="760"/>
      <c r="H74" s="760"/>
      <c r="I74" s="760"/>
      <c r="J74" s="760"/>
      <c r="K74" s="760"/>
      <c r="L74" s="760"/>
      <c r="M74" s="760"/>
      <c r="N74" s="760"/>
      <c r="O74" s="762"/>
      <c r="P74" s="763" t="s">
        <v>80</v>
      </c>
      <c r="Q74" s="764"/>
      <c r="R74" s="764"/>
      <c r="S74" s="764"/>
      <c r="T74" s="764"/>
      <c r="U74" s="764"/>
      <c r="V74" s="765"/>
      <c r="W74" s="37" t="s">
        <v>69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hidden="1" customHeight="1" x14ac:dyDescent="0.25">
      <c r="A75" s="759" t="s">
        <v>64</v>
      </c>
      <c r="B75" s="760"/>
      <c r="C75" s="760"/>
      <c r="D75" s="760"/>
      <c r="E75" s="760"/>
      <c r="F75" s="760"/>
      <c r="G75" s="760"/>
      <c r="H75" s="760"/>
      <c r="I75" s="760"/>
      <c r="J75" s="760"/>
      <c r="K75" s="760"/>
      <c r="L75" s="760"/>
      <c r="M75" s="760"/>
      <c r="N75" s="760"/>
      <c r="O75" s="760"/>
      <c r="P75" s="760"/>
      <c r="Q75" s="760"/>
      <c r="R75" s="760"/>
      <c r="S75" s="760"/>
      <c r="T75" s="760"/>
      <c r="U75" s="760"/>
      <c r="V75" s="760"/>
      <c r="W75" s="760"/>
      <c r="X75" s="760"/>
      <c r="Y75" s="760"/>
      <c r="Z75" s="760"/>
      <c r="AA75" s="747"/>
      <c r="AB75" s="747"/>
      <c r="AC75" s="747"/>
    </row>
    <row r="76" spans="1:68" ht="16.5" hidden="1" customHeight="1" x14ac:dyDescent="0.25">
      <c r="A76" s="54" t="s">
        <v>169</v>
      </c>
      <c r="B76" s="54" t="s">
        <v>170</v>
      </c>
      <c r="C76" s="31">
        <v>4301051838</v>
      </c>
      <c r="D76" s="757">
        <v>4680115881891</v>
      </c>
      <c r="E76" s="758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67"/>
      <c r="R76" s="767"/>
      <c r="S76" s="767"/>
      <c r="T76" s="768"/>
      <c r="U76" s="34"/>
      <c r="V76" s="34"/>
      <c r="W76" s="35" t="s">
        <v>69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4301051846</v>
      </c>
      <c r="D77" s="757">
        <v>4680115885769</v>
      </c>
      <c r="E77" s="758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67"/>
      <c r="R77" s="767"/>
      <c r="S77" s="767"/>
      <c r="T77" s="768"/>
      <c r="U77" s="34"/>
      <c r="V77" s="34"/>
      <c r="W77" s="35" t="s">
        <v>69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175</v>
      </c>
      <c r="B78" s="54" t="s">
        <v>176</v>
      </c>
      <c r="C78" s="31">
        <v>4301051822</v>
      </c>
      <c r="D78" s="757">
        <v>4680115884410</v>
      </c>
      <c r="E78" s="758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67"/>
      <c r="R78" s="767"/>
      <c r="S78" s="767"/>
      <c r="T78" s="768"/>
      <c r="U78" s="34"/>
      <c r="V78" s="34"/>
      <c r="W78" s="35" t="s">
        <v>69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177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178</v>
      </c>
      <c r="B79" s="54" t="s">
        <v>179</v>
      </c>
      <c r="C79" s="31">
        <v>4301051837</v>
      </c>
      <c r="D79" s="757">
        <v>4680115884311</v>
      </c>
      <c r="E79" s="758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67"/>
      <c r="R79" s="767"/>
      <c r="S79" s="767"/>
      <c r="T79" s="768"/>
      <c r="U79" s="34"/>
      <c r="V79" s="34"/>
      <c r="W79" s="35" t="s">
        <v>69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180</v>
      </c>
      <c r="B80" s="54" t="s">
        <v>181</v>
      </c>
      <c r="C80" s="31">
        <v>4301051844</v>
      </c>
      <c r="D80" s="757">
        <v>4680115885929</v>
      </c>
      <c r="E80" s="758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2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67"/>
      <c r="R80" s="767"/>
      <c r="S80" s="767"/>
      <c r="T80" s="768"/>
      <c r="U80" s="34"/>
      <c r="V80" s="34"/>
      <c r="W80" s="35" t="s">
        <v>69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182</v>
      </c>
      <c r="B81" s="54" t="s">
        <v>183</v>
      </c>
      <c r="C81" s="31">
        <v>4301051827</v>
      </c>
      <c r="D81" s="757">
        <v>4680115884403</v>
      </c>
      <c r="E81" s="758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67"/>
      <c r="R81" s="767"/>
      <c r="S81" s="767"/>
      <c r="T81" s="768"/>
      <c r="U81" s="34"/>
      <c r="V81" s="34"/>
      <c r="W81" s="35" t="s">
        <v>69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177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61"/>
      <c r="B82" s="760"/>
      <c r="C82" s="760"/>
      <c r="D82" s="760"/>
      <c r="E82" s="760"/>
      <c r="F82" s="760"/>
      <c r="G82" s="760"/>
      <c r="H82" s="760"/>
      <c r="I82" s="760"/>
      <c r="J82" s="760"/>
      <c r="K82" s="760"/>
      <c r="L82" s="760"/>
      <c r="M82" s="760"/>
      <c r="N82" s="760"/>
      <c r="O82" s="762"/>
      <c r="P82" s="763" t="s">
        <v>80</v>
      </c>
      <c r="Q82" s="764"/>
      <c r="R82" s="764"/>
      <c r="S82" s="764"/>
      <c r="T82" s="764"/>
      <c r="U82" s="764"/>
      <c r="V82" s="765"/>
      <c r="W82" s="37" t="s">
        <v>81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hidden="1" x14ac:dyDescent="0.2">
      <c r="A83" s="760"/>
      <c r="B83" s="760"/>
      <c r="C83" s="760"/>
      <c r="D83" s="760"/>
      <c r="E83" s="760"/>
      <c r="F83" s="760"/>
      <c r="G83" s="760"/>
      <c r="H83" s="760"/>
      <c r="I83" s="760"/>
      <c r="J83" s="760"/>
      <c r="K83" s="760"/>
      <c r="L83" s="760"/>
      <c r="M83" s="760"/>
      <c r="N83" s="760"/>
      <c r="O83" s="762"/>
      <c r="P83" s="763" t="s">
        <v>80</v>
      </c>
      <c r="Q83" s="764"/>
      <c r="R83" s="764"/>
      <c r="S83" s="764"/>
      <c r="T83" s="764"/>
      <c r="U83" s="764"/>
      <c r="V83" s="765"/>
      <c r="W83" s="37" t="s">
        <v>69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hidden="1" customHeight="1" x14ac:dyDescent="0.25">
      <c r="A84" s="759" t="s">
        <v>184</v>
      </c>
      <c r="B84" s="760"/>
      <c r="C84" s="760"/>
      <c r="D84" s="760"/>
      <c r="E84" s="760"/>
      <c r="F84" s="760"/>
      <c r="G84" s="760"/>
      <c r="H84" s="760"/>
      <c r="I84" s="760"/>
      <c r="J84" s="760"/>
      <c r="K84" s="760"/>
      <c r="L84" s="760"/>
      <c r="M84" s="760"/>
      <c r="N84" s="760"/>
      <c r="O84" s="760"/>
      <c r="P84" s="760"/>
      <c r="Q84" s="760"/>
      <c r="R84" s="760"/>
      <c r="S84" s="760"/>
      <c r="T84" s="760"/>
      <c r="U84" s="760"/>
      <c r="V84" s="760"/>
      <c r="W84" s="760"/>
      <c r="X84" s="760"/>
      <c r="Y84" s="760"/>
      <c r="Z84" s="760"/>
      <c r="AA84" s="747"/>
      <c r="AB84" s="747"/>
      <c r="AC84" s="747"/>
    </row>
    <row r="85" spans="1:68" ht="37.5" hidden="1" customHeight="1" x14ac:dyDescent="0.25">
      <c r="A85" s="54" t="s">
        <v>185</v>
      </c>
      <c r="B85" s="54" t="s">
        <v>186</v>
      </c>
      <c r="C85" s="31">
        <v>4301060366</v>
      </c>
      <c r="D85" s="757">
        <v>4680115881532</v>
      </c>
      <c r="E85" s="758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7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67"/>
      <c r="R85" s="767"/>
      <c r="S85" s="767"/>
      <c r="T85" s="768"/>
      <c r="U85" s="34"/>
      <c r="V85" s="34"/>
      <c r="W85" s="35" t="s">
        <v>69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187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185</v>
      </c>
      <c r="B86" s="54" t="s">
        <v>188</v>
      </c>
      <c r="C86" s="31">
        <v>4301060371</v>
      </c>
      <c r="D86" s="757">
        <v>4680115881532</v>
      </c>
      <c r="E86" s="758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7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67"/>
      <c r="R86" s="767"/>
      <c r="S86" s="767"/>
      <c r="T86" s="768"/>
      <c r="U86" s="34"/>
      <c r="V86" s="34" t="s">
        <v>95</v>
      </c>
      <c r="W86" s="35" t="s">
        <v>69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4301060351</v>
      </c>
      <c r="D87" s="757">
        <v>4680115881464</v>
      </c>
      <c r="E87" s="758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105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67"/>
      <c r="R87" s="767"/>
      <c r="S87" s="767"/>
      <c r="T87" s="768"/>
      <c r="U87" s="34"/>
      <c r="V87" s="34"/>
      <c r="W87" s="35" t="s">
        <v>69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61"/>
      <c r="B88" s="760"/>
      <c r="C88" s="760"/>
      <c r="D88" s="760"/>
      <c r="E88" s="760"/>
      <c r="F88" s="760"/>
      <c r="G88" s="760"/>
      <c r="H88" s="760"/>
      <c r="I88" s="760"/>
      <c r="J88" s="760"/>
      <c r="K88" s="760"/>
      <c r="L88" s="760"/>
      <c r="M88" s="760"/>
      <c r="N88" s="760"/>
      <c r="O88" s="762"/>
      <c r="P88" s="763" t="s">
        <v>80</v>
      </c>
      <c r="Q88" s="764"/>
      <c r="R88" s="764"/>
      <c r="S88" s="764"/>
      <c r="T88" s="764"/>
      <c r="U88" s="764"/>
      <c r="V88" s="765"/>
      <c r="W88" s="37" t="s">
        <v>81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hidden="1" x14ac:dyDescent="0.2">
      <c r="A89" s="760"/>
      <c r="B89" s="760"/>
      <c r="C89" s="760"/>
      <c r="D89" s="760"/>
      <c r="E89" s="760"/>
      <c r="F89" s="760"/>
      <c r="G89" s="760"/>
      <c r="H89" s="760"/>
      <c r="I89" s="760"/>
      <c r="J89" s="760"/>
      <c r="K89" s="760"/>
      <c r="L89" s="760"/>
      <c r="M89" s="760"/>
      <c r="N89" s="760"/>
      <c r="O89" s="762"/>
      <c r="P89" s="763" t="s">
        <v>80</v>
      </c>
      <c r="Q89" s="764"/>
      <c r="R89" s="764"/>
      <c r="S89" s="764"/>
      <c r="T89" s="764"/>
      <c r="U89" s="764"/>
      <c r="V89" s="765"/>
      <c r="W89" s="37" t="s">
        <v>69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hidden="1" customHeight="1" x14ac:dyDescent="0.25">
      <c r="A90" s="788" t="s">
        <v>192</v>
      </c>
      <c r="B90" s="760"/>
      <c r="C90" s="760"/>
      <c r="D90" s="760"/>
      <c r="E90" s="760"/>
      <c r="F90" s="760"/>
      <c r="G90" s="760"/>
      <c r="H90" s="760"/>
      <c r="I90" s="760"/>
      <c r="J90" s="760"/>
      <c r="K90" s="760"/>
      <c r="L90" s="760"/>
      <c r="M90" s="760"/>
      <c r="N90" s="760"/>
      <c r="O90" s="760"/>
      <c r="P90" s="760"/>
      <c r="Q90" s="760"/>
      <c r="R90" s="760"/>
      <c r="S90" s="760"/>
      <c r="T90" s="760"/>
      <c r="U90" s="760"/>
      <c r="V90" s="760"/>
      <c r="W90" s="760"/>
      <c r="X90" s="760"/>
      <c r="Y90" s="760"/>
      <c r="Z90" s="760"/>
      <c r="AA90" s="746"/>
      <c r="AB90" s="746"/>
      <c r="AC90" s="746"/>
    </row>
    <row r="91" spans="1:68" ht="14.25" hidden="1" customHeight="1" x14ac:dyDescent="0.25">
      <c r="A91" s="759" t="s">
        <v>90</v>
      </c>
      <c r="B91" s="760"/>
      <c r="C91" s="760"/>
      <c r="D91" s="760"/>
      <c r="E91" s="760"/>
      <c r="F91" s="760"/>
      <c r="G91" s="760"/>
      <c r="H91" s="760"/>
      <c r="I91" s="760"/>
      <c r="J91" s="760"/>
      <c r="K91" s="760"/>
      <c r="L91" s="760"/>
      <c r="M91" s="760"/>
      <c r="N91" s="760"/>
      <c r="O91" s="760"/>
      <c r="P91" s="760"/>
      <c r="Q91" s="760"/>
      <c r="R91" s="760"/>
      <c r="S91" s="760"/>
      <c r="T91" s="760"/>
      <c r="U91" s="760"/>
      <c r="V91" s="760"/>
      <c r="W91" s="760"/>
      <c r="X91" s="760"/>
      <c r="Y91" s="760"/>
      <c r="Z91" s="760"/>
      <c r="AA91" s="747"/>
      <c r="AB91" s="747"/>
      <c r="AC91" s="747"/>
    </row>
    <row r="92" spans="1:68" ht="27" hidden="1" customHeight="1" x14ac:dyDescent="0.25">
      <c r="A92" s="54" t="s">
        <v>193</v>
      </c>
      <c r="B92" s="54" t="s">
        <v>194</v>
      </c>
      <c r="C92" s="31">
        <v>4301011468</v>
      </c>
      <c r="D92" s="757">
        <v>4680115881327</v>
      </c>
      <c r="E92" s="758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93</v>
      </c>
      <c r="L92" s="32"/>
      <c r="M92" s="33" t="s">
        <v>138</v>
      </c>
      <c r="N92" s="33"/>
      <c r="O92" s="32">
        <v>50</v>
      </c>
      <c r="P92" s="8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67"/>
      <c r="R92" s="767"/>
      <c r="S92" s="767"/>
      <c r="T92" s="768"/>
      <c r="U92" s="34"/>
      <c r="V92" s="34"/>
      <c r="W92" s="35" t="s">
        <v>69</v>
      </c>
      <c r="X92" s="751">
        <v>0</v>
      </c>
      <c r="Y92" s="75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195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196</v>
      </c>
      <c r="B93" s="54" t="s">
        <v>197</v>
      </c>
      <c r="C93" s="31">
        <v>4301011476</v>
      </c>
      <c r="D93" s="757">
        <v>4680115881518</v>
      </c>
      <c r="E93" s="758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105</v>
      </c>
      <c r="L93" s="32"/>
      <c r="M93" s="33" t="s">
        <v>94</v>
      </c>
      <c r="N93" s="33"/>
      <c r="O93" s="32">
        <v>50</v>
      </c>
      <c r="P93" s="10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67"/>
      <c r="R93" s="767"/>
      <c r="S93" s="767"/>
      <c r="T93" s="768"/>
      <c r="U93" s="34"/>
      <c r="V93" s="34"/>
      <c r="W93" s="35" t="s">
        <v>69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195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4301011443</v>
      </c>
      <c r="D94" s="757">
        <v>4680115881303</v>
      </c>
      <c r="E94" s="758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105</v>
      </c>
      <c r="L94" s="32" t="s">
        <v>108</v>
      </c>
      <c r="M94" s="33" t="s">
        <v>138</v>
      </c>
      <c r="N94" s="33"/>
      <c r="O94" s="32">
        <v>50</v>
      </c>
      <c r="P94" s="8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67"/>
      <c r="R94" s="767"/>
      <c r="S94" s="767"/>
      <c r="T94" s="768"/>
      <c r="U94" s="34"/>
      <c r="V94" s="34"/>
      <c r="W94" s="35" t="s">
        <v>69</v>
      </c>
      <c r="X94" s="751">
        <v>109</v>
      </c>
      <c r="Y94" s="752">
        <f>IFERROR(IF(X94="",0,CEILING((X94/$H94),1)*$H94),"")</f>
        <v>112.5</v>
      </c>
      <c r="Z94" s="36">
        <f>IFERROR(IF(Y94=0,"",ROUNDUP(Y94/H94,0)*0.00902),"")</f>
        <v>0.22550000000000001</v>
      </c>
      <c r="AA94" s="56"/>
      <c r="AB94" s="57"/>
      <c r="AC94" s="151" t="s">
        <v>200</v>
      </c>
      <c r="AG94" s="64"/>
      <c r="AJ94" s="68" t="s">
        <v>109</v>
      </c>
      <c r="AK94" s="68">
        <v>54</v>
      </c>
      <c r="BB94" s="152" t="s">
        <v>1</v>
      </c>
      <c r="BM94" s="64">
        <f>IFERROR(X94*I94/H94,"0")</f>
        <v>114.08666666666666</v>
      </c>
      <c r="BN94" s="64">
        <f>IFERROR(Y94*I94/H94,"0")</f>
        <v>117.75</v>
      </c>
      <c r="BO94" s="64">
        <f>IFERROR(1/J94*(X94/H94),"0")</f>
        <v>0.1835016835016835</v>
      </c>
      <c r="BP94" s="64">
        <f>IFERROR(1/J94*(Y94/H94),"0")</f>
        <v>0.18939393939393939</v>
      </c>
    </row>
    <row r="95" spans="1:68" x14ac:dyDescent="0.2">
      <c r="A95" s="761"/>
      <c r="B95" s="760"/>
      <c r="C95" s="760"/>
      <c r="D95" s="760"/>
      <c r="E95" s="760"/>
      <c r="F95" s="760"/>
      <c r="G95" s="760"/>
      <c r="H95" s="760"/>
      <c r="I95" s="760"/>
      <c r="J95" s="760"/>
      <c r="K95" s="760"/>
      <c r="L95" s="760"/>
      <c r="M95" s="760"/>
      <c r="N95" s="760"/>
      <c r="O95" s="762"/>
      <c r="P95" s="763" t="s">
        <v>80</v>
      </c>
      <c r="Q95" s="764"/>
      <c r="R95" s="764"/>
      <c r="S95" s="764"/>
      <c r="T95" s="764"/>
      <c r="U95" s="764"/>
      <c r="V95" s="765"/>
      <c r="W95" s="37" t="s">
        <v>81</v>
      </c>
      <c r="X95" s="753">
        <f>IFERROR(X92/H92,"0")+IFERROR(X93/H93,"0")+IFERROR(X94/H94,"0")</f>
        <v>24.222222222222221</v>
      </c>
      <c r="Y95" s="753">
        <f>IFERROR(Y92/H92,"0")+IFERROR(Y93/H93,"0")+IFERROR(Y94/H94,"0")</f>
        <v>25</v>
      </c>
      <c r="Z95" s="753">
        <f>IFERROR(IF(Z92="",0,Z92),"0")+IFERROR(IF(Z93="",0,Z93),"0")+IFERROR(IF(Z94="",0,Z94),"0")</f>
        <v>0.22550000000000001</v>
      </c>
      <c r="AA95" s="754"/>
      <c r="AB95" s="754"/>
      <c r="AC95" s="754"/>
    </row>
    <row r="96" spans="1:68" x14ac:dyDescent="0.2">
      <c r="A96" s="760"/>
      <c r="B96" s="760"/>
      <c r="C96" s="760"/>
      <c r="D96" s="760"/>
      <c r="E96" s="760"/>
      <c r="F96" s="760"/>
      <c r="G96" s="760"/>
      <c r="H96" s="760"/>
      <c r="I96" s="760"/>
      <c r="J96" s="760"/>
      <c r="K96" s="760"/>
      <c r="L96" s="760"/>
      <c r="M96" s="760"/>
      <c r="N96" s="760"/>
      <c r="O96" s="762"/>
      <c r="P96" s="763" t="s">
        <v>80</v>
      </c>
      <c r="Q96" s="764"/>
      <c r="R96" s="764"/>
      <c r="S96" s="764"/>
      <c r="T96" s="764"/>
      <c r="U96" s="764"/>
      <c r="V96" s="765"/>
      <c r="W96" s="37" t="s">
        <v>69</v>
      </c>
      <c r="X96" s="753">
        <f>IFERROR(SUM(X92:X94),"0")</f>
        <v>109</v>
      </c>
      <c r="Y96" s="753">
        <f>IFERROR(SUM(Y92:Y94),"0")</f>
        <v>112.5</v>
      </c>
      <c r="Z96" s="37"/>
      <c r="AA96" s="754"/>
      <c r="AB96" s="754"/>
      <c r="AC96" s="754"/>
    </row>
    <row r="97" spans="1:68" ht="14.25" hidden="1" customHeight="1" x14ac:dyDescent="0.25">
      <c r="A97" s="759" t="s">
        <v>64</v>
      </c>
      <c r="B97" s="760"/>
      <c r="C97" s="760"/>
      <c r="D97" s="760"/>
      <c r="E97" s="760"/>
      <c r="F97" s="760"/>
      <c r="G97" s="760"/>
      <c r="H97" s="760"/>
      <c r="I97" s="760"/>
      <c r="J97" s="760"/>
      <c r="K97" s="760"/>
      <c r="L97" s="760"/>
      <c r="M97" s="760"/>
      <c r="N97" s="760"/>
      <c r="O97" s="760"/>
      <c r="P97" s="760"/>
      <c r="Q97" s="760"/>
      <c r="R97" s="760"/>
      <c r="S97" s="760"/>
      <c r="T97" s="760"/>
      <c r="U97" s="760"/>
      <c r="V97" s="760"/>
      <c r="W97" s="760"/>
      <c r="X97" s="760"/>
      <c r="Y97" s="760"/>
      <c r="Z97" s="760"/>
      <c r="AA97" s="747"/>
      <c r="AB97" s="747"/>
      <c r="AC97" s="747"/>
    </row>
    <row r="98" spans="1:68" ht="27" customHeight="1" x14ac:dyDescent="0.25">
      <c r="A98" s="54" t="s">
        <v>201</v>
      </c>
      <c r="B98" s="54" t="s">
        <v>202</v>
      </c>
      <c r="C98" s="31">
        <v>4301051546</v>
      </c>
      <c r="D98" s="757">
        <v>4607091386967</v>
      </c>
      <c r="E98" s="758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5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67"/>
      <c r="R98" s="767"/>
      <c r="S98" s="767"/>
      <c r="T98" s="768"/>
      <c r="U98" s="34"/>
      <c r="V98" s="34" t="s">
        <v>95</v>
      </c>
      <c r="W98" s="35" t="s">
        <v>69</v>
      </c>
      <c r="X98" s="751">
        <v>30</v>
      </c>
      <c r="Y98" s="752">
        <f t="shared" ref="Y98:Y103" si="20">IFERROR(IF(X98="",0,CEILING((X98/$H98),1)*$H98),"")</f>
        <v>33.6</v>
      </c>
      <c r="Z98" s="36">
        <f>IFERROR(IF(Y98=0,"",ROUNDUP(Y98/H98,0)*0.01898),"")</f>
        <v>7.5920000000000001E-2</v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31.853571428571428</v>
      </c>
      <c r="BN98" s="64">
        <f t="shared" ref="BN98:BN103" si="22">IFERROR(Y98*I98/H98,"0")</f>
        <v>35.676000000000002</v>
      </c>
      <c r="BO98" s="64">
        <f t="shared" ref="BO98:BO103" si="23">IFERROR(1/J98*(X98/H98),"0")</f>
        <v>5.5803571428571425E-2</v>
      </c>
      <c r="BP98" s="64">
        <f t="shared" ref="BP98:BP103" si="24">IFERROR(1/J98*(Y98/H98),"0")</f>
        <v>6.25E-2</v>
      </c>
    </row>
    <row r="99" spans="1:68" ht="27" hidden="1" customHeight="1" x14ac:dyDescent="0.25">
      <c r="A99" s="54" t="s">
        <v>201</v>
      </c>
      <c r="B99" s="54" t="s">
        <v>204</v>
      </c>
      <c r="C99" s="31">
        <v>4301051437</v>
      </c>
      <c r="D99" s="757">
        <v>4607091386967</v>
      </c>
      <c r="E99" s="758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7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67"/>
      <c r="R99" s="767"/>
      <c r="S99" s="767"/>
      <c r="T99" s="768"/>
      <c r="U99" s="34"/>
      <c r="V99" s="34"/>
      <c r="W99" s="35" t="s">
        <v>69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205</v>
      </c>
      <c r="B100" s="54" t="s">
        <v>206</v>
      </c>
      <c r="C100" s="31">
        <v>4301051436</v>
      </c>
      <c r="D100" s="757">
        <v>4607091385731</v>
      </c>
      <c r="E100" s="758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67</v>
      </c>
      <c r="L100" s="32" t="s">
        <v>125</v>
      </c>
      <c r="M100" s="33" t="s">
        <v>94</v>
      </c>
      <c r="N100" s="33"/>
      <c r="O100" s="32">
        <v>45</v>
      </c>
      <c r="P100" s="82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67"/>
      <c r="R100" s="767"/>
      <c r="S100" s="767"/>
      <c r="T100" s="768"/>
      <c r="U100" s="34"/>
      <c r="V100" s="34"/>
      <c r="W100" s="35" t="s">
        <v>69</v>
      </c>
      <c r="X100" s="751">
        <v>53</v>
      </c>
      <c r="Y100" s="752">
        <f t="shared" si="20"/>
        <v>54</v>
      </c>
      <c r="Z100" s="36">
        <f>IFERROR(IF(Y100=0,"",ROUNDUP(Y100/H100,0)*0.00651),"")</f>
        <v>0.13020000000000001</v>
      </c>
      <c r="AA100" s="56"/>
      <c r="AB100" s="57"/>
      <c r="AC100" s="157" t="s">
        <v>203</v>
      </c>
      <c r="AG100" s="64"/>
      <c r="AJ100" s="68" t="s">
        <v>127</v>
      </c>
      <c r="AK100" s="68">
        <v>491.4</v>
      </c>
      <c r="BB100" s="158" t="s">
        <v>1</v>
      </c>
      <c r="BM100" s="64">
        <f t="shared" si="21"/>
        <v>57.946666666666658</v>
      </c>
      <c r="BN100" s="64">
        <f t="shared" si="22"/>
        <v>59.039999999999992</v>
      </c>
      <c r="BO100" s="64">
        <f t="shared" si="23"/>
        <v>0.10785510785510787</v>
      </c>
      <c r="BP100" s="64">
        <f t="shared" si="24"/>
        <v>0.1098901098901099</v>
      </c>
    </row>
    <row r="101" spans="1:68" ht="16.5" hidden="1" customHeight="1" x14ac:dyDescent="0.25">
      <c r="A101" s="54" t="s">
        <v>207</v>
      </c>
      <c r="B101" s="54" t="s">
        <v>208</v>
      </c>
      <c r="C101" s="31">
        <v>4301051438</v>
      </c>
      <c r="D101" s="757">
        <v>4680115880894</v>
      </c>
      <c r="E101" s="758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67</v>
      </c>
      <c r="L101" s="32"/>
      <c r="M101" s="33" t="s">
        <v>94</v>
      </c>
      <c r="N101" s="33"/>
      <c r="O101" s="32">
        <v>45</v>
      </c>
      <c r="P101" s="10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67"/>
      <c r="R101" s="767"/>
      <c r="S101" s="767"/>
      <c r="T101" s="768"/>
      <c r="U101" s="34"/>
      <c r="V101" s="34"/>
      <c r="W101" s="35" t="s">
        <v>69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hidden="1" customHeight="1" x14ac:dyDescent="0.25">
      <c r="A102" s="54" t="s">
        <v>210</v>
      </c>
      <c r="B102" s="54" t="s">
        <v>211</v>
      </c>
      <c r="C102" s="31">
        <v>4301051687</v>
      </c>
      <c r="D102" s="757">
        <v>4680115880214</v>
      </c>
      <c r="E102" s="758"/>
      <c r="F102" s="750">
        <v>0.45</v>
      </c>
      <c r="G102" s="32">
        <v>4</v>
      </c>
      <c r="H102" s="750">
        <v>1.8</v>
      </c>
      <c r="I102" s="750">
        <v>2.032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146" t="s">
        <v>212</v>
      </c>
      <c r="Q102" s="767"/>
      <c r="R102" s="767"/>
      <c r="S102" s="767"/>
      <c r="T102" s="768"/>
      <c r="U102" s="34"/>
      <c r="V102" s="34"/>
      <c r="W102" s="35" t="s">
        <v>69</v>
      </c>
      <c r="X102" s="751">
        <v>0</v>
      </c>
      <c r="Y102" s="75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210</v>
      </c>
      <c r="B103" s="54" t="s">
        <v>213</v>
      </c>
      <c r="C103" s="31">
        <v>4301051439</v>
      </c>
      <c r="D103" s="757">
        <v>4680115880214</v>
      </c>
      <c r="E103" s="758"/>
      <c r="F103" s="750">
        <v>0.45</v>
      </c>
      <c r="G103" s="32">
        <v>6</v>
      </c>
      <c r="H103" s="750">
        <v>2.7</v>
      </c>
      <c r="I103" s="750">
        <v>2.988</v>
      </c>
      <c r="J103" s="32">
        <v>132</v>
      </c>
      <c r="K103" s="32" t="s">
        <v>105</v>
      </c>
      <c r="L103" s="32"/>
      <c r="M103" s="33" t="s">
        <v>94</v>
      </c>
      <c r="N103" s="33"/>
      <c r="O103" s="32">
        <v>45</v>
      </c>
      <c r="P103" s="84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67"/>
      <c r="R103" s="767"/>
      <c r="S103" s="767"/>
      <c r="T103" s="768"/>
      <c r="U103" s="34"/>
      <c r="V103" s="34"/>
      <c r="W103" s="35" t="s">
        <v>69</v>
      </c>
      <c r="X103" s="751">
        <v>0</v>
      </c>
      <c r="Y103" s="75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x14ac:dyDescent="0.2">
      <c r="A104" s="761"/>
      <c r="B104" s="760"/>
      <c r="C104" s="760"/>
      <c r="D104" s="760"/>
      <c r="E104" s="760"/>
      <c r="F104" s="760"/>
      <c r="G104" s="760"/>
      <c r="H104" s="760"/>
      <c r="I104" s="760"/>
      <c r="J104" s="760"/>
      <c r="K104" s="760"/>
      <c r="L104" s="760"/>
      <c r="M104" s="760"/>
      <c r="N104" s="760"/>
      <c r="O104" s="762"/>
      <c r="P104" s="763" t="s">
        <v>80</v>
      </c>
      <c r="Q104" s="764"/>
      <c r="R104" s="764"/>
      <c r="S104" s="764"/>
      <c r="T104" s="764"/>
      <c r="U104" s="764"/>
      <c r="V104" s="765"/>
      <c r="W104" s="37" t="s">
        <v>81</v>
      </c>
      <c r="X104" s="753">
        <f>IFERROR(X98/H98,"0")+IFERROR(X99/H99,"0")+IFERROR(X100/H100,"0")+IFERROR(X101/H101,"0")+IFERROR(X102/H102,"0")+IFERROR(X103/H103,"0")</f>
        <v>23.201058201058203</v>
      </c>
      <c r="Y104" s="753">
        <f>IFERROR(Y98/H98,"0")+IFERROR(Y99/H99,"0")+IFERROR(Y100/H100,"0")+IFERROR(Y101/H101,"0")+IFERROR(Y102/H102,"0")+IFERROR(Y103/H103,"0")</f>
        <v>24</v>
      </c>
      <c r="Z104" s="753">
        <f>IFERROR(IF(Z98="",0,Z98),"0")+IFERROR(IF(Z99="",0,Z99),"0")+IFERROR(IF(Z100="",0,Z100),"0")+IFERROR(IF(Z101="",0,Z101),"0")+IFERROR(IF(Z102="",0,Z102),"0")+IFERROR(IF(Z103="",0,Z103),"0")</f>
        <v>0.20612000000000003</v>
      </c>
      <c r="AA104" s="754"/>
      <c r="AB104" s="754"/>
      <c r="AC104" s="754"/>
    </row>
    <row r="105" spans="1:68" x14ac:dyDescent="0.2">
      <c r="A105" s="760"/>
      <c r="B105" s="760"/>
      <c r="C105" s="760"/>
      <c r="D105" s="760"/>
      <c r="E105" s="760"/>
      <c r="F105" s="760"/>
      <c r="G105" s="760"/>
      <c r="H105" s="760"/>
      <c r="I105" s="760"/>
      <c r="J105" s="760"/>
      <c r="K105" s="760"/>
      <c r="L105" s="760"/>
      <c r="M105" s="760"/>
      <c r="N105" s="760"/>
      <c r="O105" s="762"/>
      <c r="P105" s="763" t="s">
        <v>80</v>
      </c>
      <c r="Q105" s="764"/>
      <c r="R105" s="764"/>
      <c r="S105" s="764"/>
      <c r="T105" s="764"/>
      <c r="U105" s="764"/>
      <c r="V105" s="765"/>
      <c r="W105" s="37" t="s">
        <v>69</v>
      </c>
      <c r="X105" s="753">
        <f>IFERROR(SUM(X98:X103),"0")</f>
        <v>83</v>
      </c>
      <c r="Y105" s="753">
        <f>IFERROR(SUM(Y98:Y103),"0")</f>
        <v>87.6</v>
      </c>
      <c r="Z105" s="37"/>
      <c r="AA105" s="754"/>
      <c r="AB105" s="754"/>
      <c r="AC105" s="754"/>
    </row>
    <row r="106" spans="1:68" ht="16.5" hidden="1" customHeight="1" x14ac:dyDescent="0.25">
      <c r="A106" s="788" t="s">
        <v>214</v>
      </c>
      <c r="B106" s="760"/>
      <c r="C106" s="760"/>
      <c r="D106" s="760"/>
      <c r="E106" s="760"/>
      <c r="F106" s="760"/>
      <c r="G106" s="760"/>
      <c r="H106" s="760"/>
      <c r="I106" s="760"/>
      <c r="J106" s="760"/>
      <c r="K106" s="760"/>
      <c r="L106" s="760"/>
      <c r="M106" s="760"/>
      <c r="N106" s="760"/>
      <c r="O106" s="760"/>
      <c r="P106" s="760"/>
      <c r="Q106" s="760"/>
      <c r="R106" s="760"/>
      <c r="S106" s="760"/>
      <c r="T106" s="760"/>
      <c r="U106" s="760"/>
      <c r="V106" s="760"/>
      <c r="W106" s="760"/>
      <c r="X106" s="760"/>
      <c r="Y106" s="760"/>
      <c r="Z106" s="760"/>
      <c r="AA106" s="746"/>
      <c r="AB106" s="746"/>
      <c r="AC106" s="746"/>
    </row>
    <row r="107" spans="1:68" ht="14.25" hidden="1" customHeight="1" x14ac:dyDescent="0.25">
      <c r="A107" s="759" t="s">
        <v>90</v>
      </c>
      <c r="B107" s="760"/>
      <c r="C107" s="760"/>
      <c r="D107" s="760"/>
      <c r="E107" s="760"/>
      <c r="F107" s="760"/>
      <c r="G107" s="760"/>
      <c r="H107" s="760"/>
      <c r="I107" s="760"/>
      <c r="J107" s="760"/>
      <c r="K107" s="760"/>
      <c r="L107" s="760"/>
      <c r="M107" s="760"/>
      <c r="N107" s="760"/>
      <c r="O107" s="760"/>
      <c r="P107" s="760"/>
      <c r="Q107" s="760"/>
      <c r="R107" s="760"/>
      <c r="S107" s="760"/>
      <c r="T107" s="760"/>
      <c r="U107" s="760"/>
      <c r="V107" s="760"/>
      <c r="W107" s="760"/>
      <c r="X107" s="760"/>
      <c r="Y107" s="760"/>
      <c r="Z107" s="760"/>
      <c r="AA107" s="747"/>
      <c r="AB107" s="747"/>
      <c r="AC107" s="747"/>
    </row>
    <row r="108" spans="1:68" ht="16.5" hidden="1" customHeight="1" x14ac:dyDescent="0.25">
      <c r="A108" s="54" t="s">
        <v>215</v>
      </c>
      <c r="B108" s="54" t="s">
        <v>216</v>
      </c>
      <c r="C108" s="31">
        <v>4301011703</v>
      </c>
      <c r="D108" s="757">
        <v>4680115882133</v>
      </c>
      <c r="E108" s="758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93</v>
      </c>
      <c r="L108" s="32"/>
      <c r="M108" s="33" t="s">
        <v>98</v>
      </c>
      <c r="N108" s="33"/>
      <c r="O108" s="32">
        <v>50</v>
      </c>
      <c r="P108" s="10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67"/>
      <c r="R108" s="767"/>
      <c r="S108" s="767"/>
      <c r="T108" s="768"/>
      <c r="U108" s="34"/>
      <c r="V108" s="34" t="s">
        <v>95</v>
      </c>
      <c r="W108" s="35" t="s">
        <v>69</v>
      </c>
      <c r="X108" s="751">
        <v>0</v>
      </c>
      <c r="Y108" s="7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65" t="s">
        <v>217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215</v>
      </c>
      <c r="B109" s="54" t="s">
        <v>218</v>
      </c>
      <c r="C109" s="31">
        <v>4301011514</v>
      </c>
      <c r="D109" s="757">
        <v>4680115882133</v>
      </c>
      <c r="E109" s="758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93</v>
      </c>
      <c r="L109" s="32"/>
      <c r="M109" s="33" t="s">
        <v>98</v>
      </c>
      <c r="N109" s="33"/>
      <c r="O109" s="32">
        <v>50</v>
      </c>
      <c r="P109" s="10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67"/>
      <c r="R109" s="767"/>
      <c r="S109" s="767"/>
      <c r="T109" s="768"/>
      <c r="U109" s="34"/>
      <c r="V109" s="34"/>
      <c r="W109" s="35" t="s">
        <v>69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217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219</v>
      </c>
      <c r="B110" s="54" t="s">
        <v>220</v>
      </c>
      <c r="C110" s="31">
        <v>4301011417</v>
      </c>
      <c r="D110" s="757">
        <v>4680115880269</v>
      </c>
      <c r="E110" s="758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105</v>
      </c>
      <c r="L110" s="32" t="s">
        <v>108</v>
      </c>
      <c r="M110" s="33" t="s">
        <v>94</v>
      </c>
      <c r="N110" s="33"/>
      <c r="O110" s="32">
        <v>50</v>
      </c>
      <c r="P110" s="10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67"/>
      <c r="R110" s="767"/>
      <c r="S110" s="767"/>
      <c r="T110" s="768"/>
      <c r="U110" s="34"/>
      <c r="V110" s="34"/>
      <c r="W110" s="35" t="s">
        <v>69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217</v>
      </c>
      <c r="AG110" s="64"/>
      <c r="AJ110" s="68" t="s">
        <v>109</v>
      </c>
      <c r="AK110" s="68">
        <v>45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221</v>
      </c>
      <c r="B111" s="54" t="s">
        <v>222</v>
      </c>
      <c r="C111" s="31">
        <v>4301011415</v>
      </c>
      <c r="D111" s="757">
        <v>4680115880429</v>
      </c>
      <c r="E111" s="758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105</v>
      </c>
      <c r="L111" s="32"/>
      <c r="M111" s="33" t="s">
        <v>94</v>
      </c>
      <c r="N111" s="33"/>
      <c r="O111" s="32">
        <v>50</v>
      </c>
      <c r="P111" s="10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67"/>
      <c r="R111" s="767"/>
      <c r="S111" s="767"/>
      <c r="T111" s="768"/>
      <c r="U111" s="34"/>
      <c r="V111" s="34"/>
      <c r="W111" s="35" t="s">
        <v>69</v>
      </c>
      <c r="X111" s="751">
        <v>71</v>
      </c>
      <c r="Y111" s="752">
        <f>IFERROR(IF(X111="",0,CEILING((X111/$H111),1)*$H111),"")</f>
        <v>72</v>
      </c>
      <c r="Z111" s="36">
        <f>IFERROR(IF(Y111=0,"",ROUNDUP(Y111/H111,0)*0.00902),"")</f>
        <v>0.14432</v>
      </c>
      <c r="AA111" s="56"/>
      <c r="AB111" s="57"/>
      <c r="AC111" s="171" t="s">
        <v>217</v>
      </c>
      <c r="AG111" s="64"/>
      <c r="AJ111" s="68"/>
      <c r="AK111" s="68">
        <v>0</v>
      </c>
      <c r="BB111" s="172" t="s">
        <v>1</v>
      </c>
      <c r="BM111" s="64">
        <f>IFERROR(X111*I111/H111,"0")</f>
        <v>74.313333333333333</v>
      </c>
      <c r="BN111" s="64">
        <f>IFERROR(Y111*I111/H111,"0")</f>
        <v>75.36</v>
      </c>
      <c r="BO111" s="64">
        <f>IFERROR(1/J111*(X111/H111),"0")</f>
        <v>0.11952861952861954</v>
      </c>
      <c r="BP111" s="64">
        <f>IFERROR(1/J111*(Y111/H111),"0")</f>
        <v>0.12121212121212122</v>
      </c>
    </row>
    <row r="112" spans="1:68" ht="16.5" hidden="1" customHeight="1" x14ac:dyDescent="0.25">
      <c r="A112" s="54" t="s">
        <v>223</v>
      </c>
      <c r="B112" s="54" t="s">
        <v>224</v>
      </c>
      <c r="C112" s="31">
        <v>4301011462</v>
      </c>
      <c r="D112" s="757">
        <v>4680115881457</v>
      </c>
      <c r="E112" s="758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105</v>
      </c>
      <c r="L112" s="32"/>
      <c r="M112" s="33" t="s">
        <v>94</v>
      </c>
      <c r="N112" s="33"/>
      <c r="O112" s="32">
        <v>50</v>
      </c>
      <c r="P112" s="10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67"/>
      <c r="R112" s="767"/>
      <c r="S112" s="767"/>
      <c r="T112" s="768"/>
      <c r="U112" s="34"/>
      <c r="V112" s="34"/>
      <c r="W112" s="35" t="s">
        <v>69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217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61"/>
      <c r="B113" s="760"/>
      <c r="C113" s="760"/>
      <c r="D113" s="760"/>
      <c r="E113" s="760"/>
      <c r="F113" s="760"/>
      <c r="G113" s="760"/>
      <c r="H113" s="760"/>
      <c r="I113" s="760"/>
      <c r="J113" s="760"/>
      <c r="K113" s="760"/>
      <c r="L113" s="760"/>
      <c r="M113" s="760"/>
      <c r="N113" s="760"/>
      <c r="O113" s="762"/>
      <c r="P113" s="763" t="s">
        <v>80</v>
      </c>
      <c r="Q113" s="764"/>
      <c r="R113" s="764"/>
      <c r="S113" s="764"/>
      <c r="T113" s="764"/>
      <c r="U113" s="764"/>
      <c r="V113" s="765"/>
      <c r="W113" s="37" t="s">
        <v>81</v>
      </c>
      <c r="X113" s="753">
        <f>IFERROR(X108/H108,"0")+IFERROR(X109/H109,"0")+IFERROR(X110/H110,"0")+IFERROR(X111/H111,"0")+IFERROR(X112/H112,"0")</f>
        <v>15.777777777777779</v>
      </c>
      <c r="Y113" s="753">
        <f>IFERROR(Y108/H108,"0")+IFERROR(Y109/H109,"0")+IFERROR(Y110/H110,"0")+IFERROR(Y111/H111,"0")+IFERROR(Y112/H112,"0")</f>
        <v>16</v>
      </c>
      <c r="Z113" s="753">
        <f>IFERROR(IF(Z108="",0,Z108),"0")+IFERROR(IF(Z109="",0,Z109),"0")+IFERROR(IF(Z110="",0,Z110),"0")+IFERROR(IF(Z111="",0,Z111),"0")+IFERROR(IF(Z112="",0,Z112),"0")</f>
        <v>0.14432</v>
      </c>
      <c r="AA113" s="754"/>
      <c r="AB113" s="754"/>
      <c r="AC113" s="754"/>
    </row>
    <row r="114" spans="1:68" x14ac:dyDescent="0.2">
      <c r="A114" s="760"/>
      <c r="B114" s="760"/>
      <c r="C114" s="760"/>
      <c r="D114" s="760"/>
      <c r="E114" s="760"/>
      <c r="F114" s="760"/>
      <c r="G114" s="760"/>
      <c r="H114" s="760"/>
      <c r="I114" s="760"/>
      <c r="J114" s="760"/>
      <c r="K114" s="760"/>
      <c r="L114" s="760"/>
      <c r="M114" s="760"/>
      <c r="N114" s="760"/>
      <c r="O114" s="762"/>
      <c r="P114" s="763" t="s">
        <v>80</v>
      </c>
      <c r="Q114" s="764"/>
      <c r="R114" s="764"/>
      <c r="S114" s="764"/>
      <c r="T114" s="764"/>
      <c r="U114" s="764"/>
      <c r="V114" s="765"/>
      <c r="W114" s="37" t="s">
        <v>69</v>
      </c>
      <c r="X114" s="753">
        <f>IFERROR(SUM(X108:X112),"0")</f>
        <v>71</v>
      </c>
      <c r="Y114" s="753">
        <f>IFERROR(SUM(Y108:Y112),"0")</f>
        <v>72</v>
      </c>
      <c r="Z114" s="37"/>
      <c r="AA114" s="754"/>
      <c r="AB114" s="754"/>
      <c r="AC114" s="754"/>
    </row>
    <row r="115" spans="1:68" ht="14.25" hidden="1" customHeight="1" x14ac:dyDescent="0.25">
      <c r="A115" s="759" t="s">
        <v>142</v>
      </c>
      <c r="B115" s="760"/>
      <c r="C115" s="760"/>
      <c r="D115" s="760"/>
      <c r="E115" s="760"/>
      <c r="F115" s="760"/>
      <c r="G115" s="760"/>
      <c r="H115" s="760"/>
      <c r="I115" s="760"/>
      <c r="J115" s="760"/>
      <c r="K115" s="760"/>
      <c r="L115" s="760"/>
      <c r="M115" s="760"/>
      <c r="N115" s="760"/>
      <c r="O115" s="760"/>
      <c r="P115" s="760"/>
      <c r="Q115" s="760"/>
      <c r="R115" s="760"/>
      <c r="S115" s="760"/>
      <c r="T115" s="760"/>
      <c r="U115" s="760"/>
      <c r="V115" s="760"/>
      <c r="W115" s="760"/>
      <c r="X115" s="760"/>
      <c r="Y115" s="760"/>
      <c r="Z115" s="760"/>
      <c r="AA115" s="747"/>
      <c r="AB115" s="747"/>
      <c r="AC115" s="747"/>
    </row>
    <row r="116" spans="1:68" ht="16.5" hidden="1" customHeight="1" x14ac:dyDescent="0.25">
      <c r="A116" s="54" t="s">
        <v>225</v>
      </c>
      <c r="B116" s="54" t="s">
        <v>226</v>
      </c>
      <c r="C116" s="31">
        <v>4301020345</v>
      </c>
      <c r="D116" s="757">
        <v>4680115881488</v>
      </c>
      <c r="E116" s="758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93</v>
      </c>
      <c r="L116" s="32"/>
      <c r="M116" s="33" t="s">
        <v>98</v>
      </c>
      <c r="N116" s="33"/>
      <c r="O116" s="32">
        <v>55</v>
      </c>
      <c r="P116" s="8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67"/>
      <c r="R116" s="767"/>
      <c r="S116" s="767"/>
      <c r="T116" s="768"/>
      <c r="U116" s="34"/>
      <c r="V116" s="34"/>
      <c r="W116" s="35" t="s">
        <v>69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227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4301020346</v>
      </c>
      <c r="D117" s="757">
        <v>4680115882775</v>
      </c>
      <c r="E117" s="758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114</v>
      </c>
      <c r="L117" s="32"/>
      <c r="M117" s="33" t="s">
        <v>98</v>
      </c>
      <c r="N117" s="33"/>
      <c r="O117" s="32">
        <v>55</v>
      </c>
      <c r="P117" s="9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67"/>
      <c r="R117" s="767"/>
      <c r="S117" s="767"/>
      <c r="T117" s="768"/>
      <c r="U117" s="34"/>
      <c r="V117" s="34"/>
      <c r="W117" s="35" t="s">
        <v>69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227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4301020344</v>
      </c>
      <c r="D118" s="757">
        <v>4680115880658</v>
      </c>
      <c r="E118" s="758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67</v>
      </c>
      <c r="L118" s="32"/>
      <c r="M118" s="33" t="s">
        <v>98</v>
      </c>
      <c r="N118" s="33"/>
      <c r="O118" s="32">
        <v>55</v>
      </c>
      <c r="P118" s="90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67"/>
      <c r="R118" s="767"/>
      <c r="S118" s="767"/>
      <c r="T118" s="768"/>
      <c r="U118" s="34"/>
      <c r="V118" s="34"/>
      <c r="W118" s="35" t="s">
        <v>69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227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61"/>
      <c r="B119" s="760"/>
      <c r="C119" s="760"/>
      <c r="D119" s="760"/>
      <c r="E119" s="760"/>
      <c r="F119" s="760"/>
      <c r="G119" s="760"/>
      <c r="H119" s="760"/>
      <c r="I119" s="760"/>
      <c r="J119" s="760"/>
      <c r="K119" s="760"/>
      <c r="L119" s="760"/>
      <c r="M119" s="760"/>
      <c r="N119" s="760"/>
      <c r="O119" s="762"/>
      <c r="P119" s="763" t="s">
        <v>80</v>
      </c>
      <c r="Q119" s="764"/>
      <c r="R119" s="764"/>
      <c r="S119" s="764"/>
      <c r="T119" s="764"/>
      <c r="U119" s="764"/>
      <c r="V119" s="765"/>
      <c r="W119" s="37" t="s">
        <v>81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hidden="1" x14ac:dyDescent="0.2">
      <c r="A120" s="760"/>
      <c r="B120" s="760"/>
      <c r="C120" s="760"/>
      <c r="D120" s="760"/>
      <c r="E120" s="760"/>
      <c r="F120" s="760"/>
      <c r="G120" s="760"/>
      <c r="H120" s="760"/>
      <c r="I120" s="760"/>
      <c r="J120" s="760"/>
      <c r="K120" s="760"/>
      <c r="L120" s="760"/>
      <c r="M120" s="760"/>
      <c r="N120" s="760"/>
      <c r="O120" s="762"/>
      <c r="P120" s="763" t="s">
        <v>80</v>
      </c>
      <c r="Q120" s="764"/>
      <c r="R120" s="764"/>
      <c r="S120" s="764"/>
      <c r="T120" s="764"/>
      <c r="U120" s="764"/>
      <c r="V120" s="765"/>
      <c r="W120" s="37" t="s">
        <v>69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hidden="1" customHeight="1" x14ac:dyDescent="0.25">
      <c r="A121" s="759" t="s">
        <v>64</v>
      </c>
      <c r="B121" s="760"/>
      <c r="C121" s="760"/>
      <c r="D121" s="760"/>
      <c r="E121" s="760"/>
      <c r="F121" s="760"/>
      <c r="G121" s="760"/>
      <c r="H121" s="760"/>
      <c r="I121" s="760"/>
      <c r="J121" s="760"/>
      <c r="K121" s="760"/>
      <c r="L121" s="760"/>
      <c r="M121" s="760"/>
      <c r="N121" s="760"/>
      <c r="O121" s="760"/>
      <c r="P121" s="760"/>
      <c r="Q121" s="760"/>
      <c r="R121" s="760"/>
      <c r="S121" s="760"/>
      <c r="T121" s="760"/>
      <c r="U121" s="760"/>
      <c r="V121" s="760"/>
      <c r="W121" s="760"/>
      <c r="X121" s="760"/>
      <c r="Y121" s="760"/>
      <c r="Z121" s="760"/>
      <c r="AA121" s="747"/>
      <c r="AB121" s="747"/>
      <c r="AC121" s="747"/>
    </row>
    <row r="122" spans="1:68" ht="27" hidden="1" customHeight="1" x14ac:dyDescent="0.25">
      <c r="A122" s="54" t="s">
        <v>232</v>
      </c>
      <c r="B122" s="54" t="s">
        <v>233</v>
      </c>
      <c r="C122" s="31">
        <v>4301051625</v>
      </c>
      <c r="D122" s="757">
        <v>4607091385168</v>
      </c>
      <c r="E122" s="758"/>
      <c r="F122" s="750">
        <v>1.4</v>
      </c>
      <c r="G122" s="32">
        <v>6</v>
      </c>
      <c r="H122" s="750">
        <v>8.4</v>
      </c>
      <c r="I122" s="750">
        <v>8.9130000000000003</v>
      </c>
      <c r="J122" s="32">
        <v>64</v>
      </c>
      <c r="K122" s="32" t="s">
        <v>93</v>
      </c>
      <c r="L122" s="32"/>
      <c r="M122" s="33" t="s">
        <v>94</v>
      </c>
      <c r="N122" s="33"/>
      <c r="O122" s="32">
        <v>45</v>
      </c>
      <c r="P122" s="93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67"/>
      <c r="R122" s="767"/>
      <c r="S122" s="767"/>
      <c r="T122" s="768"/>
      <c r="U122" s="34"/>
      <c r="V122" s="34" t="s">
        <v>95</v>
      </c>
      <c r="W122" s="35" t="s">
        <v>69</v>
      </c>
      <c r="X122" s="751">
        <v>0</v>
      </c>
      <c r="Y122" s="752">
        <f t="shared" ref="Y122:Y128" si="25"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0</v>
      </c>
      <c r="BN122" s="64">
        <f t="shared" ref="BN122:BN128" si="27">IFERROR(Y122*I122/H122,"0")</f>
        <v>0</v>
      </c>
      <c r="BO122" s="64">
        <f t="shared" ref="BO122:BO128" si="28">IFERROR(1/J122*(X122/H122),"0")</f>
        <v>0</v>
      </c>
      <c r="BP122" s="64">
        <f t="shared" ref="BP122:BP128" si="29">IFERROR(1/J122*(Y122/H122),"0")</f>
        <v>0</v>
      </c>
    </row>
    <row r="123" spans="1:68" ht="37.5" hidden="1" customHeight="1" x14ac:dyDescent="0.25">
      <c r="A123" s="54" t="s">
        <v>232</v>
      </c>
      <c r="B123" s="54" t="s">
        <v>235</v>
      </c>
      <c r="C123" s="31">
        <v>4301051360</v>
      </c>
      <c r="D123" s="757">
        <v>4607091385168</v>
      </c>
      <c r="E123" s="758"/>
      <c r="F123" s="750">
        <v>1.35</v>
      </c>
      <c r="G123" s="32">
        <v>6</v>
      </c>
      <c r="H123" s="750">
        <v>8.1</v>
      </c>
      <c r="I123" s="750">
        <v>8.6129999999999995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09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67"/>
      <c r="R123" s="767"/>
      <c r="S123" s="767"/>
      <c r="T123" s="768"/>
      <c r="U123" s="34"/>
      <c r="V123" s="34"/>
      <c r="W123" s="35" t="s">
        <v>69</v>
      </c>
      <c r="X123" s="751">
        <v>0</v>
      </c>
      <c r="Y123" s="752">
        <f t="shared" si="25"/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  <c r="BP123" s="64">
        <f t="shared" si="29"/>
        <v>0</v>
      </c>
    </row>
    <row r="124" spans="1:68" ht="27" hidden="1" customHeight="1" x14ac:dyDescent="0.25">
      <c r="A124" s="54" t="s">
        <v>237</v>
      </c>
      <c r="B124" s="54" t="s">
        <v>238</v>
      </c>
      <c r="C124" s="31">
        <v>4301051742</v>
      </c>
      <c r="D124" s="757">
        <v>4680115884540</v>
      </c>
      <c r="E124" s="758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4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67"/>
      <c r="R124" s="767"/>
      <c r="S124" s="767"/>
      <c r="T124" s="768"/>
      <c r="U124" s="34"/>
      <c r="V124" s="34"/>
      <c r="W124" s="35" t="s">
        <v>69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hidden="1" customHeight="1" x14ac:dyDescent="0.25">
      <c r="A125" s="54" t="s">
        <v>240</v>
      </c>
      <c r="B125" s="54" t="s">
        <v>241</v>
      </c>
      <c r="C125" s="31">
        <v>4301051362</v>
      </c>
      <c r="D125" s="757">
        <v>4607091383256</v>
      </c>
      <c r="E125" s="758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67</v>
      </c>
      <c r="L125" s="32"/>
      <c r="M125" s="33" t="s">
        <v>94</v>
      </c>
      <c r="N125" s="33"/>
      <c r="O125" s="32">
        <v>45</v>
      </c>
      <c r="P125" s="110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67"/>
      <c r="R125" s="767"/>
      <c r="S125" s="767"/>
      <c r="T125" s="768"/>
      <c r="U125" s="34"/>
      <c r="V125" s="34"/>
      <c r="W125" s="35" t="s">
        <v>69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customHeight="1" x14ac:dyDescent="0.25">
      <c r="A126" s="54" t="s">
        <v>242</v>
      </c>
      <c r="B126" s="54" t="s">
        <v>243</v>
      </c>
      <c r="C126" s="31">
        <v>4301051358</v>
      </c>
      <c r="D126" s="757">
        <v>4607091385748</v>
      </c>
      <c r="E126" s="758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67</v>
      </c>
      <c r="L126" s="32" t="s">
        <v>125</v>
      </c>
      <c r="M126" s="33" t="s">
        <v>94</v>
      </c>
      <c r="N126" s="33"/>
      <c r="O126" s="32">
        <v>45</v>
      </c>
      <c r="P126" s="116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67"/>
      <c r="R126" s="767"/>
      <c r="S126" s="767"/>
      <c r="T126" s="768"/>
      <c r="U126" s="34"/>
      <c r="V126" s="34"/>
      <c r="W126" s="35" t="s">
        <v>69</v>
      </c>
      <c r="X126" s="751">
        <v>47</v>
      </c>
      <c r="Y126" s="752">
        <f t="shared" si="25"/>
        <v>48.6</v>
      </c>
      <c r="Z126" s="36">
        <f>IFERROR(IF(Y126=0,"",ROUNDUP(Y126/H126,0)*0.00651),"")</f>
        <v>0.11718000000000001</v>
      </c>
      <c r="AA126" s="56"/>
      <c r="AB126" s="57"/>
      <c r="AC126" s="189" t="s">
        <v>236</v>
      </c>
      <c r="AG126" s="64"/>
      <c r="AJ126" s="68" t="s">
        <v>127</v>
      </c>
      <c r="AK126" s="68">
        <v>491.4</v>
      </c>
      <c r="BB126" s="190" t="s">
        <v>1</v>
      </c>
      <c r="BM126" s="64">
        <f t="shared" si="26"/>
        <v>51.386666666666663</v>
      </c>
      <c r="BN126" s="64">
        <f t="shared" si="27"/>
        <v>53.135999999999996</v>
      </c>
      <c r="BO126" s="64">
        <f t="shared" si="28"/>
        <v>9.5645095645095643E-2</v>
      </c>
      <c r="BP126" s="64">
        <f t="shared" si="29"/>
        <v>9.8901098901098911E-2</v>
      </c>
    </row>
    <row r="127" spans="1:68" ht="27" hidden="1" customHeight="1" x14ac:dyDescent="0.25">
      <c r="A127" s="54" t="s">
        <v>244</v>
      </c>
      <c r="B127" s="54" t="s">
        <v>245</v>
      </c>
      <c r="C127" s="31">
        <v>4301051740</v>
      </c>
      <c r="D127" s="757">
        <v>4680115884533</v>
      </c>
      <c r="E127" s="758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1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67"/>
      <c r="R127" s="767"/>
      <c r="S127" s="767"/>
      <c r="T127" s="768"/>
      <c r="U127" s="34"/>
      <c r="V127" s="34"/>
      <c r="W127" s="35" t="s">
        <v>69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hidden="1" customHeight="1" x14ac:dyDescent="0.25">
      <c r="A128" s="54" t="s">
        <v>246</v>
      </c>
      <c r="B128" s="54" t="s">
        <v>247</v>
      </c>
      <c r="C128" s="31">
        <v>4301051480</v>
      </c>
      <c r="D128" s="757">
        <v>4680115882645</v>
      </c>
      <c r="E128" s="758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11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67"/>
      <c r="R128" s="767"/>
      <c r="S128" s="767"/>
      <c r="T128" s="768"/>
      <c r="U128" s="34"/>
      <c r="V128" s="34"/>
      <c r="W128" s="35" t="s">
        <v>69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61"/>
      <c r="B129" s="760"/>
      <c r="C129" s="760"/>
      <c r="D129" s="760"/>
      <c r="E129" s="760"/>
      <c r="F129" s="760"/>
      <c r="G129" s="760"/>
      <c r="H129" s="760"/>
      <c r="I129" s="760"/>
      <c r="J129" s="760"/>
      <c r="K129" s="760"/>
      <c r="L129" s="760"/>
      <c r="M129" s="760"/>
      <c r="N129" s="760"/>
      <c r="O129" s="762"/>
      <c r="P129" s="763" t="s">
        <v>80</v>
      </c>
      <c r="Q129" s="764"/>
      <c r="R129" s="764"/>
      <c r="S129" s="764"/>
      <c r="T129" s="764"/>
      <c r="U129" s="764"/>
      <c r="V129" s="765"/>
      <c r="W129" s="37" t="s">
        <v>81</v>
      </c>
      <c r="X129" s="753">
        <f>IFERROR(X122/H122,"0")+IFERROR(X123/H123,"0")+IFERROR(X124/H124,"0")+IFERROR(X125/H125,"0")+IFERROR(X126/H126,"0")+IFERROR(X127/H127,"0")+IFERROR(X128/H128,"0")</f>
        <v>17.407407407407405</v>
      </c>
      <c r="Y129" s="753">
        <f>IFERROR(Y122/H122,"0")+IFERROR(Y123/H123,"0")+IFERROR(Y124/H124,"0")+IFERROR(Y125/H125,"0")+IFERROR(Y126/H126,"0")+IFERROR(Y127/H127,"0")+IFERROR(Y128/H128,"0")</f>
        <v>18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0.11718000000000001</v>
      </c>
      <c r="AA129" s="754"/>
      <c r="AB129" s="754"/>
      <c r="AC129" s="754"/>
    </row>
    <row r="130" spans="1:68" x14ac:dyDescent="0.2">
      <c r="A130" s="760"/>
      <c r="B130" s="760"/>
      <c r="C130" s="760"/>
      <c r="D130" s="760"/>
      <c r="E130" s="760"/>
      <c r="F130" s="760"/>
      <c r="G130" s="760"/>
      <c r="H130" s="760"/>
      <c r="I130" s="760"/>
      <c r="J130" s="760"/>
      <c r="K130" s="760"/>
      <c r="L130" s="760"/>
      <c r="M130" s="760"/>
      <c r="N130" s="760"/>
      <c r="O130" s="762"/>
      <c r="P130" s="763" t="s">
        <v>80</v>
      </c>
      <c r="Q130" s="764"/>
      <c r="R130" s="764"/>
      <c r="S130" s="764"/>
      <c r="T130" s="764"/>
      <c r="U130" s="764"/>
      <c r="V130" s="765"/>
      <c r="W130" s="37" t="s">
        <v>69</v>
      </c>
      <c r="X130" s="753">
        <f>IFERROR(SUM(X122:X128),"0")</f>
        <v>47</v>
      </c>
      <c r="Y130" s="753">
        <f>IFERROR(SUM(Y122:Y128),"0")</f>
        <v>48.6</v>
      </c>
      <c r="Z130" s="37"/>
      <c r="AA130" s="754"/>
      <c r="AB130" s="754"/>
      <c r="AC130" s="754"/>
    </row>
    <row r="131" spans="1:68" ht="14.25" hidden="1" customHeight="1" x14ac:dyDescent="0.25">
      <c r="A131" s="759" t="s">
        <v>184</v>
      </c>
      <c r="B131" s="760"/>
      <c r="C131" s="760"/>
      <c r="D131" s="760"/>
      <c r="E131" s="760"/>
      <c r="F131" s="760"/>
      <c r="G131" s="760"/>
      <c r="H131" s="760"/>
      <c r="I131" s="760"/>
      <c r="J131" s="760"/>
      <c r="K131" s="760"/>
      <c r="L131" s="760"/>
      <c r="M131" s="760"/>
      <c r="N131" s="760"/>
      <c r="O131" s="760"/>
      <c r="P131" s="760"/>
      <c r="Q131" s="760"/>
      <c r="R131" s="760"/>
      <c r="S131" s="760"/>
      <c r="T131" s="760"/>
      <c r="U131" s="760"/>
      <c r="V131" s="760"/>
      <c r="W131" s="760"/>
      <c r="X131" s="760"/>
      <c r="Y131" s="760"/>
      <c r="Z131" s="760"/>
      <c r="AA131" s="747"/>
      <c r="AB131" s="747"/>
      <c r="AC131" s="747"/>
    </row>
    <row r="132" spans="1:68" ht="37.5" hidden="1" customHeight="1" x14ac:dyDescent="0.25">
      <c r="A132" s="54" t="s">
        <v>249</v>
      </c>
      <c r="B132" s="54" t="s">
        <v>250</v>
      </c>
      <c r="C132" s="31">
        <v>4301060356</v>
      </c>
      <c r="D132" s="757">
        <v>4680115882652</v>
      </c>
      <c r="E132" s="758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67"/>
      <c r="R132" s="767"/>
      <c r="S132" s="767"/>
      <c r="T132" s="768"/>
      <c r="U132" s="34"/>
      <c r="V132" s="34"/>
      <c r="W132" s="35" t="s">
        <v>69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252</v>
      </c>
      <c r="B133" s="54" t="s">
        <v>253</v>
      </c>
      <c r="C133" s="31">
        <v>4301060317</v>
      </c>
      <c r="D133" s="757">
        <v>4680115880238</v>
      </c>
      <c r="E133" s="758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67</v>
      </c>
      <c r="L133" s="32"/>
      <c r="M133" s="33" t="s">
        <v>94</v>
      </c>
      <c r="N133" s="33"/>
      <c r="O133" s="32">
        <v>40</v>
      </c>
      <c r="P133" s="110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67"/>
      <c r="R133" s="767"/>
      <c r="S133" s="767"/>
      <c r="T133" s="768"/>
      <c r="U133" s="34"/>
      <c r="V133" s="34"/>
      <c r="W133" s="35" t="s">
        <v>69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61"/>
      <c r="B134" s="760"/>
      <c r="C134" s="760"/>
      <c r="D134" s="760"/>
      <c r="E134" s="760"/>
      <c r="F134" s="760"/>
      <c r="G134" s="760"/>
      <c r="H134" s="760"/>
      <c r="I134" s="760"/>
      <c r="J134" s="760"/>
      <c r="K134" s="760"/>
      <c r="L134" s="760"/>
      <c r="M134" s="760"/>
      <c r="N134" s="760"/>
      <c r="O134" s="762"/>
      <c r="P134" s="763" t="s">
        <v>80</v>
      </c>
      <c r="Q134" s="764"/>
      <c r="R134" s="764"/>
      <c r="S134" s="764"/>
      <c r="T134" s="764"/>
      <c r="U134" s="764"/>
      <c r="V134" s="765"/>
      <c r="W134" s="37" t="s">
        <v>81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hidden="1" x14ac:dyDescent="0.2">
      <c r="A135" s="760"/>
      <c r="B135" s="760"/>
      <c r="C135" s="760"/>
      <c r="D135" s="760"/>
      <c r="E135" s="760"/>
      <c r="F135" s="760"/>
      <c r="G135" s="760"/>
      <c r="H135" s="760"/>
      <c r="I135" s="760"/>
      <c r="J135" s="760"/>
      <c r="K135" s="760"/>
      <c r="L135" s="760"/>
      <c r="M135" s="760"/>
      <c r="N135" s="760"/>
      <c r="O135" s="762"/>
      <c r="P135" s="763" t="s">
        <v>80</v>
      </c>
      <c r="Q135" s="764"/>
      <c r="R135" s="764"/>
      <c r="S135" s="764"/>
      <c r="T135" s="764"/>
      <c r="U135" s="764"/>
      <c r="V135" s="765"/>
      <c r="W135" s="37" t="s">
        <v>69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hidden="1" customHeight="1" x14ac:dyDescent="0.25">
      <c r="A136" s="788" t="s">
        <v>255</v>
      </c>
      <c r="B136" s="760"/>
      <c r="C136" s="760"/>
      <c r="D136" s="760"/>
      <c r="E136" s="760"/>
      <c r="F136" s="760"/>
      <c r="G136" s="760"/>
      <c r="H136" s="760"/>
      <c r="I136" s="760"/>
      <c r="J136" s="760"/>
      <c r="K136" s="760"/>
      <c r="L136" s="760"/>
      <c r="M136" s="760"/>
      <c r="N136" s="760"/>
      <c r="O136" s="760"/>
      <c r="P136" s="760"/>
      <c r="Q136" s="760"/>
      <c r="R136" s="760"/>
      <c r="S136" s="760"/>
      <c r="T136" s="760"/>
      <c r="U136" s="760"/>
      <c r="V136" s="760"/>
      <c r="W136" s="760"/>
      <c r="X136" s="760"/>
      <c r="Y136" s="760"/>
      <c r="Z136" s="760"/>
      <c r="AA136" s="746"/>
      <c r="AB136" s="746"/>
      <c r="AC136" s="746"/>
    </row>
    <row r="137" spans="1:68" ht="14.25" hidden="1" customHeight="1" x14ac:dyDescent="0.25">
      <c r="A137" s="759" t="s">
        <v>90</v>
      </c>
      <c r="B137" s="760"/>
      <c r="C137" s="760"/>
      <c r="D137" s="760"/>
      <c r="E137" s="760"/>
      <c r="F137" s="760"/>
      <c r="G137" s="760"/>
      <c r="H137" s="760"/>
      <c r="I137" s="760"/>
      <c r="J137" s="760"/>
      <c r="K137" s="760"/>
      <c r="L137" s="760"/>
      <c r="M137" s="760"/>
      <c r="N137" s="760"/>
      <c r="O137" s="760"/>
      <c r="P137" s="760"/>
      <c r="Q137" s="760"/>
      <c r="R137" s="760"/>
      <c r="S137" s="760"/>
      <c r="T137" s="760"/>
      <c r="U137" s="760"/>
      <c r="V137" s="760"/>
      <c r="W137" s="760"/>
      <c r="X137" s="760"/>
      <c r="Y137" s="760"/>
      <c r="Z137" s="760"/>
      <c r="AA137" s="747"/>
      <c r="AB137" s="747"/>
      <c r="AC137" s="747"/>
    </row>
    <row r="138" spans="1:68" ht="27" customHeight="1" x14ac:dyDescent="0.25">
      <c r="A138" s="54" t="s">
        <v>256</v>
      </c>
      <c r="B138" s="54" t="s">
        <v>257</v>
      </c>
      <c r="C138" s="31">
        <v>4301011562</v>
      </c>
      <c r="D138" s="757">
        <v>4680115882577</v>
      </c>
      <c r="E138" s="758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67"/>
      <c r="R138" s="767"/>
      <c r="S138" s="767"/>
      <c r="T138" s="768"/>
      <c r="U138" s="34"/>
      <c r="V138" s="34"/>
      <c r="W138" s="35" t="s">
        <v>69</v>
      </c>
      <c r="X138" s="751">
        <v>9</v>
      </c>
      <c r="Y138" s="752">
        <f>IFERROR(IF(X138="",0,CEILING((X138/$H138),1)*$H138),"")</f>
        <v>9.6000000000000014</v>
      </c>
      <c r="Z138" s="36">
        <f>IFERROR(IF(Y138=0,"",ROUNDUP(Y138/H138,0)*0.00651),"")</f>
        <v>1.9529999999999999E-2</v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9.5062499999999996</v>
      </c>
      <c r="BN138" s="64">
        <f>IFERROR(Y138*I138/H138,"0")</f>
        <v>10.139999999999999</v>
      </c>
      <c r="BO138" s="64">
        <f>IFERROR(1/J138*(X138/H138),"0")</f>
        <v>1.5453296703296704E-2</v>
      </c>
      <c r="BP138" s="64">
        <f>IFERROR(1/J138*(Y138/H138),"0")</f>
        <v>1.6483516483516487E-2</v>
      </c>
    </row>
    <row r="139" spans="1:68" ht="27" hidden="1" customHeight="1" x14ac:dyDescent="0.25">
      <c r="A139" s="54" t="s">
        <v>256</v>
      </c>
      <c r="B139" s="54" t="s">
        <v>259</v>
      </c>
      <c r="C139" s="31">
        <v>4301011564</v>
      </c>
      <c r="D139" s="757">
        <v>4680115882577</v>
      </c>
      <c r="E139" s="758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8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67"/>
      <c r="R139" s="767"/>
      <c r="S139" s="767"/>
      <c r="T139" s="768"/>
      <c r="U139" s="34"/>
      <c r="V139" s="34"/>
      <c r="W139" s="35" t="s">
        <v>69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61"/>
      <c r="B140" s="760"/>
      <c r="C140" s="760"/>
      <c r="D140" s="760"/>
      <c r="E140" s="760"/>
      <c r="F140" s="760"/>
      <c r="G140" s="760"/>
      <c r="H140" s="760"/>
      <c r="I140" s="760"/>
      <c r="J140" s="760"/>
      <c r="K140" s="760"/>
      <c r="L140" s="760"/>
      <c r="M140" s="760"/>
      <c r="N140" s="760"/>
      <c r="O140" s="762"/>
      <c r="P140" s="763" t="s">
        <v>80</v>
      </c>
      <c r="Q140" s="764"/>
      <c r="R140" s="764"/>
      <c r="S140" s="764"/>
      <c r="T140" s="764"/>
      <c r="U140" s="764"/>
      <c r="V140" s="765"/>
      <c r="W140" s="37" t="s">
        <v>81</v>
      </c>
      <c r="X140" s="753">
        <f>IFERROR(X138/H138,"0")+IFERROR(X139/H139,"0")</f>
        <v>2.8125</v>
      </c>
      <c r="Y140" s="753">
        <f>IFERROR(Y138/H138,"0")+IFERROR(Y139/H139,"0")</f>
        <v>3.0000000000000004</v>
      </c>
      <c r="Z140" s="753">
        <f>IFERROR(IF(Z138="",0,Z138),"0")+IFERROR(IF(Z139="",0,Z139),"0")</f>
        <v>1.9529999999999999E-2</v>
      </c>
      <c r="AA140" s="754"/>
      <c r="AB140" s="754"/>
      <c r="AC140" s="754"/>
    </row>
    <row r="141" spans="1:68" x14ac:dyDescent="0.2">
      <c r="A141" s="760"/>
      <c r="B141" s="760"/>
      <c r="C141" s="760"/>
      <c r="D141" s="760"/>
      <c r="E141" s="760"/>
      <c r="F141" s="760"/>
      <c r="G141" s="760"/>
      <c r="H141" s="760"/>
      <c r="I141" s="760"/>
      <c r="J141" s="760"/>
      <c r="K141" s="760"/>
      <c r="L141" s="760"/>
      <c r="M141" s="760"/>
      <c r="N141" s="760"/>
      <c r="O141" s="762"/>
      <c r="P141" s="763" t="s">
        <v>80</v>
      </c>
      <c r="Q141" s="764"/>
      <c r="R141" s="764"/>
      <c r="S141" s="764"/>
      <c r="T141" s="764"/>
      <c r="U141" s="764"/>
      <c r="V141" s="765"/>
      <c r="W141" s="37" t="s">
        <v>69</v>
      </c>
      <c r="X141" s="753">
        <f>IFERROR(SUM(X138:X139),"0")</f>
        <v>9</v>
      </c>
      <c r="Y141" s="753">
        <f>IFERROR(SUM(Y138:Y139),"0")</f>
        <v>9.6000000000000014</v>
      </c>
      <c r="Z141" s="37"/>
      <c r="AA141" s="754"/>
      <c r="AB141" s="754"/>
      <c r="AC141" s="754"/>
    </row>
    <row r="142" spans="1:68" ht="14.25" hidden="1" customHeight="1" x14ac:dyDescent="0.25">
      <c r="A142" s="759" t="s">
        <v>153</v>
      </c>
      <c r="B142" s="760"/>
      <c r="C142" s="760"/>
      <c r="D142" s="760"/>
      <c r="E142" s="760"/>
      <c r="F142" s="760"/>
      <c r="G142" s="760"/>
      <c r="H142" s="760"/>
      <c r="I142" s="760"/>
      <c r="J142" s="760"/>
      <c r="K142" s="760"/>
      <c r="L142" s="760"/>
      <c r="M142" s="760"/>
      <c r="N142" s="760"/>
      <c r="O142" s="760"/>
      <c r="P142" s="760"/>
      <c r="Q142" s="760"/>
      <c r="R142" s="760"/>
      <c r="S142" s="760"/>
      <c r="T142" s="760"/>
      <c r="U142" s="760"/>
      <c r="V142" s="760"/>
      <c r="W142" s="760"/>
      <c r="X142" s="760"/>
      <c r="Y142" s="760"/>
      <c r="Z142" s="760"/>
      <c r="AA142" s="747"/>
      <c r="AB142" s="747"/>
      <c r="AC142" s="747"/>
    </row>
    <row r="143" spans="1:68" ht="27" hidden="1" customHeight="1" x14ac:dyDescent="0.25">
      <c r="A143" s="54" t="s">
        <v>260</v>
      </c>
      <c r="B143" s="54" t="s">
        <v>261</v>
      </c>
      <c r="C143" s="31">
        <v>4301031235</v>
      </c>
      <c r="D143" s="757">
        <v>4680115883444</v>
      </c>
      <c r="E143" s="758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67"/>
      <c r="R143" s="767"/>
      <c r="S143" s="767"/>
      <c r="T143" s="768"/>
      <c r="U143" s="34"/>
      <c r="V143" s="34"/>
      <c r="W143" s="35" t="s">
        <v>69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260</v>
      </c>
      <c r="B144" s="54" t="s">
        <v>263</v>
      </c>
      <c r="C144" s="31">
        <v>4301031234</v>
      </c>
      <c r="D144" s="757">
        <v>4680115883444</v>
      </c>
      <c r="E144" s="758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7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67"/>
      <c r="R144" s="767"/>
      <c r="S144" s="767"/>
      <c r="T144" s="768"/>
      <c r="U144" s="34"/>
      <c r="V144" s="34"/>
      <c r="W144" s="35" t="s">
        <v>69</v>
      </c>
      <c r="X144" s="751">
        <v>0</v>
      </c>
      <c r="Y144" s="75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61"/>
      <c r="B145" s="760"/>
      <c r="C145" s="760"/>
      <c r="D145" s="760"/>
      <c r="E145" s="760"/>
      <c r="F145" s="760"/>
      <c r="G145" s="760"/>
      <c r="H145" s="760"/>
      <c r="I145" s="760"/>
      <c r="J145" s="760"/>
      <c r="K145" s="760"/>
      <c r="L145" s="760"/>
      <c r="M145" s="760"/>
      <c r="N145" s="760"/>
      <c r="O145" s="762"/>
      <c r="P145" s="763" t="s">
        <v>80</v>
      </c>
      <c r="Q145" s="764"/>
      <c r="R145" s="764"/>
      <c r="S145" s="764"/>
      <c r="T145" s="764"/>
      <c r="U145" s="764"/>
      <c r="V145" s="765"/>
      <c r="W145" s="37" t="s">
        <v>81</v>
      </c>
      <c r="X145" s="753">
        <f>IFERROR(X143/H143,"0")+IFERROR(X144/H144,"0")</f>
        <v>0</v>
      </c>
      <c r="Y145" s="753">
        <f>IFERROR(Y143/H143,"0")+IFERROR(Y144/H144,"0")</f>
        <v>0</v>
      </c>
      <c r="Z145" s="753">
        <f>IFERROR(IF(Z143="",0,Z143),"0")+IFERROR(IF(Z144="",0,Z144),"0")</f>
        <v>0</v>
      </c>
      <c r="AA145" s="754"/>
      <c r="AB145" s="754"/>
      <c r="AC145" s="754"/>
    </row>
    <row r="146" spans="1:68" hidden="1" x14ac:dyDescent="0.2">
      <c r="A146" s="760"/>
      <c r="B146" s="760"/>
      <c r="C146" s="760"/>
      <c r="D146" s="760"/>
      <c r="E146" s="760"/>
      <c r="F146" s="760"/>
      <c r="G146" s="760"/>
      <c r="H146" s="760"/>
      <c r="I146" s="760"/>
      <c r="J146" s="760"/>
      <c r="K146" s="760"/>
      <c r="L146" s="760"/>
      <c r="M146" s="760"/>
      <c r="N146" s="760"/>
      <c r="O146" s="762"/>
      <c r="P146" s="763" t="s">
        <v>80</v>
      </c>
      <c r="Q146" s="764"/>
      <c r="R146" s="764"/>
      <c r="S146" s="764"/>
      <c r="T146" s="764"/>
      <c r="U146" s="764"/>
      <c r="V146" s="765"/>
      <c r="W146" s="37" t="s">
        <v>69</v>
      </c>
      <c r="X146" s="753">
        <f>IFERROR(SUM(X143:X144),"0")</f>
        <v>0</v>
      </c>
      <c r="Y146" s="753">
        <f>IFERROR(SUM(Y143:Y144),"0")</f>
        <v>0</v>
      </c>
      <c r="Z146" s="37"/>
      <c r="AA146" s="754"/>
      <c r="AB146" s="754"/>
      <c r="AC146" s="754"/>
    </row>
    <row r="147" spans="1:68" ht="14.25" hidden="1" customHeight="1" x14ac:dyDescent="0.25">
      <c r="A147" s="759" t="s">
        <v>64</v>
      </c>
      <c r="B147" s="760"/>
      <c r="C147" s="760"/>
      <c r="D147" s="760"/>
      <c r="E147" s="760"/>
      <c r="F147" s="760"/>
      <c r="G147" s="760"/>
      <c r="H147" s="760"/>
      <c r="I147" s="760"/>
      <c r="J147" s="760"/>
      <c r="K147" s="760"/>
      <c r="L147" s="760"/>
      <c r="M147" s="760"/>
      <c r="N147" s="760"/>
      <c r="O147" s="760"/>
      <c r="P147" s="760"/>
      <c r="Q147" s="760"/>
      <c r="R147" s="760"/>
      <c r="S147" s="760"/>
      <c r="T147" s="760"/>
      <c r="U147" s="760"/>
      <c r="V147" s="760"/>
      <c r="W147" s="760"/>
      <c r="X147" s="760"/>
      <c r="Y147" s="760"/>
      <c r="Z147" s="760"/>
      <c r="AA147" s="747"/>
      <c r="AB147" s="747"/>
      <c r="AC147" s="747"/>
    </row>
    <row r="148" spans="1:68" ht="16.5" hidden="1" customHeight="1" x14ac:dyDescent="0.25">
      <c r="A148" s="54" t="s">
        <v>264</v>
      </c>
      <c r="B148" s="54" t="s">
        <v>265</v>
      </c>
      <c r="C148" s="31">
        <v>4301051477</v>
      </c>
      <c r="D148" s="757">
        <v>4680115882584</v>
      </c>
      <c r="E148" s="758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9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67"/>
      <c r="R148" s="767"/>
      <c r="S148" s="767"/>
      <c r="T148" s="768"/>
      <c r="U148" s="34"/>
      <c r="V148" s="34"/>
      <c r="W148" s="35" t="s">
        <v>69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264</v>
      </c>
      <c r="B149" s="54" t="s">
        <v>266</v>
      </c>
      <c r="C149" s="31">
        <v>4301051476</v>
      </c>
      <c r="D149" s="757">
        <v>4680115882584</v>
      </c>
      <c r="E149" s="758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67"/>
      <c r="R149" s="767"/>
      <c r="S149" s="767"/>
      <c r="T149" s="768"/>
      <c r="U149" s="34"/>
      <c r="V149" s="34"/>
      <c r="W149" s="35" t="s">
        <v>69</v>
      </c>
      <c r="X149" s="751">
        <v>0</v>
      </c>
      <c r="Y149" s="7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61"/>
      <c r="B150" s="760"/>
      <c r="C150" s="760"/>
      <c r="D150" s="760"/>
      <c r="E150" s="760"/>
      <c r="F150" s="760"/>
      <c r="G150" s="760"/>
      <c r="H150" s="760"/>
      <c r="I150" s="760"/>
      <c r="J150" s="760"/>
      <c r="K150" s="760"/>
      <c r="L150" s="760"/>
      <c r="M150" s="760"/>
      <c r="N150" s="760"/>
      <c r="O150" s="762"/>
      <c r="P150" s="763" t="s">
        <v>80</v>
      </c>
      <c r="Q150" s="764"/>
      <c r="R150" s="764"/>
      <c r="S150" s="764"/>
      <c r="T150" s="764"/>
      <c r="U150" s="764"/>
      <c r="V150" s="765"/>
      <c r="W150" s="37" t="s">
        <v>81</v>
      </c>
      <c r="X150" s="753">
        <f>IFERROR(X148/H148,"0")+IFERROR(X149/H149,"0")</f>
        <v>0</v>
      </c>
      <c r="Y150" s="753">
        <f>IFERROR(Y148/H148,"0")+IFERROR(Y149/H149,"0")</f>
        <v>0</v>
      </c>
      <c r="Z150" s="753">
        <f>IFERROR(IF(Z148="",0,Z148),"0")+IFERROR(IF(Z149="",0,Z149),"0")</f>
        <v>0</v>
      </c>
      <c r="AA150" s="754"/>
      <c r="AB150" s="754"/>
      <c r="AC150" s="754"/>
    </row>
    <row r="151" spans="1:68" hidden="1" x14ac:dyDescent="0.2">
      <c r="A151" s="760"/>
      <c r="B151" s="760"/>
      <c r="C151" s="760"/>
      <c r="D151" s="760"/>
      <c r="E151" s="760"/>
      <c r="F151" s="760"/>
      <c r="G151" s="760"/>
      <c r="H151" s="760"/>
      <c r="I151" s="760"/>
      <c r="J151" s="760"/>
      <c r="K151" s="760"/>
      <c r="L151" s="760"/>
      <c r="M151" s="760"/>
      <c r="N151" s="760"/>
      <c r="O151" s="762"/>
      <c r="P151" s="763" t="s">
        <v>80</v>
      </c>
      <c r="Q151" s="764"/>
      <c r="R151" s="764"/>
      <c r="S151" s="764"/>
      <c r="T151" s="764"/>
      <c r="U151" s="764"/>
      <c r="V151" s="765"/>
      <c r="W151" s="37" t="s">
        <v>69</v>
      </c>
      <c r="X151" s="753">
        <f>IFERROR(SUM(X148:X149),"0")</f>
        <v>0</v>
      </c>
      <c r="Y151" s="753">
        <f>IFERROR(SUM(Y148:Y149),"0")</f>
        <v>0</v>
      </c>
      <c r="Z151" s="37"/>
      <c r="AA151" s="754"/>
      <c r="AB151" s="754"/>
      <c r="AC151" s="754"/>
    </row>
    <row r="152" spans="1:68" ht="16.5" hidden="1" customHeight="1" x14ac:dyDescent="0.25">
      <c r="A152" s="788" t="s">
        <v>88</v>
      </c>
      <c r="B152" s="760"/>
      <c r="C152" s="760"/>
      <c r="D152" s="760"/>
      <c r="E152" s="760"/>
      <c r="F152" s="760"/>
      <c r="G152" s="760"/>
      <c r="H152" s="760"/>
      <c r="I152" s="760"/>
      <c r="J152" s="760"/>
      <c r="K152" s="760"/>
      <c r="L152" s="760"/>
      <c r="M152" s="760"/>
      <c r="N152" s="760"/>
      <c r="O152" s="760"/>
      <c r="P152" s="760"/>
      <c r="Q152" s="760"/>
      <c r="R152" s="760"/>
      <c r="S152" s="760"/>
      <c r="T152" s="760"/>
      <c r="U152" s="760"/>
      <c r="V152" s="760"/>
      <c r="W152" s="760"/>
      <c r="X152" s="760"/>
      <c r="Y152" s="760"/>
      <c r="Z152" s="760"/>
      <c r="AA152" s="746"/>
      <c r="AB152" s="746"/>
      <c r="AC152" s="746"/>
    </row>
    <row r="153" spans="1:68" ht="14.25" hidden="1" customHeight="1" x14ac:dyDescent="0.25">
      <c r="A153" s="759" t="s">
        <v>90</v>
      </c>
      <c r="B153" s="760"/>
      <c r="C153" s="760"/>
      <c r="D153" s="760"/>
      <c r="E153" s="760"/>
      <c r="F153" s="760"/>
      <c r="G153" s="760"/>
      <c r="H153" s="760"/>
      <c r="I153" s="760"/>
      <c r="J153" s="760"/>
      <c r="K153" s="760"/>
      <c r="L153" s="760"/>
      <c r="M153" s="760"/>
      <c r="N153" s="760"/>
      <c r="O153" s="760"/>
      <c r="P153" s="760"/>
      <c r="Q153" s="760"/>
      <c r="R153" s="760"/>
      <c r="S153" s="760"/>
      <c r="T153" s="760"/>
      <c r="U153" s="760"/>
      <c r="V153" s="760"/>
      <c r="W153" s="760"/>
      <c r="X153" s="760"/>
      <c r="Y153" s="760"/>
      <c r="Z153" s="760"/>
      <c r="AA153" s="747"/>
      <c r="AB153" s="747"/>
      <c r="AC153" s="747"/>
    </row>
    <row r="154" spans="1:68" ht="27" hidden="1" customHeight="1" x14ac:dyDescent="0.25">
      <c r="A154" s="54" t="s">
        <v>267</v>
      </c>
      <c r="B154" s="54" t="s">
        <v>268</v>
      </c>
      <c r="C154" s="31">
        <v>4301011705</v>
      </c>
      <c r="D154" s="757">
        <v>4607091384604</v>
      </c>
      <c r="E154" s="758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105</v>
      </c>
      <c r="L154" s="32"/>
      <c r="M154" s="33" t="s">
        <v>98</v>
      </c>
      <c r="N154" s="33"/>
      <c r="O154" s="32">
        <v>50</v>
      </c>
      <c r="P154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67"/>
      <c r="R154" s="767"/>
      <c r="S154" s="767"/>
      <c r="T154" s="768"/>
      <c r="U154" s="34"/>
      <c r="V154" s="34"/>
      <c r="W154" s="35" t="s">
        <v>69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61"/>
      <c r="B155" s="760"/>
      <c r="C155" s="760"/>
      <c r="D155" s="760"/>
      <c r="E155" s="760"/>
      <c r="F155" s="760"/>
      <c r="G155" s="760"/>
      <c r="H155" s="760"/>
      <c r="I155" s="760"/>
      <c r="J155" s="760"/>
      <c r="K155" s="760"/>
      <c r="L155" s="760"/>
      <c r="M155" s="760"/>
      <c r="N155" s="760"/>
      <c r="O155" s="762"/>
      <c r="P155" s="763" t="s">
        <v>80</v>
      </c>
      <c r="Q155" s="764"/>
      <c r="R155" s="764"/>
      <c r="S155" s="764"/>
      <c r="T155" s="764"/>
      <c r="U155" s="764"/>
      <c r="V155" s="765"/>
      <c r="W155" s="37" t="s">
        <v>81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hidden="1" x14ac:dyDescent="0.2">
      <c r="A156" s="760"/>
      <c r="B156" s="760"/>
      <c r="C156" s="760"/>
      <c r="D156" s="760"/>
      <c r="E156" s="760"/>
      <c r="F156" s="760"/>
      <c r="G156" s="760"/>
      <c r="H156" s="760"/>
      <c r="I156" s="760"/>
      <c r="J156" s="760"/>
      <c r="K156" s="760"/>
      <c r="L156" s="760"/>
      <c r="M156" s="760"/>
      <c r="N156" s="760"/>
      <c r="O156" s="762"/>
      <c r="P156" s="763" t="s">
        <v>80</v>
      </c>
      <c r="Q156" s="764"/>
      <c r="R156" s="764"/>
      <c r="S156" s="764"/>
      <c r="T156" s="764"/>
      <c r="U156" s="764"/>
      <c r="V156" s="765"/>
      <c r="W156" s="37" t="s">
        <v>69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hidden="1" customHeight="1" x14ac:dyDescent="0.25">
      <c r="A157" s="759" t="s">
        <v>153</v>
      </c>
      <c r="B157" s="760"/>
      <c r="C157" s="760"/>
      <c r="D157" s="760"/>
      <c r="E157" s="760"/>
      <c r="F157" s="760"/>
      <c r="G157" s="760"/>
      <c r="H157" s="760"/>
      <c r="I157" s="760"/>
      <c r="J157" s="760"/>
      <c r="K157" s="760"/>
      <c r="L157" s="760"/>
      <c r="M157" s="760"/>
      <c r="N157" s="760"/>
      <c r="O157" s="760"/>
      <c r="P157" s="760"/>
      <c r="Q157" s="760"/>
      <c r="R157" s="760"/>
      <c r="S157" s="760"/>
      <c r="T157" s="760"/>
      <c r="U157" s="760"/>
      <c r="V157" s="760"/>
      <c r="W157" s="760"/>
      <c r="X157" s="760"/>
      <c r="Y157" s="760"/>
      <c r="Z157" s="760"/>
      <c r="AA157" s="747"/>
      <c r="AB157" s="747"/>
      <c r="AC157" s="747"/>
    </row>
    <row r="158" spans="1:68" ht="16.5" hidden="1" customHeight="1" x14ac:dyDescent="0.25">
      <c r="A158" s="54" t="s">
        <v>270</v>
      </c>
      <c r="B158" s="54" t="s">
        <v>271</v>
      </c>
      <c r="C158" s="31">
        <v>4301030895</v>
      </c>
      <c r="D158" s="757">
        <v>4607091387667</v>
      </c>
      <c r="E158" s="758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93</v>
      </c>
      <c r="L158" s="32"/>
      <c r="M158" s="33" t="s">
        <v>98</v>
      </c>
      <c r="N158" s="33"/>
      <c r="O158" s="32">
        <v>40</v>
      </c>
      <c r="P158" s="8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67"/>
      <c r="R158" s="767"/>
      <c r="S158" s="767"/>
      <c r="T158" s="768"/>
      <c r="U158" s="34"/>
      <c r="V158" s="34"/>
      <c r="W158" s="35" t="s">
        <v>69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273</v>
      </c>
      <c r="B159" s="54" t="s">
        <v>274</v>
      </c>
      <c r="C159" s="31">
        <v>4301030961</v>
      </c>
      <c r="D159" s="757">
        <v>4607091387636</v>
      </c>
      <c r="E159" s="758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105</v>
      </c>
      <c r="L159" s="32"/>
      <c r="M159" s="33" t="s">
        <v>68</v>
      </c>
      <c r="N159" s="33"/>
      <c r="O159" s="32">
        <v>40</v>
      </c>
      <c r="P159" s="9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67"/>
      <c r="R159" s="767"/>
      <c r="S159" s="767"/>
      <c r="T159" s="768"/>
      <c r="U159" s="34"/>
      <c r="V159" s="34"/>
      <c r="W159" s="35" t="s">
        <v>69</v>
      </c>
      <c r="X159" s="751">
        <v>0</v>
      </c>
      <c r="Y159" s="752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276</v>
      </c>
      <c r="B160" s="54" t="s">
        <v>277</v>
      </c>
      <c r="C160" s="31">
        <v>4301030963</v>
      </c>
      <c r="D160" s="757">
        <v>4607091382426</v>
      </c>
      <c r="E160" s="758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8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67"/>
      <c r="R160" s="767"/>
      <c r="S160" s="767"/>
      <c r="T160" s="768"/>
      <c r="U160" s="34"/>
      <c r="V160" s="34"/>
      <c r="W160" s="35" t="s">
        <v>69</v>
      </c>
      <c r="X160" s="751">
        <v>0</v>
      </c>
      <c r="Y160" s="752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279</v>
      </c>
      <c r="B161" s="54" t="s">
        <v>280</v>
      </c>
      <c r="C161" s="31">
        <v>4301030962</v>
      </c>
      <c r="D161" s="757">
        <v>4607091386547</v>
      </c>
      <c r="E161" s="758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114</v>
      </c>
      <c r="L161" s="32"/>
      <c r="M161" s="33" t="s">
        <v>68</v>
      </c>
      <c r="N161" s="33"/>
      <c r="O161" s="32">
        <v>40</v>
      </c>
      <c r="P161" s="11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67"/>
      <c r="R161" s="767"/>
      <c r="S161" s="767"/>
      <c r="T161" s="768"/>
      <c r="U161" s="34"/>
      <c r="V161" s="34"/>
      <c r="W161" s="35" t="s">
        <v>69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281</v>
      </c>
      <c r="B162" s="54" t="s">
        <v>282</v>
      </c>
      <c r="C162" s="31">
        <v>4301030964</v>
      </c>
      <c r="D162" s="757">
        <v>4607091382464</v>
      </c>
      <c r="E162" s="758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114</v>
      </c>
      <c r="L162" s="32"/>
      <c r="M162" s="33" t="s">
        <v>68</v>
      </c>
      <c r="N162" s="33"/>
      <c r="O162" s="32">
        <v>40</v>
      </c>
      <c r="P162" s="10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67"/>
      <c r="R162" s="767"/>
      <c r="S162" s="767"/>
      <c r="T162" s="768"/>
      <c r="U162" s="34"/>
      <c r="V162" s="34"/>
      <c r="W162" s="35" t="s">
        <v>69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61"/>
      <c r="B163" s="760"/>
      <c r="C163" s="760"/>
      <c r="D163" s="760"/>
      <c r="E163" s="760"/>
      <c r="F163" s="760"/>
      <c r="G163" s="760"/>
      <c r="H163" s="760"/>
      <c r="I163" s="760"/>
      <c r="J163" s="760"/>
      <c r="K163" s="760"/>
      <c r="L163" s="760"/>
      <c r="M163" s="760"/>
      <c r="N163" s="760"/>
      <c r="O163" s="762"/>
      <c r="P163" s="763" t="s">
        <v>80</v>
      </c>
      <c r="Q163" s="764"/>
      <c r="R163" s="764"/>
      <c r="S163" s="764"/>
      <c r="T163" s="764"/>
      <c r="U163" s="764"/>
      <c r="V163" s="765"/>
      <c r="W163" s="37" t="s">
        <v>81</v>
      </c>
      <c r="X163" s="753">
        <f>IFERROR(X158/H158,"0")+IFERROR(X159/H159,"0")+IFERROR(X160/H160,"0")+IFERROR(X161/H161,"0")+IFERROR(X162/H162,"0")</f>
        <v>0</v>
      </c>
      <c r="Y163" s="753">
        <f>IFERROR(Y158/H158,"0")+IFERROR(Y159/H159,"0")+IFERROR(Y160/H160,"0")+IFERROR(Y161/H161,"0")+IFERROR(Y162/H162,"0")</f>
        <v>0</v>
      </c>
      <c r="Z163" s="753">
        <f>IFERROR(IF(Z158="",0,Z158),"0")+IFERROR(IF(Z159="",0,Z159),"0")+IFERROR(IF(Z160="",0,Z160),"0")+IFERROR(IF(Z161="",0,Z161),"0")+IFERROR(IF(Z162="",0,Z162),"0")</f>
        <v>0</v>
      </c>
      <c r="AA163" s="754"/>
      <c r="AB163" s="754"/>
      <c r="AC163" s="754"/>
    </row>
    <row r="164" spans="1:68" hidden="1" x14ac:dyDescent="0.2">
      <c r="A164" s="760"/>
      <c r="B164" s="760"/>
      <c r="C164" s="760"/>
      <c r="D164" s="760"/>
      <c r="E164" s="760"/>
      <c r="F164" s="760"/>
      <c r="G164" s="760"/>
      <c r="H164" s="760"/>
      <c r="I164" s="760"/>
      <c r="J164" s="760"/>
      <c r="K164" s="760"/>
      <c r="L164" s="760"/>
      <c r="M164" s="760"/>
      <c r="N164" s="760"/>
      <c r="O164" s="762"/>
      <c r="P164" s="763" t="s">
        <v>80</v>
      </c>
      <c r="Q164" s="764"/>
      <c r="R164" s="764"/>
      <c r="S164" s="764"/>
      <c r="T164" s="764"/>
      <c r="U164" s="764"/>
      <c r="V164" s="765"/>
      <c r="W164" s="37" t="s">
        <v>69</v>
      </c>
      <c r="X164" s="753">
        <f>IFERROR(SUM(X158:X162),"0")</f>
        <v>0</v>
      </c>
      <c r="Y164" s="753">
        <f>IFERROR(SUM(Y158:Y162),"0")</f>
        <v>0</v>
      </c>
      <c r="Z164" s="37"/>
      <c r="AA164" s="754"/>
      <c r="AB164" s="754"/>
      <c r="AC164" s="754"/>
    </row>
    <row r="165" spans="1:68" ht="14.25" hidden="1" customHeight="1" x14ac:dyDescent="0.25">
      <c r="A165" s="759" t="s">
        <v>64</v>
      </c>
      <c r="B165" s="760"/>
      <c r="C165" s="760"/>
      <c r="D165" s="760"/>
      <c r="E165" s="760"/>
      <c r="F165" s="760"/>
      <c r="G165" s="760"/>
      <c r="H165" s="760"/>
      <c r="I165" s="760"/>
      <c r="J165" s="760"/>
      <c r="K165" s="760"/>
      <c r="L165" s="760"/>
      <c r="M165" s="760"/>
      <c r="N165" s="760"/>
      <c r="O165" s="760"/>
      <c r="P165" s="760"/>
      <c r="Q165" s="760"/>
      <c r="R165" s="760"/>
      <c r="S165" s="760"/>
      <c r="T165" s="760"/>
      <c r="U165" s="760"/>
      <c r="V165" s="760"/>
      <c r="W165" s="760"/>
      <c r="X165" s="760"/>
      <c r="Y165" s="760"/>
      <c r="Z165" s="760"/>
      <c r="AA165" s="747"/>
      <c r="AB165" s="747"/>
      <c r="AC165" s="747"/>
    </row>
    <row r="166" spans="1:68" ht="16.5" hidden="1" customHeight="1" x14ac:dyDescent="0.25">
      <c r="A166" s="54" t="s">
        <v>283</v>
      </c>
      <c r="B166" s="54" t="s">
        <v>284</v>
      </c>
      <c r="C166" s="31">
        <v>4301051653</v>
      </c>
      <c r="D166" s="757">
        <v>4607091386264</v>
      </c>
      <c r="E166" s="758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67</v>
      </c>
      <c r="L166" s="32"/>
      <c r="M166" s="33" t="s">
        <v>94</v>
      </c>
      <c r="N166" s="33"/>
      <c r="O166" s="32">
        <v>31</v>
      </c>
      <c r="P166" s="8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67"/>
      <c r="R166" s="767"/>
      <c r="S166" s="767"/>
      <c r="T166" s="768"/>
      <c r="U166" s="34"/>
      <c r="V166" s="34"/>
      <c r="W166" s="35" t="s">
        <v>69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286</v>
      </c>
      <c r="B167" s="54" t="s">
        <v>287</v>
      </c>
      <c r="C167" s="31">
        <v>4301051313</v>
      </c>
      <c r="D167" s="757">
        <v>4607091385427</v>
      </c>
      <c r="E167" s="758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67"/>
      <c r="R167" s="767"/>
      <c r="S167" s="767"/>
      <c r="T167" s="768"/>
      <c r="U167" s="34"/>
      <c r="V167" s="34"/>
      <c r="W167" s="35" t="s">
        <v>69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61"/>
      <c r="B168" s="760"/>
      <c r="C168" s="760"/>
      <c r="D168" s="760"/>
      <c r="E168" s="760"/>
      <c r="F168" s="760"/>
      <c r="G168" s="760"/>
      <c r="H168" s="760"/>
      <c r="I168" s="760"/>
      <c r="J168" s="760"/>
      <c r="K168" s="760"/>
      <c r="L168" s="760"/>
      <c r="M168" s="760"/>
      <c r="N168" s="760"/>
      <c r="O168" s="762"/>
      <c r="P168" s="763" t="s">
        <v>80</v>
      </c>
      <c r="Q168" s="764"/>
      <c r="R168" s="764"/>
      <c r="S168" s="764"/>
      <c r="T168" s="764"/>
      <c r="U168" s="764"/>
      <c r="V168" s="765"/>
      <c r="W168" s="37" t="s">
        <v>81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hidden="1" x14ac:dyDescent="0.2">
      <c r="A169" s="760"/>
      <c r="B169" s="760"/>
      <c r="C169" s="760"/>
      <c r="D169" s="760"/>
      <c r="E169" s="760"/>
      <c r="F169" s="760"/>
      <c r="G169" s="760"/>
      <c r="H169" s="760"/>
      <c r="I169" s="760"/>
      <c r="J169" s="760"/>
      <c r="K169" s="760"/>
      <c r="L169" s="760"/>
      <c r="M169" s="760"/>
      <c r="N169" s="760"/>
      <c r="O169" s="762"/>
      <c r="P169" s="763" t="s">
        <v>80</v>
      </c>
      <c r="Q169" s="764"/>
      <c r="R169" s="764"/>
      <c r="S169" s="764"/>
      <c r="T169" s="764"/>
      <c r="U169" s="764"/>
      <c r="V169" s="765"/>
      <c r="W169" s="37" t="s">
        <v>69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hidden="1" customHeight="1" x14ac:dyDescent="0.2">
      <c r="A170" s="843" t="s">
        <v>289</v>
      </c>
      <c r="B170" s="844"/>
      <c r="C170" s="844"/>
      <c r="D170" s="844"/>
      <c r="E170" s="844"/>
      <c r="F170" s="844"/>
      <c r="G170" s="844"/>
      <c r="H170" s="844"/>
      <c r="I170" s="844"/>
      <c r="J170" s="844"/>
      <c r="K170" s="844"/>
      <c r="L170" s="844"/>
      <c r="M170" s="844"/>
      <c r="N170" s="844"/>
      <c r="O170" s="844"/>
      <c r="P170" s="844"/>
      <c r="Q170" s="844"/>
      <c r="R170" s="844"/>
      <c r="S170" s="844"/>
      <c r="T170" s="844"/>
      <c r="U170" s="844"/>
      <c r="V170" s="844"/>
      <c r="W170" s="844"/>
      <c r="X170" s="844"/>
      <c r="Y170" s="844"/>
      <c r="Z170" s="844"/>
      <c r="AA170" s="48"/>
      <c r="AB170" s="48"/>
      <c r="AC170" s="48"/>
    </row>
    <row r="171" spans="1:68" ht="16.5" hidden="1" customHeight="1" x14ac:dyDescent="0.25">
      <c r="A171" s="788" t="s">
        <v>290</v>
      </c>
      <c r="B171" s="760"/>
      <c r="C171" s="760"/>
      <c r="D171" s="760"/>
      <c r="E171" s="760"/>
      <c r="F171" s="760"/>
      <c r="G171" s="760"/>
      <c r="H171" s="760"/>
      <c r="I171" s="760"/>
      <c r="J171" s="760"/>
      <c r="K171" s="760"/>
      <c r="L171" s="760"/>
      <c r="M171" s="760"/>
      <c r="N171" s="760"/>
      <c r="O171" s="760"/>
      <c r="P171" s="760"/>
      <c r="Q171" s="760"/>
      <c r="R171" s="760"/>
      <c r="S171" s="760"/>
      <c r="T171" s="760"/>
      <c r="U171" s="760"/>
      <c r="V171" s="760"/>
      <c r="W171" s="760"/>
      <c r="X171" s="760"/>
      <c r="Y171" s="760"/>
      <c r="Z171" s="760"/>
      <c r="AA171" s="746"/>
      <c r="AB171" s="746"/>
      <c r="AC171" s="746"/>
    </row>
    <row r="172" spans="1:68" ht="14.25" hidden="1" customHeight="1" x14ac:dyDescent="0.25">
      <c r="A172" s="759" t="s">
        <v>142</v>
      </c>
      <c r="B172" s="760"/>
      <c r="C172" s="760"/>
      <c r="D172" s="760"/>
      <c r="E172" s="760"/>
      <c r="F172" s="760"/>
      <c r="G172" s="760"/>
      <c r="H172" s="760"/>
      <c r="I172" s="760"/>
      <c r="J172" s="760"/>
      <c r="K172" s="760"/>
      <c r="L172" s="760"/>
      <c r="M172" s="760"/>
      <c r="N172" s="760"/>
      <c r="O172" s="760"/>
      <c r="P172" s="760"/>
      <c r="Q172" s="760"/>
      <c r="R172" s="760"/>
      <c r="S172" s="760"/>
      <c r="T172" s="760"/>
      <c r="U172" s="760"/>
      <c r="V172" s="760"/>
      <c r="W172" s="760"/>
      <c r="X172" s="760"/>
      <c r="Y172" s="760"/>
      <c r="Z172" s="760"/>
      <c r="AA172" s="747"/>
      <c r="AB172" s="747"/>
      <c r="AC172" s="747"/>
    </row>
    <row r="173" spans="1:68" ht="27" hidden="1" customHeight="1" x14ac:dyDescent="0.25">
      <c r="A173" s="54" t="s">
        <v>291</v>
      </c>
      <c r="B173" s="54" t="s">
        <v>292</v>
      </c>
      <c r="C173" s="31">
        <v>4301020323</v>
      </c>
      <c r="D173" s="757">
        <v>4680115886223</v>
      </c>
      <c r="E173" s="758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114</v>
      </c>
      <c r="L173" s="32"/>
      <c r="M173" s="33" t="s">
        <v>68</v>
      </c>
      <c r="N173" s="33"/>
      <c r="O173" s="32">
        <v>40</v>
      </c>
      <c r="P173" s="8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67"/>
      <c r="R173" s="767"/>
      <c r="S173" s="767"/>
      <c r="T173" s="768"/>
      <c r="U173" s="34"/>
      <c r="V173" s="34"/>
      <c r="W173" s="35" t="s">
        <v>69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61"/>
      <c r="B174" s="760"/>
      <c r="C174" s="760"/>
      <c r="D174" s="760"/>
      <c r="E174" s="760"/>
      <c r="F174" s="760"/>
      <c r="G174" s="760"/>
      <c r="H174" s="760"/>
      <c r="I174" s="760"/>
      <c r="J174" s="760"/>
      <c r="K174" s="760"/>
      <c r="L174" s="760"/>
      <c r="M174" s="760"/>
      <c r="N174" s="760"/>
      <c r="O174" s="762"/>
      <c r="P174" s="763" t="s">
        <v>80</v>
      </c>
      <c r="Q174" s="764"/>
      <c r="R174" s="764"/>
      <c r="S174" s="764"/>
      <c r="T174" s="764"/>
      <c r="U174" s="764"/>
      <c r="V174" s="765"/>
      <c r="W174" s="37" t="s">
        <v>81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hidden="1" x14ac:dyDescent="0.2">
      <c r="A175" s="760"/>
      <c r="B175" s="760"/>
      <c r="C175" s="760"/>
      <c r="D175" s="760"/>
      <c r="E175" s="760"/>
      <c r="F175" s="760"/>
      <c r="G175" s="760"/>
      <c r="H175" s="760"/>
      <c r="I175" s="760"/>
      <c r="J175" s="760"/>
      <c r="K175" s="760"/>
      <c r="L175" s="760"/>
      <c r="M175" s="760"/>
      <c r="N175" s="760"/>
      <c r="O175" s="762"/>
      <c r="P175" s="763" t="s">
        <v>80</v>
      </c>
      <c r="Q175" s="764"/>
      <c r="R175" s="764"/>
      <c r="S175" s="764"/>
      <c r="T175" s="764"/>
      <c r="U175" s="764"/>
      <c r="V175" s="765"/>
      <c r="W175" s="37" t="s">
        <v>69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hidden="1" customHeight="1" x14ac:dyDescent="0.25">
      <c r="A176" s="759" t="s">
        <v>153</v>
      </c>
      <c r="B176" s="760"/>
      <c r="C176" s="760"/>
      <c r="D176" s="760"/>
      <c r="E176" s="760"/>
      <c r="F176" s="760"/>
      <c r="G176" s="760"/>
      <c r="H176" s="760"/>
      <c r="I176" s="760"/>
      <c r="J176" s="760"/>
      <c r="K176" s="760"/>
      <c r="L176" s="760"/>
      <c r="M176" s="760"/>
      <c r="N176" s="760"/>
      <c r="O176" s="760"/>
      <c r="P176" s="760"/>
      <c r="Q176" s="760"/>
      <c r="R176" s="760"/>
      <c r="S176" s="760"/>
      <c r="T176" s="760"/>
      <c r="U176" s="760"/>
      <c r="V176" s="760"/>
      <c r="W176" s="760"/>
      <c r="X176" s="760"/>
      <c r="Y176" s="760"/>
      <c r="Z176" s="760"/>
      <c r="AA176" s="747"/>
      <c r="AB176" s="747"/>
      <c r="AC176" s="747"/>
    </row>
    <row r="177" spans="1:68" ht="27" hidden="1" customHeight="1" x14ac:dyDescent="0.25">
      <c r="A177" s="54" t="s">
        <v>294</v>
      </c>
      <c r="B177" s="54" t="s">
        <v>295</v>
      </c>
      <c r="C177" s="31">
        <v>4301031191</v>
      </c>
      <c r="D177" s="757">
        <v>4680115880993</v>
      </c>
      <c r="E177" s="758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105</v>
      </c>
      <c r="L177" s="32"/>
      <c r="M177" s="33" t="s">
        <v>68</v>
      </c>
      <c r="N177" s="33"/>
      <c r="O177" s="32">
        <v>40</v>
      </c>
      <c r="P177" s="10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67"/>
      <c r="R177" s="767"/>
      <c r="S177" s="767"/>
      <c r="T177" s="768"/>
      <c r="U177" s="34"/>
      <c r="V177" s="34"/>
      <c r="W177" s="35" t="s">
        <v>69</v>
      </c>
      <c r="X177" s="751">
        <v>0</v>
      </c>
      <c r="Y177" s="752">
        <f t="shared" ref="Y177:Y184" si="30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0</v>
      </c>
      <c r="BN177" s="64">
        <f t="shared" ref="BN177:BN184" si="32">IFERROR(Y177*I177/H177,"0")</f>
        <v>0</v>
      </c>
      <c r="BO177" s="64">
        <f t="shared" ref="BO177:BO184" si="33">IFERROR(1/J177*(X177/H177),"0")</f>
        <v>0</v>
      </c>
      <c r="BP177" s="64">
        <f t="shared" ref="BP177:BP184" si="34">IFERROR(1/J177*(Y177/H177),"0")</f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4301031204</v>
      </c>
      <c r="D178" s="757">
        <v>4680115881761</v>
      </c>
      <c r="E178" s="758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105</v>
      </c>
      <c r="L178" s="32"/>
      <c r="M178" s="33" t="s">
        <v>68</v>
      </c>
      <c r="N178" s="33"/>
      <c r="O178" s="32">
        <v>40</v>
      </c>
      <c r="P178" s="10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67"/>
      <c r="R178" s="767"/>
      <c r="S178" s="767"/>
      <c r="T178" s="768"/>
      <c r="U178" s="34"/>
      <c r="V178" s="34"/>
      <c r="W178" s="35" t="s">
        <v>69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hidden="1" customHeight="1" x14ac:dyDescent="0.25">
      <c r="A179" s="54" t="s">
        <v>300</v>
      </c>
      <c r="B179" s="54" t="s">
        <v>301</v>
      </c>
      <c r="C179" s="31">
        <v>4301031201</v>
      </c>
      <c r="D179" s="757">
        <v>4680115881563</v>
      </c>
      <c r="E179" s="758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105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67"/>
      <c r="R179" s="767"/>
      <c r="S179" s="767"/>
      <c r="T179" s="768"/>
      <c r="U179" s="34"/>
      <c r="V179" s="34"/>
      <c r="W179" s="35" t="s">
        <v>69</v>
      </c>
      <c r="X179" s="751">
        <v>0</v>
      </c>
      <c r="Y179" s="752">
        <f t="shared" si="30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31"/>
        <v>0</v>
      </c>
      <c r="BN179" s="64">
        <f t="shared" si="32"/>
        <v>0</v>
      </c>
      <c r="BO179" s="64">
        <f t="shared" si="33"/>
        <v>0</v>
      </c>
      <c r="BP179" s="64">
        <f t="shared" si="34"/>
        <v>0</v>
      </c>
    </row>
    <row r="180" spans="1:68" ht="27" customHeight="1" x14ac:dyDescent="0.25">
      <c r="A180" s="54" t="s">
        <v>303</v>
      </c>
      <c r="B180" s="54" t="s">
        <v>304</v>
      </c>
      <c r="C180" s="31">
        <v>4301031199</v>
      </c>
      <c r="D180" s="757">
        <v>4680115880986</v>
      </c>
      <c r="E180" s="758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114</v>
      </c>
      <c r="L180" s="32"/>
      <c r="M180" s="33" t="s">
        <v>68</v>
      </c>
      <c r="N180" s="33"/>
      <c r="O180" s="32">
        <v>40</v>
      </c>
      <c r="P180" s="9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67"/>
      <c r="R180" s="767"/>
      <c r="S180" s="767"/>
      <c r="T180" s="768"/>
      <c r="U180" s="34"/>
      <c r="V180" s="34"/>
      <c r="W180" s="35" t="s">
        <v>69</v>
      </c>
      <c r="X180" s="751">
        <v>39</v>
      </c>
      <c r="Y180" s="752">
        <f t="shared" si="30"/>
        <v>39.9</v>
      </c>
      <c r="Z180" s="36">
        <f>IFERROR(IF(Y180=0,"",ROUNDUP(Y180/H180,0)*0.00502),"")</f>
        <v>9.5380000000000006E-2</v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31"/>
        <v>41.414285714285711</v>
      </c>
      <c r="BN180" s="64">
        <f t="shared" si="32"/>
        <v>42.36999999999999</v>
      </c>
      <c r="BO180" s="64">
        <f t="shared" si="33"/>
        <v>7.9365079365079361E-2</v>
      </c>
      <c r="BP180" s="64">
        <f t="shared" si="34"/>
        <v>8.11965811965812E-2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4301031205</v>
      </c>
      <c r="D181" s="757">
        <v>4680115881785</v>
      </c>
      <c r="E181" s="758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114</v>
      </c>
      <c r="L181" s="32"/>
      <c r="M181" s="33" t="s">
        <v>68</v>
      </c>
      <c r="N181" s="33"/>
      <c r="O181" s="32">
        <v>40</v>
      </c>
      <c r="P181" s="11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67"/>
      <c r="R181" s="767"/>
      <c r="S181" s="767"/>
      <c r="T181" s="768"/>
      <c r="U181" s="34"/>
      <c r="V181" s="34"/>
      <c r="W181" s="35" t="s">
        <v>69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4301031202</v>
      </c>
      <c r="D182" s="757">
        <v>4680115881679</v>
      </c>
      <c r="E182" s="758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114</v>
      </c>
      <c r="L182" s="32"/>
      <c r="M182" s="33" t="s">
        <v>68</v>
      </c>
      <c r="N182" s="33"/>
      <c r="O182" s="32">
        <v>40</v>
      </c>
      <c r="P182" s="9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67"/>
      <c r="R182" s="767"/>
      <c r="S182" s="767"/>
      <c r="T182" s="768"/>
      <c r="U182" s="34"/>
      <c r="V182" s="34"/>
      <c r="W182" s="35" t="s">
        <v>69</v>
      </c>
      <c r="X182" s="751">
        <v>36</v>
      </c>
      <c r="Y182" s="752">
        <f t="shared" si="30"/>
        <v>37.800000000000004</v>
      </c>
      <c r="Z182" s="36">
        <f>IFERROR(IF(Y182=0,"",ROUNDUP(Y182/H182,0)*0.00502),"")</f>
        <v>9.0359999999999996E-2</v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31"/>
        <v>37.714285714285715</v>
      </c>
      <c r="BN182" s="64">
        <f t="shared" si="32"/>
        <v>39.6</v>
      </c>
      <c r="BO182" s="64">
        <f t="shared" si="33"/>
        <v>7.3260073260073263E-2</v>
      </c>
      <c r="BP182" s="64">
        <f t="shared" si="34"/>
        <v>7.6923076923076927E-2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4301031158</v>
      </c>
      <c r="D183" s="757">
        <v>4680115880191</v>
      </c>
      <c r="E183" s="758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67</v>
      </c>
      <c r="L183" s="32"/>
      <c r="M183" s="33" t="s">
        <v>68</v>
      </c>
      <c r="N183" s="33"/>
      <c r="O183" s="32">
        <v>40</v>
      </c>
      <c r="P183" s="11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67"/>
      <c r="R183" s="767"/>
      <c r="S183" s="767"/>
      <c r="T183" s="768"/>
      <c r="U183" s="34"/>
      <c r="V183" s="34"/>
      <c r="W183" s="35" t="s">
        <v>69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hidden="1" customHeight="1" x14ac:dyDescent="0.25">
      <c r="A184" s="54" t="s">
        <v>311</v>
      </c>
      <c r="B184" s="54" t="s">
        <v>312</v>
      </c>
      <c r="C184" s="31">
        <v>4301031245</v>
      </c>
      <c r="D184" s="757">
        <v>4680115883963</v>
      </c>
      <c r="E184" s="758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114</v>
      </c>
      <c r="L184" s="32"/>
      <c r="M184" s="33" t="s">
        <v>68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67"/>
      <c r="R184" s="767"/>
      <c r="S184" s="767"/>
      <c r="T184" s="768"/>
      <c r="U184" s="34"/>
      <c r="V184" s="34"/>
      <c r="W184" s="35" t="s">
        <v>69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313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x14ac:dyDescent="0.2">
      <c r="A185" s="761"/>
      <c r="B185" s="760"/>
      <c r="C185" s="760"/>
      <c r="D185" s="760"/>
      <c r="E185" s="760"/>
      <c r="F185" s="760"/>
      <c r="G185" s="760"/>
      <c r="H185" s="760"/>
      <c r="I185" s="760"/>
      <c r="J185" s="760"/>
      <c r="K185" s="760"/>
      <c r="L185" s="760"/>
      <c r="M185" s="760"/>
      <c r="N185" s="760"/>
      <c r="O185" s="762"/>
      <c r="P185" s="763" t="s">
        <v>80</v>
      </c>
      <c r="Q185" s="764"/>
      <c r="R185" s="764"/>
      <c r="S185" s="764"/>
      <c r="T185" s="764"/>
      <c r="U185" s="764"/>
      <c r="V185" s="765"/>
      <c r="W185" s="37" t="s">
        <v>81</v>
      </c>
      <c r="X185" s="753">
        <f>IFERROR(X177/H177,"0")+IFERROR(X178/H178,"0")+IFERROR(X179/H179,"0")+IFERROR(X180/H180,"0")+IFERROR(X181/H181,"0")+IFERROR(X182/H182,"0")+IFERROR(X183/H183,"0")+IFERROR(X184/H184,"0")</f>
        <v>35.714285714285708</v>
      </c>
      <c r="Y185" s="753">
        <f>IFERROR(Y177/H177,"0")+IFERROR(Y178/H178,"0")+IFERROR(Y179/H179,"0")+IFERROR(Y180/H180,"0")+IFERROR(Y181/H181,"0")+IFERROR(Y182/H182,"0")+IFERROR(Y183/H183,"0")+IFERROR(Y184/H184,"0")</f>
        <v>37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0.18574000000000002</v>
      </c>
      <c r="AA185" s="754"/>
      <c r="AB185" s="754"/>
      <c r="AC185" s="754"/>
    </row>
    <row r="186" spans="1:68" x14ac:dyDescent="0.2">
      <c r="A186" s="760"/>
      <c r="B186" s="760"/>
      <c r="C186" s="760"/>
      <c r="D186" s="760"/>
      <c r="E186" s="760"/>
      <c r="F186" s="760"/>
      <c r="G186" s="760"/>
      <c r="H186" s="760"/>
      <c r="I186" s="760"/>
      <c r="J186" s="760"/>
      <c r="K186" s="760"/>
      <c r="L186" s="760"/>
      <c r="M186" s="760"/>
      <c r="N186" s="760"/>
      <c r="O186" s="762"/>
      <c r="P186" s="763" t="s">
        <v>80</v>
      </c>
      <c r="Q186" s="764"/>
      <c r="R186" s="764"/>
      <c r="S186" s="764"/>
      <c r="T186" s="764"/>
      <c r="U186" s="764"/>
      <c r="V186" s="765"/>
      <c r="W186" s="37" t="s">
        <v>69</v>
      </c>
      <c r="X186" s="753">
        <f>IFERROR(SUM(X177:X184),"0")</f>
        <v>75</v>
      </c>
      <c r="Y186" s="753">
        <f>IFERROR(SUM(Y177:Y184),"0")</f>
        <v>77.7</v>
      </c>
      <c r="Z186" s="37"/>
      <c r="AA186" s="754"/>
      <c r="AB186" s="754"/>
      <c r="AC186" s="754"/>
    </row>
    <row r="187" spans="1:68" ht="16.5" hidden="1" customHeight="1" x14ac:dyDescent="0.25">
      <c r="A187" s="788" t="s">
        <v>314</v>
      </c>
      <c r="B187" s="760"/>
      <c r="C187" s="760"/>
      <c r="D187" s="760"/>
      <c r="E187" s="760"/>
      <c r="F187" s="760"/>
      <c r="G187" s="760"/>
      <c r="H187" s="760"/>
      <c r="I187" s="760"/>
      <c r="J187" s="760"/>
      <c r="K187" s="760"/>
      <c r="L187" s="760"/>
      <c r="M187" s="760"/>
      <c r="N187" s="760"/>
      <c r="O187" s="760"/>
      <c r="P187" s="760"/>
      <c r="Q187" s="760"/>
      <c r="R187" s="760"/>
      <c r="S187" s="760"/>
      <c r="T187" s="760"/>
      <c r="U187" s="760"/>
      <c r="V187" s="760"/>
      <c r="W187" s="760"/>
      <c r="X187" s="760"/>
      <c r="Y187" s="760"/>
      <c r="Z187" s="760"/>
      <c r="AA187" s="746"/>
      <c r="AB187" s="746"/>
      <c r="AC187" s="746"/>
    </row>
    <row r="188" spans="1:68" ht="14.25" hidden="1" customHeight="1" x14ac:dyDescent="0.25">
      <c r="A188" s="759" t="s">
        <v>90</v>
      </c>
      <c r="B188" s="760"/>
      <c r="C188" s="760"/>
      <c r="D188" s="760"/>
      <c r="E188" s="760"/>
      <c r="F188" s="760"/>
      <c r="G188" s="760"/>
      <c r="H188" s="760"/>
      <c r="I188" s="760"/>
      <c r="J188" s="760"/>
      <c r="K188" s="760"/>
      <c r="L188" s="760"/>
      <c r="M188" s="760"/>
      <c r="N188" s="760"/>
      <c r="O188" s="760"/>
      <c r="P188" s="760"/>
      <c r="Q188" s="760"/>
      <c r="R188" s="760"/>
      <c r="S188" s="760"/>
      <c r="T188" s="760"/>
      <c r="U188" s="760"/>
      <c r="V188" s="760"/>
      <c r="W188" s="760"/>
      <c r="X188" s="760"/>
      <c r="Y188" s="760"/>
      <c r="Z188" s="760"/>
      <c r="AA188" s="747"/>
      <c r="AB188" s="747"/>
      <c r="AC188" s="747"/>
    </row>
    <row r="189" spans="1:68" ht="16.5" hidden="1" customHeight="1" x14ac:dyDescent="0.25">
      <c r="A189" s="54" t="s">
        <v>315</v>
      </c>
      <c r="B189" s="54" t="s">
        <v>316</v>
      </c>
      <c r="C189" s="31">
        <v>4301011450</v>
      </c>
      <c r="D189" s="757">
        <v>4680115881402</v>
      </c>
      <c r="E189" s="758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93</v>
      </c>
      <c r="L189" s="32"/>
      <c r="M189" s="33" t="s">
        <v>98</v>
      </c>
      <c r="N189" s="33"/>
      <c r="O189" s="32">
        <v>55</v>
      </c>
      <c r="P189" s="87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67"/>
      <c r="R189" s="767"/>
      <c r="S189" s="767"/>
      <c r="T189" s="768"/>
      <c r="U189" s="34"/>
      <c r="V189" s="34"/>
      <c r="W189" s="35" t="s">
        <v>69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317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hidden="1" customHeight="1" x14ac:dyDescent="0.25">
      <c r="A190" s="54" t="s">
        <v>318</v>
      </c>
      <c r="B190" s="54" t="s">
        <v>319</v>
      </c>
      <c r="C190" s="31">
        <v>4301011768</v>
      </c>
      <c r="D190" s="757">
        <v>4680115881396</v>
      </c>
      <c r="E190" s="758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67</v>
      </c>
      <c r="L190" s="32"/>
      <c r="M190" s="33" t="s">
        <v>98</v>
      </c>
      <c r="N190" s="33"/>
      <c r="O190" s="32">
        <v>55</v>
      </c>
      <c r="P190" s="10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67"/>
      <c r="R190" s="767"/>
      <c r="S190" s="767"/>
      <c r="T190" s="768"/>
      <c r="U190" s="34"/>
      <c r="V190" s="34"/>
      <c r="W190" s="35" t="s">
        <v>69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317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61"/>
      <c r="B191" s="760"/>
      <c r="C191" s="760"/>
      <c r="D191" s="760"/>
      <c r="E191" s="760"/>
      <c r="F191" s="760"/>
      <c r="G191" s="760"/>
      <c r="H191" s="760"/>
      <c r="I191" s="760"/>
      <c r="J191" s="760"/>
      <c r="K191" s="760"/>
      <c r="L191" s="760"/>
      <c r="M191" s="760"/>
      <c r="N191" s="760"/>
      <c r="O191" s="762"/>
      <c r="P191" s="763" t="s">
        <v>80</v>
      </c>
      <c r="Q191" s="764"/>
      <c r="R191" s="764"/>
      <c r="S191" s="764"/>
      <c r="T191" s="764"/>
      <c r="U191" s="764"/>
      <c r="V191" s="765"/>
      <c r="W191" s="37" t="s">
        <v>81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hidden="1" x14ac:dyDescent="0.2">
      <c r="A192" s="760"/>
      <c r="B192" s="760"/>
      <c r="C192" s="760"/>
      <c r="D192" s="760"/>
      <c r="E192" s="760"/>
      <c r="F192" s="760"/>
      <c r="G192" s="760"/>
      <c r="H192" s="760"/>
      <c r="I192" s="760"/>
      <c r="J192" s="760"/>
      <c r="K192" s="760"/>
      <c r="L192" s="760"/>
      <c r="M192" s="760"/>
      <c r="N192" s="760"/>
      <c r="O192" s="762"/>
      <c r="P192" s="763" t="s">
        <v>80</v>
      </c>
      <c r="Q192" s="764"/>
      <c r="R192" s="764"/>
      <c r="S192" s="764"/>
      <c r="T192" s="764"/>
      <c r="U192" s="764"/>
      <c r="V192" s="765"/>
      <c r="W192" s="37" t="s">
        <v>69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hidden="1" customHeight="1" x14ac:dyDescent="0.25">
      <c r="A193" s="759" t="s">
        <v>142</v>
      </c>
      <c r="B193" s="760"/>
      <c r="C193" s="760"/>
      <c r="D193" s="760"/>
      <c r="E193" s="760"/>
      <c r="F193" s="760"/>
      <c r="G193" s="760"/>
      <c r="H193" s="760"/>
      <c r="I193" s="760"/>
      <c r="J193" s="760"/>
      <c r="K193" s="760"/>
      <c r="L193" s="760"/>
      <c r="M193" s="760"/>
      <c r="N193" s="760"/>
      <c r="O193" s="760"/>
      <c r="P193" s="760"/>
      <c r="Q193" s="760"/>
      <c r="R193" s="760"/>
      <c r="S193" s="760"/>
      <c r="T193" s="760"/>
      <c r="U193" s="760"/>
      <c r="V193" s="760"/>
      <c r="W193" s="760"/>
      <c r="X193" s="760"/>
      <c r="Y193" s="760"/>
      <c r="Z193" s="760"/>
      <c r="AA193" s="747"/>
      <c r="AB193" s="747"/>
      <c r="AC193" s="747"/>
    </row>
    <row r="194" spans="1:68" ht="16.5" hidden="1" customHeight="1" x14ac:dyDescent="0.25">
      <c r="A194" s="54" t="s">
        <v>320</v>
      </c>
      <c r="B194" s="54" t="s">
        <v>321</v>
      </c>
      <c r="C194" s="31">
        <v>4301020262</v>
      </c>
      <c r="D194" s="757">
        <v>4680115882935</v>
      </c>
      <c r="E194" s="758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93</v>
      </c>
      <c r="L194" s="32"/>
      <c r="M194" s="33" t="s">
        <v>94</v>
      </c>
      <c r="N194" s="33"/>
      <c r="O194" s="32">
        <v>50</v>
      </c>
      <c r="P194" s="8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67"/>
      <c r="R194" s="767"/>
      <c r="S194" s="767"/>
      <c r="T194" s="768"/>
      <c r="U194" s="34"/>
      <c r="V194" s="34"/>
      <c r="W194" s="35" t="s">
        <v>69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322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hidden="1" customHeight="1" x14ac:dyDescent="0.25">
      <c r="A195" s="54" t="s">
        <v>323</v>
      </c>
      <c r="B195" s="54" t="s">
        <v>324</v>
      </c>
      <c r="C195" s="31">
        <v>4301020220</v>
      </c>
      <c r="D195" s="757">
        <v>4680115880764</v>
      </c>
      <c r="E195" s="758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67</v>
      </c>
      <c r="L195" s="32"/>
      <c r="M195" s="33" t="s">
        <v>98</v>
      </c>
      <c r="N195" s="33"/>
      <c r="O195" s="32">
        <v>50</v>
      </c>
      <c r="P195" s="9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67"/>
      <c r="R195" s="767"/>
      <c r="S195" s="767"/>
      <c r="T195" s="768"/>
      <c r="U195" s="34"/>
      <c r="V195" s="34"/>
      <c r="W195" s="35" t="s">
        <v>69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322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61"/>
      <c r="B196" s="760"/>
      <c r="C196" s="760"/>
      <c r="D196" s="760"/>
      <c r="E196" s="760"/>
      <c r="F196" s="760"/>
      <c r="G196" s="760"/>
      <c r="H196" s="760"/>
      <c r="I196" s="760"/>
      <c r="J196" s="760"/>
      <c r="K196" s="760"/>
      <c r="L196" s="760"/>
      <c r="M196" s="760"/>
      <c r="N196" s="760"/>
      <c r="O196" s="762"/>
      <c r="P196" s="763" t="s">
        <v>80</v>
      </c>
      <c r="Q196" s="764"/>
      <c r="R196" s="764"/>
      <c r="S196" s="764"/>
      <c r="T196" s="764"/>
      <c r="U196" s="764"/>
      <c r="V196" s="765"/>
      <c r="W196" s="37" t="s">
        <v>81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hidden="1" x14ac:dyDescent="0.2">
      <c r="A197" s="760"/>
      <c r="B197" s="760"/>
      <c r="C197" s="760"/>
      <c r="D197" s="760"/>
      <c r="E197" s="760"/>
      <c r="F197" s="760"/>
      <c r="G197" s="760"/>
      <c r="H197" s="760"/>
      <c r="I197" s="760"/>
      <c r="J197" s="760"/>
      <c r="K197" s="760"/>
      <c r="L197" s="760"/>
      <c r="M197" s="760"/>
      <c r="N197" s="760"/>
      <c r="O197" s="762"/>
      <c r="P197" s="763" t="s">
        <v>80</v>
      </c>
      <c r="Q197" s="764"/>
      <c r="R197" s="764"/>
      <c r="S197" s="764"/>
      <c r="T197" s="764"/>
      <c r="U197" s="764"/>
      <c r="V197" s="765"/>
      <c r="W197" s="37" t="s">
        <v>69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hidden="1" customHeight="1" x14ac:dyDescent="0.25">
      <c r="A198" s="759" t="s">
        <v>153</v>
      </c>
      <c r="B198" s="760"/>
      <c r="C198" s="760"/>
      <c r="D198" s="760"/>
      <c r="E198" s="760"/>
      <c r="F198" s="760"/>
      <c r="G198" s="760"/>
      <c r="H198" s="760"/>
      <c r="I198" s="760"/>
      <c r="J198" s="760"/>
      <c r="K198" s="760"/>
      <c r="L198" s="760"/>
      <c r="M198" s="760"/>
      <c r="N198" s="760"/>
      <c r="O198" s="760"/>
      <c r="P198" s="760"/>
      <c r="Q198" s="760"/>
      <c r="R198" s="760"/>
      <c r="S198" s="760"/>
      <c r="T198" s="760"/>
      <c r="U198" s="760"/>
      <c r="V198" s="760"/>
      <c r="W198" s="760"/>
      <c r="X198" s="760"/>
      <c r="Y198" s="760"/>
      <c r="Z198" s="760"/>
      <c r="AA198" s="747"/>
      <c r="AB198" s="747"/>
      <c r="AC198" s="747"/>
    </row>
    <row r="199" spans="1:68" ht="27" customHeight="1" x14ac:dyDescent="0.25">
      <c r="A199" s="54" t="s">
        <v>325</v>
      </c>
      <c r="B199" s="54" t="s">
        <v>326</v>
      </c>
      <c r="C199" s="31">
        <v>4301031224</v>
      </c>
      <c r="D199" s="757">
        <v>4680115882683</v>
      </c>
      <c r="E199" s="758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105</v>
      </c>
      <c r="L199" s="32"/>
      <c r="M199" s="33" t="s">
        <v>68</v>
      </c>
      <c r="N199" s="33"/>
      <c r="O199" s="32">
        <v>40</v>
      </c>
      <c r="P199" s="11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67"/>
      <c r="R199" s="767"/>
      <c r="S199" s="767"/>
      <c r="T199" s="768"/>
      <c r="U199" s="34"/>
      <c r="V199" s="34"/>
      <c r="W199" s="35" t="s">
        <v>69</v>
      </c>
      <c r="X199" s="751">
        <v>35</v>
      </c>
      <c r="Y199" s="752">
        <f t="shared" ref="Y199:Y206" si="35">IFERROR(IF(X199="",0,CEILING((X199/$H199),1)*$H199),"")</f>
        <v>37.800000000000004</v>
      </c>
      <c r="Z199" s="36">
        <f>IFERROR(IF(Y199=0,"",ROUNDUP(Y199/H199,0)*0.00902),"")</f>
        <v>6.3140000000000002E-2</v>
      </c>
      <c r="AA199" s="56"/>
      <c r="AB199" s="57"/>
      <c r="AC199" s="253" t="s">
        <v>327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36.361111111111114</v>
      </c>
      <c r="BN199" s="64">
        <f t="shared" ref="BN199:BN206" si="37">IFERROR(Y199*I199/H199,"0")</f>
        <v>39.270000000000003</v>
      </c>
      <c r="BO199" s="64">
        <f t="shared" ref="BO199:BO206" si="38">IFERROR(1/J199*(X199/H199),"0")</f>
        <v>4.9102132435465767E-2</v>
      </c>
      <c r="BP199" s="64">
        <f t="shared" ref="BP199:BP206" si="39">IFERROR(1/J199*(Y199/H199),"0")</f>
        <v>5.3030303030303032E-2</v>
      </c>
    </row>
    <row r="200" spans="1:68" ht="27" hidden="1" customHeight="1" x14ac:dyDescent="0.25">
      <c r="A200" s="54" t="s">
        <v>328</v>
      </c>
      <c r="B200" s="54" t="s">
        <v>329</v>
      </c>
      <c r="C200" s="31">
        <v>4301031230</v>
      </c>
      <c r="D200" s="757">
        <v>4680115882690</v>
      </c>
      <c r="E200" s="758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105</v>
      </c>
      <c r="L200" s="32"/>
      <c r="M200" s="33" t="s">
        <v>68</v>
      </c>
      <c r="N200" s="33"/>
      <c r="O200" s="32">
        <v>40</v>
      </c>
      <c r="P200" s="11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67"/>
      <c r="R200" s="767"/>
      <c r="S200" s="767"/>
      <c r="T200" s="768"/>
      <c r="U200" s="34"/>
      <c r="V200" s="34"/>
      <c r="W200" s="35" t="s">
        <v>69</v>
      </c>
      <c r="X200" s="751">
        <v>0</v>
      </c>
      <c r="Y200" s="752">
        <f t="shared" si="35"/>
        <v>0</v>
      </c>
      <c r="Z200" s="36" t="str">
        <f>IFERROR(IF(Y200=0,"",ROUNDUP(Y200/H200,0)*0.00902),"")</f>
        <v/>
      </c>
      <c r="AA200" s="56"/>
      <c r="AB200" s="57"/>
      <c r="AC200" s="255" t="s">
        <v>330</v>
      </c>
      <c r="AG200" s="64"/>
      <c r="AJ200" s="68"/>
      <c r="AK200" s="68">
        <v>0</v>
      </c>
      <c r="BB200" s="256" t="s">
        <v>1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  <c r="BP200" s="64">
        <f t="shared" si="39"/>
        <v>0</v>
      </c>
    </row>
    <row r="201" spans="1:68" ht="27" hidden="1" customHeight="1" x14ac:dyDescent="0.25">
      <c r="A201" s="54" t="s">
        <v>331</v>
      </c>
      <c r="B201" s="54" t="s">
        <v>332</v>
      </c>
      <c r="C201" s="31">
        <v>4301031220</v>
      </c>
      <c r="D201" s="757">
        <v>4680115882669</v>
      </c>
      <c r="E201" s="758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105</v>
      </c>
      <c r="L201" s="32"/>
      <c r="M201" s="33" t="s">
        <v>68</v>
      </c>
      <c r="N201" s="33"/>
      <c r="O201" s="32">
        <v>40</v>
      </c>
      <c r="P201" s="10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67"/>
      <c r="R201" s="767"/>
      <c r="S201" s="767"/>
      <c r="T201" s="768"/>
      <c r="U201" s="34"/>
      <c r="V201" s="34"/>
      <c r="W201" s="35" t="s">
        <v>69</v>
      </c>
      <c r="X201" s="751">
        <v>0</v>
      </c>
      <c r="Y201" s="752">
        <f t="shared" si="35"/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si="36"/>
        <v>0</v>
      </c>
      <c r="BN201" s="64">
        <f t="shared" si="37"/>
        <v>0</v>
      </c>
      <c r="BO201" s="64">
        <f t="shared" si="38"/>
        <v>0</v>
      </c>
      <c r="BP201" s="64">
        <f t="shared" si="39"/>
        <v>0</v>
      </c>
    </row>
    <row r="202" spans="1:68" ht="27" hidden="1" customHeight="1" x14ac:dyDescent="0.25">
      <c r="A202" s="54" t="s">
        <v>334</v>
      </c>
      <c r="B202" s="54" t="s">
        <v>335</v>
      </c>
      <c r="C202" s="31">
        <v>4301031221</v>
      </c>
      <c r="D202" s="757">
        <v>4680115882676</v>
      </c>
      <c r="E202" s="758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105</v>
      </c>
      <c r="L202" s="32"/>
      <c r="M202" s="33" t="s">
        <v>68</v>
      </c>
      <c r="N202" s="33"/>
      <c r="O202" s="32">
        <v>40</v>
      </c>
      <c r="P202" s="11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67"/>
      <c r="R202" s="767"/>
      <c r="S202" s="767"/>
      <c r="T202" s="768"/>
      <c r="U202" s="34"/>
      <c r="V202" s="34"/>
      <c r="W202" s="35" t="s">
        <v>69</v>
      </c>
      <c r="X202" s="751">
        <v>0</v>
      </c>
      <c r="Y202" s="752">
        <f t="shared" si="35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6"/>
        <v>0</v>
      </c>
      <c r="BN202" s="64">
        <f t="shared" si="37"/>
        <v>0</v>
      </c>
      <c r="BO202" s="64">
        <f t="shared" si="38"/>
        <v>0</v>
      </c>
      <c r="BP202" s="64">
        <f t="shared" si="39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4301031223</v>
      </c>
      <c r="D203" s="757">
        <v>4680115884014</v>
      </c>
      <c r="E203" s="758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114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67"/>
      <c r="R203" s="767"/>
      <c r="S203" s="767"/>
      <c r="T203" s="768"/>
      <c r="U203" s="34"/>
      <c r="V203" s="34"/>
      <c r="W203" s="35" t="s">
        <v>69</v>
      </c>
      <c r="X203" s="751">
        <v>29</v>
      </c>
      <c r="Y203" s="752">
        <f t="shared" si="35"/>
        <v>30.6</v>
      </c>
      <c r="Z203" s="36">
        <f>IFERROR(IF(Y203=0,"",ROUNDUP(Y203/H203,0)*0.00502),"")</f>
        <v>8.5339999999999999E-2</v>
      </c>
      <c r="AA203" s="56"/>
      <c r="AB203" s="57"/>
      <c r="AC203" s="261" t="s">
        <v>327</v>
      </c>
      <c r="AG203" s="64"/>
      <c r="AJ203" s="68"/>
      <c r="AK203" s="68">
        <v>0</v>
      </c>
      <c r="BB203" s="262" t="s">
        <v>1</v>
      </c>
      <c r="BM203" s="64">
        <f t="shared" si="36"/>
        <v>31.094444444444441</v>
      </c>
      <c r="BN203" s="64">
        <f t="shared" si="37"/>
        <v>32.81</v>
      </c>
      <c r="BO203" s="64">
        <f t="shared" si="38"/>
        <v>6.8850902184235521E-2</v>
      </c>
      <c r="BP203" s="64">
        <f t="shared" si="39"/>
        <v>7.2649572649572655E-2</v>
      </c>
    </row>
    <row r="204" spans="1:68" ht="27" customHeight="1" x14ac:dyDescent="0.25">
      <c r="A204" s="54" t="s">
        <v>339</v>
      </c>
      <c r="B204" s="54" t="s">
        <v>340</v>
      </c>
      <c r="C204" s="31">
        <v>4301031222</v>
      </c>
      <c r="D204" s="757">
        <v>4680115884007</v>
      </c>
      <c r="E204" s="758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114</v>
      </c>
      <c r="L204" s="32"/>
      <c r="M204" s="33" t="s">
        <v>68</v>
      </c>
      <c r="N204" s="33"/>
      <c r="O204" s="32">
        <v>40</v>
      </c>
      <c r="P204" s="9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67"/>
      <c r="R204" s="767"/>
      <c r="S204" s="767"/>
      <c r="T204" s="768"/>
      <c r="U204" s="34"/>
      <c r="V204" s="34"/>
      <c r="W204" s="35" t="s">
        <v>69</v>
      </c>
      <c r="X204" s="751">
        <v>20</v>
      </c>
      <c r="Y204" s="752">
        <f t="shared" si="35"/>
        <v>21.6</v>
      </c>
      <c r="Z204" s="36">
        <f>IFERROR(IF(Y204=0,"",ROUNDUP(Y204/H204,0)*0.00502),"")</f>
        <v>6.0240000000000002E-2</v>
      </c>
      <c r="AA204" s="56"/>
      <c r="AB204" s="57"/>
      <c r="AC204" s="263" t="s">
        <v>330</v>
      </c>
      <c r="AG204" s="64"/>
      <c r="AJ204" s="68"/>
      <c r="AK204" s="68">
        <v>0</v>
      </c>
      <c r="BB204" s="264" t="s">
        <v>1</v>
      </c>
      <c r="BM204" s="64">
        <f t="shared" si="36"/>
        <v>21.111111111111111</v>
      </c>
      <c r="BN204" s="64">
        <f t="shared" si="37"/>
        <v>22.8</v>
      </c>
      <c r="BO204" s="64">
        <f t="shared" si="38"/>
        <v>4.7483380816714153E-2</v>
      </c>
      <c r="BP204" s="64">
        <f t="shared" si="39"/>
        <v>5.1282051282051287E-2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4301031229</v>
      </c>
      <c r="D205" s="757">
        <v>4680115884038</v>
      </c>
      <c r="E205" s="758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114</v>
      </c>
      <c r="L205" s="32"/>
      <c r="M205" s="33" t="s">
        <v>68</v>
      </c>
      <c r="N205" s="33"/>
      <c r="O205" s="32">
        <v>40</v>
      </c>
      <c r="P205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67"/>
      <c r="R205" s="767"/>
      <c r="S205" s="767"/>
      <c r="T205" s="768"/>
      <c r="U205" s="34"/>
      <c r="V205" s="34"/>
      <c r="W205" s="35" t="s">
        <v>69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4301031225</v>
      </c>
      <c r="D206" s="757">
        <v>4680115884021</v>
      </c>
      <c r="E206" s="758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114</v>
      </c>
      <c r="L206" s="32"/>
      <c r="M206" s="33" t="s">
        <v>68</v>
      </c>
      <c r="N206" s="33"/>
      <c r="O206" s="32">
        <v>40</v>
      </c>
      <c r="P206" s="9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67"/>
      <c r="R206" s="767"/>
      <c r="S206" s="767"/>
      <c r="T206" s="768"/>
      <c r="U206" s="34"/>
      <c r="V206" s="34"/>
      <c r="W206" s="35" t="s">
        <v>69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x14ac:dyDescent="0.2">
      <c r="A207" s="761"/>
      <c r="B207" s="760"/>
      <c r="C207" s="760"/>
      <c r="D207" s="760"/>
      <c r="E207" s="760"/>
      <c r="F207" s="760"/>
      <c r="G207" s="760"/>
      <c r="H207" s="760"/>
      <c r="I207" s="760"/>
      <c r="J207" s="760"/>
      <c r="K207" s="760"/>
      <c r="L207" s="760"/>
      <c r="M207" s="760"/>
      <c r="N207" s="760"/>
      <c r="O207" s="762"/>
      <c r="P207" s="763" t="s">
        <v>80</v>
      </c>
      <c r="Q207" s="764"/>
      <c r="R207" s="764"/>
      <c r="S207" s="764"/>
      <c r="T207" s="764"/>
      <c r="U207" s="764"/>
      <c r="V207" s="765"/>
      <c r="W207" s="37" t="s">
        <v>81</v>
      </c>
      <c r="X207" s="753">
        <f>IFERROR(X199/H199,"0")+IFERROR(X200/H200,"0")+IFERROR(X201/H201,"0")+IFERROR(X202/H202,"0")+IFERROR(X203/H203,"0")+IFERROR(X204/H204,"0")+IFERROR(X205/H205,"0")+IFERROR(X206/H206,"0")</f>
        <v>33.703703703703702</v>
      </c>
      <c r="Y207" s="753">
        <f>IFERROR(Y199/H199,"0")+IFERROR(Y200/H200,"0")+IFERROR(Y201/H201,"0")+IFERROR(Y202/H202,"0")+IFERROR(Y203/H203,"0")+IFERROR(Y204/H204,"0")+IFERROR(Y205/H205,"0")+IFERROR(Y206/H206,"0")</f>
        <v>36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0.20872000000000002</v>
      </c>
      <c r="AA207" s="754"/>
      <c r="AB207" s="754"/>
      <c r="AC207" s="754"/>
    </row>
    <row r="208" spans="1:68" x14ac:dyDescent="0.2">
      <c r="A208" s="760"/>
      <c r="B208" s="760"/>
      <c r="C208" s="760"/>
      <c r="D208" s="760"/>
      <c r="E208" s="760"/>
      <c r="F208" s="760"/>
      <c r="G208" s="760"/>
      <c r="H208" s="760"/>
      <c r="I208" s="760"/>
      <c r="J208" s="760"/>
      <c r="K208" s="760"/>
      <c r="L208" s="760"/>
      <c r="M208" s="760"/>
      <c r="N208" s="760"/>
      <c r="O208" s="762"/>
      <c r="P208" s="763" t="s">
        <v>80</v>
      </c>
      <c r="Q208" s="764"/>
      <c r="R208" s="764"/>
      <c r="S208" s="764"/>
      <c r="T208" s="764"/>
      <c r="U208" s="764"/>
      <c r="V208" s="765"/>
      <c r="W208" s="37" t="s">
        <v>69</v>
      </c>
      <c r="X208" s="753">
        <f>IFERROR(SUM(X199:X206),"0")</f>
        <v>84</v>
      </c>
      <c r="Y208" s="753">
        <f>IFERROR(SUM(Y199:Y206),"0")</f>
        <v>90</v>
      </c>
      <c r="Z208" s="37"/>
      <c r="AA208" s="754"/>
      <c r="AB208" s="754"/>
      <c r="AC208" s="754"/>
    </row>
    <row r="209" spans="1:68" ht="14.25" hidden="1" customHeight="1" x14ac:dyDescent="0.25">
      <c r="A209" s="759" t="s">
        <v>64</v>
      </c>
      <c r="B209" s="760"/>
      <c r="C209" s="760"/>
      <c r="D209" s="760"/>
      <c r="E209" s="760"/>
      <c r="F209" s="760"/>
      <c r="G209" s="760"/>
      <c r="H209" s="760"/>
      <c r="I209" s="760"/>
      <c r="J209" s="760"/>
      <c r="K209" s="760"/>
      <c r="L209" s="760"/>
      <c r="M209" s="760"/>
      <c r="N209" s="760"/>
      <c r="O209" s="760"/>
      <c r="P209" s="760"/>
      <c r="Q209" s="760"/>
      <c r="R209" s="760"/>
      <c r="S209" s="760"/>
      <c r="T209" s="760"/>
      <c r="U209" s="760"/>
      <c r="V209" s="760"/>
      <c r="W209" s="760"/>
      <c r="X209" s="760"/>
      <c r="Y209" s="760"/>
      <c r="Z209" s="760"/>
      <c r="AA209" s="747"/>
      <c r="AB209" s="747"/>
      <c r="AC209" s="747"/>
    </row>
    <row r="210" spans="1:68" ht="37.5" hidden="1" customHeight="1" x14ac:dyDescent="0.25">
      <c r="A210" s="54" t="s">
        <v>345</v>
      </c>
      <c r="B210" s="54" t="s">
        <v>346</v>
      </c>
      <c r="C210" s="31">
        <v>4301051408</v>
      </c>
      <c r="D210" s="757">
        <v>4680115881594</v>
      </c>
      <c r="E210" s="758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93</v>
      </c>
      <c r="L210" s="32"/>
      <c r="M210" s="33" t="s">
        <v>94</v>
      </c>
      <c r="N210" s="33"/>
      <c r="O210" s="32">
        <v>40</v>
      </c>
      <c r="P210" s="9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67"/>
      <c r="R210" s="767"/>
      <c r="S210" s="767"/>
      <c r="T210" s="768"/>
      <c r="U210" s="34"/>
      <c r="V210" s="34"/>
      <c r="W210" s="35" t="s">
        <v>69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347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hidden="1" customHeight="1" x14ac:dyDescent="0.25">
      <c r="A211" s="54" t="s">
        <v>348</v>
      </c>
      <c r="B211" s="54" t="s">
        <v>349</v>
      </c>
      <c r="C211" s="31">
        <v>4301051754</v>
      </c>
      <c r="D211" s="757">
        <v>4680115880962</v>
      </c>
      <c r="E211" s="758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93</v>
      </c>
      <c r="L211" s="32"/>
      <c r="M211" s="33" t="s">
        <v>68</v>
      </c>
      <c r="N211" s="33"/>
      <c r="O211" s="32">
        <v>40</v>
      </c>
      <c r="P211" s="97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67"/>
      <c r="R211" s="767"/>
      <c r="S211" s="767"/>
      <c r="T211" s="768"/>
      <c r="U211" s="34"/>
      <c r="V211" s="34"/>
      <c r="W211" s="35" t="s">
        <v>69</v>
      </c>
      <c r="X211" s="751">
        <v>0</v>
      </c>
      <c r="Y211" s="752">
        <f t="shared" si="40"/>
        <v>0</v>
      </c>
      <c r="Z211" s="36" t="str">
        <f>IFERROR(IF(Y211=0,"",ROUNDUP(Y211/H211,0)*0.01898),"")</f>
        <v/>
      </c>
      <c r="AA211" s="56"/>
      <c r="AB211" s="57"/>
      <c r="AC211" s="271" t="s">
        <v>350</v>
      </c>
      <c r="AG211" s="64"/>
      <c r="AJ211" s="68"/>
      <c r="AK211" s="68">
        <v>0</v>
      </c>
      <c r="BB211" s="272" t="s">
        <v>1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  <c r="BP211" s="64">
        <f t="shared" si="44"/>
        <v>0</v>
      </c>
    </row>
    <row r="212" spans="1:68" ht="37.5" hidden="1" customHeight="1" x14ac:dyDescent="0.25">
      <c r="A212" s="54" t="s">
        <v>351</v>
      </c>
      <c r="B212" s="54" t="s">
        <v>352</v>
      </c>
      <c r="C212" s="31">
        <v>4301051411</v>
      </c>
      <c r="D212" s="757">
        <v>4680115881617</v>
      </c>
      <c r="E212" s="758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93</v>
      </c>
      <c r="L212" s="32"/>
      <c r="M212" s="33" t="s">
        <v>94</v>
      </c>
      <c r="N212" s="33"/>
      <c r="O212" s="32">
        <v>40</v>
      </c>
      <c r="P212" s="10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67"/>
      <c r="R212" s="767"/>
      <c r="S212" s="767"/>
      <c r="T212" s="768"/>
      <c r="U212" s="34"/>
      <c r="V212" s="34"/>
      <c r="W212" s="35" t="s">
        <v>69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4301051632</v>
      </c>
      <c r="D213" s="757">
        <v>4680115880573</v>
      </c>
      <c r="E213" s="758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93</v>
      </c>
      <c r="L213" s="32"/>
      <c r="M213" s="33" t="s">
        <v>68</v>
      </c>
      <c r="N213" s="33"/>
      <c r="O213" s="32">
        <v>45</v>
      </c>
      <c r="P213" s="7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67"/>
      <c r="R213" s="767"/>
      <c r="S213" s="767"/>
      <c r="T213" s="768"/>
      <c r="U213" s="34"/>
      <c r="V213" s="34"/>
      <c r="W213" s="35" t="s">
        <v>69</v>
      </c>
      <c r="X213" s="751">
        <v>0</v>
      </c>
      <c r="Y213" s="752">
        <f t="shared" si="40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  <c r="BP213" s="64">
        <f t="shared" si="44"/>
        <v>0</v>
      </c>
    </row>
    <row r="214" spans="1:68" ht="37.5" hidden="1" customHeight="1" x14ac:dyDescent="0.25">
      <c r="A214" s="54" t="s">
        <v>357</v>
      </c>
      <c r="B214" s="54" t="s">
        <v>358</v>
      </c>
      <c r="C214" s="31">
        <v>4301051407</v>
      </c>
      <c r="D214" s="757">
        <v>4680115882195</v>
      </c>
      <c r="E214" s="758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67</v>
      </c>
      <c r="L214" s="32"/>
      <c r="M214" s="33" t="s">
        <v>94</v>
      </c>
      <c r="N214" s="33"/>
      <c r="O214" s="32">
        <v>40</v>
      </c>
      <c r="P214" s="10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67"/>
      <c r="R214" s="767"/>
      <c r="S214" s="767"/>
      <c r="T214" s="768"/>
      <c r="U214" s="34"/>
      <c r="V214" s="34"/>
      <c r="W214" s="35" t="s">
        <v>69</v>
      </c>
      <c r="X214" s="751">
        <v>0</v>
      </c>
      <c r="Y214" s="752">
        <f t="shared" si="40"/>
        <v>0</v>
      </c>
      <c r="Z214" s="36" t="str">
        <f t="shared" ref="Z214:Z220" si="45">IFERROR(IF(Y214=0,"",ROUNDUP(Y214/H214,0)*0.00651),"")</f>
        <v/>
      </c>
      <c r="AA214" s="56"/>
      <c r="AB214" s="57"/>
      <c r="AC214" s="277" t="s">
        <v>347</v>
      </c>
      <c r="AG214" s="64"/>
      <c r="AJ214" s="68"/>
      <c r="AK214" s="68">
        <v>0</v>
      </c>
      <c r="BB214" s="278" t="s">
        <v>1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  <c r="BP214" s="64">
        <f t="shared" si="44"/>
        <v>0</v>
      </c>
    </row>
    <row r="215" spans="1:68" ht="37.5" hidden="1" customHeight="1" x14ac:dyDescent="0.25">
      <c r="A215" s="54" t="s">
        <v>359</v>
      </c>
      <c r="B215" s="54" t="s">
        <v>360</v>
      </c>
      <c r="C215" s="31">
        <v>4301051752</v>
      </c>
      <c r="D215" s="757">
        <v>4680115882607</v>
      </c>
      <c r="E215" s="758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67</v>
      </c>
      <c r="L215" s="32"/>
      <c r="M215" s="33" t="s">
        <v>138</v>
      </c>
      <c r="N215" s="33"/>
      <c r="O215" s="32">
        <v>45</v>
      </c>
      <c r="P215" s="7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67"/>
      <c r="R215" s="767"/>
      <c r="S215" s="767"/>
      <c r="T215" s="768"/>
      <c r="U215" s="34"/>
      <c r="V215" s="34"/>
      <c r="W215" s="35" t="s">
        <v>69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361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4301051630</v>
      </c>
      <c r="D216" s="757">
        <v>4680115880092</v>
      </c>
      <c r="E216" s="758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67</v>
      </c>
      <c r="L216" s="32"/>
      <c r="M216" s="33" t="s">
        <v>68</v>
      </c>
      <c r="N216" s="33"/>
      <c r="O216" s="32">
        <v>45</v>
      </c>
      <c r="P216" s="9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67"/>
      <c r="R216" s="767"/>
      <c r="S216" s="767"/>
      <c r="T216" s="768"/>
      <c r="U216" s="34"/>
      <c r="V216" s="34"/>
      <c r="W216" s="35" t="s">
        <v>69</v>
      </c>
      <c r="X216" s="751">
        <v>48</v>
      </c>
      <c r="Y216" s="752">
        <f t="shared" si="40"/>
        <v>48</v>
      </c>
      <c r="Z216" s="36">
        <f t="shared" si="45"/>
        <v>0.13020000000000001</v>
      </c>
      <c r="AA216" s="56"/>
      <c r="AB216" s="57"/>
      <c r="AC216" s="281" t="s">
        <v>364</v>
      </c>
      <c r="AG216" s="64"/>
      <c r="AJ216" s="68"/>
      <c r="AK216" s="68">
        <v>0</v>
      </c>
      <c r="BB216" s="282" t="s">
        <v>1</v>
      </c>
      <c r="BM216" s="64">
        <f t="shared" si="41"/>
        <v>53.040000000000006</v>
      </c>
      <c r="BN216" s="64">
        <f t="shared" si="42"/>
        <v>53.040000000000006</v>
      </c>
      <c r="BO216" s="64">
        <f t="shared" si="43"/>
        <v>0.1098901098901099</v>
      </c>
      <c r="BP216" s="64">
        <f t="shared" si="44"/>
        <v>0.1098901098901099</v>
      </c>
    </row>
    <row r="217" spans="1:68" ht="27" customHeight="1" x14ac:dyDescent="0.25">
      <c r="A217" s="54" t="s">
        <v>365</v>
      </c>
      <c r="B217" s="54" t="s">
        <v>366</v>
      </c>
      <c r="C217" s="31">
        <v>4301051631</v>
      </c>
      <c r="D217" s="757">
        <v>4680115880221</v>
      </c>
      <c r="E217" s="758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67</v>
      </c>
      <c r="L217" s="32"/>
      <c r="M217" s="33" t="s">
        <v>68</v>
      </c>
      <c r="N217" s="33"/>
      <c r="O217" s="32">
        <v>45</v>
      </c>
      <c r="P217" s="10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67"/>
      <c r="R217" s="767"/>
      <c r="S217" s="767"/>
      <c r="T217" s="768"/>
      <c r="U217" s="34"/>
      <c r="V217" s="34"/>
      <c r="W217" s="35" t="s">
        <v>69</v>
      </c>
      <c r="X217" s="751">
        <v>40</v>
      </c>
      <c r="Y217" s="752">
        <f t="shared" si="40"/>
        <v>40.799999999999997</v>
      </c>
      <c r="Z217" s="36">
        <f t="shared" si="45"/>
        <v>0.11067</v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1"/>
        <v>44.20000000000001</v>
      </c>
      <c r="BN217" s="64">
        <f t="shared" si="42"/>
        <v>45.084000000000003</v>
      </c>
      <c r="BO217" s="64">
        <f t="shared" si="43"/>
        <v>9.1575091575091583E-2</v>
      </c>
      <c r="BP217" s="64">
        <f t="shared" si="44"/>
        <v>9.3406593406593408E-2</v>
      </c>
    </row>
    <row r="218" spans="1:68" ht="27" hidden="1" customHeight="1" x14ac:dyDescent="0.25">
      <c r="A218" s="54" t="s">
        <v>367</v>
      </c>
      <c r="B218" s="54" t="s">
        <v>368</v>
      </c>
      <c r="C218" s="31">
        <v>4301051749</v>
      </c>
      <c r="D218" s="757">
        <v>4680115882942</v>
      </c>
      <c r="E218" s="758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1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67"/>
      <c r="R218" s="767"/>
      <c r="S218" s="767"/>
      <c r="T218" s="768"/>
      <c r="U218" s="34"/>
      <c r="V218" s="34"/>
      <c r="W218" s="35" t="s">
        <v>69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350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hidden="1" customHeight="1" x14ac:dyDescent="0.25">
      <c r="A219" s="54" t="s">
        <v>369</v>
      </c>
      <c r="B219" s="54" t="s">
        <v>370</v>
      </c>
      <c r="C219" s="31">
        <v>4301051753</v>
      </c>
      <c r="D219" s="757">
        <v>4680115880504</v>
      </c>
      <c r="E219" s="758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67"/>
      <c r="R219" s="767"/>
      <c r="S219" s="767"/>
      <c r="T219" s="768"/>
      <c r="U219" s="34"/>
      <c r="V219" s="34"/>
      <c r="W219" s="35" t="s">
        <v>69</v>
      </c>
      <c r="X219" s="751">
        <v>0</v>
      </c>
      <c r="Y219" s="752">
        <f t="shared" si="40"/>
        <v>0</v>
      </c>
      <c r="Z219" s="36" t="str">
        <f t="shared" si="45"/>
        <v/>
      </c>
      <c r="AA219" s="56"/>
      <c r="AB219" s="57"/>
      <c r="AC219" s="287" t="s">
        <v>350</v>
      </c>
      <c r="AG219" s="64"/>
      <c r="AJ219" s="68"/>
      <c r="AK219" s="68">
        <v>0</v>
      </c>
      <c r="BB219" s="288" t="s">
        <v>1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  <c r="BP219" s="64">
        <f t="shared" si="44"/>
        <v>0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4301051410</v>
      </c>
      <c r="D220" s="757">
        <v>4680115882164</v>
      </c>
      <c r="E220" s="758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40</v>
      </c>
      <c r="P220" s="10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67"/>
      <c r="R220" s="767"/>
      <c r="S220" s="767"/>
      <c r="T220" s="768"/>
      <c r="U220" s="34"/>
      <c r="V220" s="34"/>
      <c r="W220" s="35" t="s">
        <v>69</v>
      </c>
      <c r="X220" s="751">
        <v>0</v>
      </c>
      <c r="Y220" s="752">
        <f t="shared" si="40"/>
        <v>0</v>
      </c>
      <c r="Z220" s="36" t="str">
        <f t="shared" si="45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  <c r="BP220" s="64">
        <f t="shared" si="44"/>
        <v>0</v>
      </c>
    </row>
    <row r="221" spans="1:68" x14ac:dyDescent="0.2">
      <c r="A221" s="761"/>
      <c r="B221" s="760"/>
      <c r="C221" s="760"/>
      <c r="D221" s="760"/>
      <c r="E221" s="760"/>
      <c r="F221" s="760"/>
      <c r="G221" s="760"/>
      <c r="H221" s="760"/>
      <c r="I221" s="760"/>
      <c r="J221" s="760"/>
      <c r="K221" s="760"/>
      <c r="L221" s="760"/>
      <c r="M221" s="760"/>
      <c r="N221" s="760"/>
      <c r="O221" s="762"/>
      <c r="P221" s="763" t="s">
        <v>80</v>
      </c>
      <c r="Q221" s="764"/>
      <c r="R221" s="764"/>
      <c r="S221" s="764"/>
      <c r="T221" s="764"/>
      <c r="U221" s="764"/>
      <c r="V221" s="765"/>
      <c r="W221" s="37" t="s">
        <v>81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36.666666666666671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37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0.24087000000000003</v>
      </c>
      <c r="AA221" s="754"/>
      <c r="AB221" s="754"/>
      <c r="AC221" s="754"/>
    </row>
    <row r="222" spans="1:68" x14ac:dyDescent="0.2">
      <c r="A222" s="760"/>
      <c r="B222" s="760"/>
      <c r="C222" s="760"/>
      <c r="D222" s="760"/>
      <c r="E222" s="760"/>
      <c r="F222" s="760"/>
      <c r="G222" s="760"/>
      <c r="H222" s="760"/>
      <c r="I222" s="760"/>
      <c r="J222" s="760"/>
      <c r="K222" s="760"/>
      <c r="L222" s="760"/>
      <c r="M222" s="760"/>
      <c r="N222" s="760"/>
      <c r="O222" s="762"/>
      <c r="P222" s="763" t="s">
        <v>80</v>
      </c>
      <c r="Q222" s="764"/>
      <c r="R222" s="764"/>
      <c r="S222" s="764"/>
      <c r="T222" s="764"/>
      <c r="U222" s="764"/>
      <c r="V222" s="765"/>
      <c r="W222" s="37" t="s">
        <v>69</v>
      </c>
      <c r="X222" s="753">
        <f>IFERROR(SUM(X210:X220),"0")</f>
        <v>88</v>
      </c>
      <c r="Y222" s="753">
        <f>IFERROR(SUM(Y210:Y220),"0")</f>
        <v>88.8</v>
      </c>
      <c r="Z222" s="37"/>
      <c r="AA222" s="754"/>
      <c r="AB222" s="754"/>
      <c r="AC222" s="754"/>
    </row>
    <row r="223" spans="1:68" ht="14.25" hidden="1" customHeight="1" x14ac:dyDescent="0.25">
      <c r="A223" s="759" t="s">
        <v>184</v>
      </c>
      <c r="B223" s="760"/>
      <c r="C223" s="760"/>
      <c r="D223" s="760"/>
      <c r="E223" s="760"/>
      <c r="F223" s="760"/>
      <c r="G223" s="760"/>
      <c r="H223" s="760"/>
      <c r="I223" s="760"/>
      <c r="J223" s="760"/>
      <c r="K223" s="760"/>
      <c r="L223" s="760"/>
      <c r="M223" s="760"/>
      <c r="N223" s="760"/>
      <c r="O223" s="760"/>
      <c r="P223" s="760"/>
      <c r="Q223" s="760"/>
      <c r="R223" s="760"/>
      <c r="S223" s="760"/>
      <c r="T223" s="760"/>
      <c r="U223" s="760"/>
      <c r="V223" s="760"/>
      <c r="W223" s="760"/>
      <c r="X223" s="760"/>
      <c r="Y223" s="760"/>
      <c r="Z223" s="760"/>
      <c r="AA223" s="747"/>
      <c r="AB223" s="747"/>
      <c r="AC223" s="747"/>
    </row>
    <row r="224" spans="1:68" ht="16.5" hidden="1" customHeight="1" x14ac:dyDescent="0.25">
      <c r="A224" s="54" t="s">
        <v>374</v>
      </c>
      <c r="B224" s="54" t="s">
        <v>375</v>
      </c>
      <c r="C224" s="31">
        <v>4301060360</v>
      </c>
      <c r="D224" s="757">
        <v>4680115882874</v>
      </c>
      <c r="E224" s="758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120</v>
      </c>
      <c r="K224" s="32" t="s">
        <v>105</v>
      </c>
      <c r="L224" s="32"/>
      <c r="M224" s="33" t="s">
        <v>68</v>
      </c>
      <c r="N224" s="33"/>
      <c r="O224" s="32">
        <v>30</v>
      </c>
      <c r="P224" s="9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67"/>
      <c r="R224" s="767"/>
      <c r="S224" s="767"/>
      <c r="T224" s="768"/>
      <c r="U224" s="34"/>
      <c r="V224" s="34"/>
      <c r="W224" s="35" t="s">
        <v>69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hidden="1" customHeight="1" x14ac:dyDescent="0.25">
      <c r="A225" s="54" t="s">
        <v>374</v>
      </c>
      <c r="B225" s="54" t="s">
        <v>377</v>
      </c>
      <c r="C225" s="31">
        <v>4301060404</v>
      </c>
      <c r="D225" s="757">
        <v>4680115882874</v>
      </c>
      <c r="E225" s="758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132</v>
      </c>
      <c r="K225" s="32" t="s">
        <v>105</v>
      </c>
      <c r="L225" s="32"/>
      <c r="M225" s="33" t="s">
        <v>68</v>
      </c>
      <c r="N225" s="33"/>
      <c r="O225" s="32">
        <v>40</v>
      </c>
      <c r="P225" s="106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67"/>
      <c r="R225" s="767"/>
      <c r="S225" s="767"/>
      <c r="T225" s="768"/>
      <c r="U225" s="34"/>
      <c r="V225" s="34"/>
      <c r="W225" s="35" t="s">
        <v>69</v>
      </c>
      <c r="X225" s="751">
        <v>0</v>
      </c>
      <c r="Y225" s="752">
        <f t="shared" si="46"/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374</v>
      </c>
      <c r="B226" s="54" t="s">
        <v>379</v>
      </c>
      <c r="C226" s="31">
        <v>4301060460</v>
      </c>
      <c r="D226" s="757">
        <v>4680115882874</v>
      </c>
      <c r="E226" s="758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105</v>
      </c>
      <c r="L226" s="32"/>
      <c r="M226" s="33" t="s">
        <v>138</v>
      </c>
      <c r="N226" s="33"/>
      <c r="O226" s="32">
        <v>30</v>
      </c>
      <c r="P226" s="1040" t="s">
        <v>380</v>
      </c>
      <c r="Q226" s="767"/>
      <c r="R226" s="767"/>
      <c r="S226" s="767"/>
      <c r="T226" s="768"/>
      <c r="U226" s="34"/>
      <c r="V226" s="34"/>
      <c r="W226" s="35" t="s">
        <v>69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382</v>
      </c>
      <c r="B227" s="54" t="s">
        <v>383</v>
      </c>
      <c r="C227" s="31">
        <v>4301060359</v>
      </c>
      <c r="D227" s="757">
        <v>4680115884434</v>
      </c>
      <c r="E227" s="758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105</v>
      </c>
      <c r="L227" s="32"/>
      <c r="M227" s="33" t="s">
        <v>68</v>
      </c>
      <c r="N227" s="33"/>
      <c r="O227" s="32">
        <v>30</v>
      </c>
      <c r="P227" s="10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67"/>
      <c r="R227" s="767"/>
      <c r="S227" s="767"/>
      <c r="T227" s="768"/>
      <c r="U227" s="34"/>
      <c r="V227" s="34"/>
      <c r="W227" s="35" t="s">
        <v>69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4301060375</v>
      </c>
      <c r="D228" s="757">
        <v>4680115880818</v>
      </c>
      <c r="E228" s="758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67</v>
      </c>
      <c r="L228" s="32"/>
      <c r="M228" s="33" t="s">
        <v>68</v>
      </c>
      <c r="N228" s="33"/>
      <c r="O228" s="32">
        <v>40</v>
      </c>
      <c r="P228" s="11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67"/>
      <c r="R228" s="767"/>
      <c r="S228" s="767"/>
      <c r="T228" s="768"/>
      <c r="U228" s="34"/>
      <c r="V228" s="34"/>
      <c r="W228" s="35" t="s">
        <v>69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388</v>
      </c>
      <c r="B229" s="54" t="s">
        <v>389</v>
      </c>
      <c r="C229" s="31">
        <v>4301060389</v>
      </c>
      <c r="D229" s="757">
        <v>4680115880801</v>
      </c>
      <c r="E229" s="758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67</v>
      </c>
      <c r="L229" s="32"/>
      <c r="M229" s="33" t="s">
        <v>94</v>
      </c>
      <c r="N229" s="33"/>
      <c r="O229" s="32">
        <v>40</v>
      </c>
      <c r="P229" s="10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67"/>
      <c r="R229" s="767"/>
      <c r="S229" s="767"/>
      <c r="T229" s="768"/>
      <c r="U229" s="34"/>
      <c r="V229" s="34"/>
      <c r="W229" s="35" t="s">
        <v>69</v>
      </c>
      <c r="X229" s="751">
        <v>2</v>
      </c>
      <c r="Y229" s="752">
        <f t="shared" si="46"/>
        <v>2.4</v>
      </c>
      <c r="Z229" s="36">
        <f>IFERROR(IF(Y229=0,"",ROUNDUP(Y229/H229,0)*0.00651),"")</f>
        <v>6.5100000000000002E-3</v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 t="shared" si="47"/>
        <v>2.2100000000000004</v>
      </c>
      <c r="BN229" s="64">
        <f t="shared" si="48"/>
        <v>2.6520000000000001</v>
      </c>
      <c r="BO229" s="64">
        <f t="shared" si="49"/>
        <v>4.578754578754579E-3</v>
      </c>
      <c r="BP229" s="64">
        <f t="shared" si="50"/>
        <v>5.4945054945054949E-3</v>
      </c>
    </row>
    <row r="230" spans="1:68" x14ac:dyDescent="0.2">
      <c r="A230" s="761"/>
      <c r="B230" s="760"/>
      <c r="C230" s="760"/>
      <c r="D230" s="760"/>
      <c r="E230" s="760"/>
      <c r="F230" s="760"/>
      <c r="G230" s="760"/>
      <c r="H230" s="760"/>
      <c r="I230" s="760"/>
      <c r="J230" s="760"/>
      <c r="K230" s="760"/>
      <c r="L230" s="760"/>
      <c r="M230" s="760"/>
      <c r="N230" s="760"/>
      <c r="O230" s="762"/>
      <c r="P230" s="763" t="s">
        <v>80</v>
      </c>
      <c r="Q230" s="764"/>
      <c r="R230" s="764"/>
      <c r="S230" s="764"/>
      <c r="T230" s="764"/>
      <c r="U230" s="764"/>
      <c r="V230" s="765"/>
      <c r="W230" s="37" t="s">
        <v>81</v>
      </c>
      <c r="X230" s="753">
        <f>IFERROR(X224/H224,"0")+IFERROR(X225/H225,"0")+IFERROR(X226/H226,"0")+IFERROR(X227/H227,"0")+IFERROR(X228/H228,"0")+IFERROR(X229/H229,"0")</f>
        <v>0.83333333333333337</v>
      </c>
      <c r="Y230" s="753">
        <f>IFERROR(Y224/H224,"0")+IFERROR(Y225/H225,"0")+IFERROR(Y226/H226,"0")+IFERROR(Y227/H227,"0")+IFERROR(Y228/H228,"0")+IFERROR(Y229/H229,"0")</f>
        <v>1</v>
      </c>
      <c r="Z230" s="753">
        <f>IFERROR(IF(Z224="",0,Z224),"0")+IFERROR(IF(Z225="",0,Z225),"0")+IFERROR(IF(Z226="",0,Z226),"0")+IFERROR(IF(Z227="",0,Z227),"0")+IFERROR(IF(Z228="",0,Z228),"0")+IFERROR(IF(Z229="",0,Z229),"0")</f>
        <v>6.5100000000000002E-3</v>
      </c>
      <c r="AA230" s="754"/>
      <c r="AB230" s="754"/>
      <c r="AC230" s="754"/>
    </row>
    <row r="231" spans="1:68" x14ac:dyDescent="0.2">
      <c r="A231" s="760"/>
      <c r="B231" s="760"/>
      <c r="C231" s="760"/>
      <c r="D231" s="760"/>
      <c r="E231" s="760"/>
      <c r="F231" s="760"/>
      <c r="G231" s="760"/>
      <c r="H231" s="760"/>
      <c r="I231" s="760"/>
      <c r="J231" s="760"/>
      <c r="K231" s="760"/>
      <c r="L231" s="760"/>
      <c r="M231" s="760"/>
      <c r="N231" s="760"/>
      <c r="O231" s="762"/>
      <c r="P231" s="763" t="s">
        <v>80</v>
      </c>
      <c r="Q231" s="764"/>
      <c r="R231" s="764"/>
      <c r="S231" s="764"/>
      <c r="T231" s="764"/>
      <c r="U231" s="764"/>
      <c r="V231" s="765"/>
      <c r="W231" s="37" t="s">
        <v>69</v>
      </c>
      <c r="X231" s="753">
        <f>IFERROR(SUM(X224:X229),"0")</f>
        <v>2</v>
      </c>
      <c r="Y231" s="753">
        <f>IFERROR(SUM(Y224:Y229),"0")</f>
        <v>2.4</v>
      </c>
      <c r="Z231" s="37"/>
      <c r="AA231" s="754"/>
      <c r="AB231" s="754"/>
      <c r="AC231" s="754"/>
    </row>
    <row r="232" spans="1:68" ht="16.5" hidden="1" customHeight="1" x14ac:dyDescent="0.25">
      <c r="A232" s="788" t="s">
        <v>391</v>
      </c>
      <c r="B232" s="760"/>
      <c r="C232" s="760"/>
      <c r="D232" s="760"/>
      <c r="E232" s="760"/>
      <c r="F232" s="760"/>
      <c r="G232" s="760"/>
      <c r="H232" s="760"/>
      <c r="I232" s="760"/>
      <c r="J232" s="760"/>
      <c r="K232" s="760"/>
      <c r="L232" s="760"/>
      <c r="M232" s="760"/>
      <c r="N232" s="760"/>
      <c r="O232" s="760"/>
      <c r="P232" s="760"/>
      <c r="Q232" s="760"/>
      <c r="R232" s="760"/>
      <c r="S232" s="760"/>
      <c r="T232" s="760"/>
      <c r="U232" s="760"/>
      <c r="V232" s="760"/>
      <c r="W232" s="760"/>
      <c r="X232" s="760"/>
      <c r="Y232" s="760"/>
      <c r="Z232" s="760"/>
      <c r="AA232" s="746"/>
      <c r="AB232" s="746"/>
      <c r="AC232" s="746"/>
    </row>
    <row r="233" spans="1:68" ht="14.25" hidden="1" customHeight="1" x14ac:dyDescent="0.25">
      <c r="A233" s="759" t="s">
        <v>90</v>
      </c>
      <c r="B233" s="760"/>
      <c r="C233" s="760"/>
      <c r="D233" s="760"/>
      <c r="E233" s="760"/>
      <c r="F233" s="760"/>
      <c r="G233" s="760"/>
      <c r="H233" s="760"/>
      <c r="I233" s="760"/>
      <c r="J233" s="760"/>
      <c r="K233" s="760"/>
      <c r="L233" s="760"/>
      <c r="M233" s="760"/>
      <c r="N233" s="760"/>
      <c r="O233" s="760"/>
      <c r="P233" s="760"/>
      <c r="Q233" s="760"/>
      <c r="R233" s="760"/>
      <c r="S233" s="760"/>
      <c r="T233" s="760"/>
      <c r="U233" s="760"/>
      <c r="V233" s="760"/>
      <c r="W233" s="760"/>
      <c r="X233" s="760"/>
      <c r="Y233" s="760"/>
      <c r="Z233" s="760"/>
      <c r="AA233" s="747"/>
      <c r="AB233" s="747"/>
      <c r="AC233" s="747"/>
    </row>
    <row r="234" spans="1:68" ht="27" hidden="1" customHeight="1" x14ac:dyDescent="0.25">
      <c r="A234" s="54" t="s">
        <v>392</v>
      </c>
      <c r="B234" s="54" t="s">
        <v>393</v>
      </c>
      <c r="C234" s="31">
        <v>4301011717</v>
      </c>
      <c r="D234" s="757">
        <v>4680115884274</v>
      </c>
      <c r="E234" s="758"/>
      <c r="F234" s="750">
        <v>1.45</v>
      </c>
      <c r="G234" s="32">
        <v>8</v>
      </c>
      <c r="H234" s="750">
        <v>11.6</v>
      </c>
      <c r="I234" s="750">
        <v>12.035</v>
      </c>
      <c r="J234" s="32">
        <v>64</v>
      </c>
      <c r="K234" s="32" t="s">
        <v>93</v>
      </c>
      <c r="L234" s="32"/>
      <c r="M234" s="33" t="s">
        <v>98</v>
      </c>
      <c r="N234" s="33"/>
      <c r="O234" s="32">
        <v>55</v>
      </c>
      <c r="P234" s="8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67"/>
      <c r="R234" s="767"/>
      <c r="S234" s="767"/>
      <c r="T234" s="768"/>
      <c r="U234" s="34"/>
      <c r="V234" s="34"/>
      <c r="W234" s="35" t="s">
        <v>69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IFERROR(IF(Y234=0,"",ROUNDUP(Y234/H234,0)*0.01898),"")</f>
        <v/>
      </c>
      <c r="AA234" s="56"/>
      <c r="AB234" s="57"/>
      <c r="AC234" s="303" t="s">
        <v>394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hidden="1" customHeight="1" x14ac:dyDescent="0.25">
      <c r="A235" s="54" t="s">
        <v>392</v>
      </c>
      <c r="B235" s="54" t="s">
        <v>395</v>
      </c>
      <c r="C235" s="31">
        <v>4301011945</v>
      </c>
      <c r="D235" s="757">
        <v>4680115884274</v>
      </c>
      <c r="E235" s="758"/>
      <c r="F235" s="750">
        <v>1.45</v>
      </c>
      <c r="G235" s="32">
        <v>8</v>
      </c>
      <c r="H235" s="750">
        <v>11.6</v>
      </c>
      <c r="I235" s="750">
        <v>12.08</v>
      </c>
      <c r="J235" s="32">
        <v>48</v>
      </c>
      <c r="K235" s="32" t="s">
        <v>93</v>
      </c>
      <c r="L235" s="32"/>
      <c r="M235" s="33" t="s">
        <v>396</v>
      </c>
      <c r="N235" s="33"/>
      <c r="O235" s="32">
        <v>55</v>
      </c>
      <c r="P235" s="9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67"/>
      <c r="R235" s="767"/>
      <c r="S235" s="767"/>
      <c r="T235" s="768"/>
      <c r="U235" s="34"/>
      <c r="V235" s="34"/>
      <c r="W235" s="35" t="s">
        <v>69</v>
      </c>
      <c r="X235" s="751">
        <v>0</v>
      </c>
      <c r="Y235" s="752">
        <f t="shared" si="51"/>
        <v>0</v>
      </c>
      <c r="Z235" s="36" t="str">
        <f>IFERROR(IF(Y235=0,"",ROUNDUP(Y235/H235,0)*0.02039),"")</f>
        <v/>
      </c>
      <c r="AA235" s="56"/>
      <c r="AB235" s="57"/>
      <c r="AC235" s="305" t="s">
        <v>397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hidden="1" customHeight="1" x14ac:dyDescent="0.25">
      <c r="A236" s="54" t="s">
        <v>398</v>
      </c>
      <c r="B236" s="54" t="s">
        <v>399</v>
      </c>
      <c r="C236" s="31">
        <v>4301011719</v>
      </c>
      <c r="D236" s="757">
        <v>4680115884298</v>
      </c>
      <c r="E236" s="758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93</v>
      </c>
      <c r="L236" s="32"/>
      <c r="M236" s="33" t="s">
        <v>98</v>
      </c>
      <c r="N236" s="33"/>
      <c r="O236" s="32">
        <v>55</v>
      </c>
      <c r="P236" s="8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67"/>
      <c r="R236" s="767"/>
      <c r="S236" s="767"/>
      <c r="T236" s="768"/>
      <c r="U236" s="34"/>
      <c r="V236" s="34"/>
      <c r="W236" s="35" t="s">
        <v>69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4301011733</v>
      </c>
      <c r="D237" s="757">
        <v>4680115884250</v>
      </c>
      <c r="E237" s="758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67"/>
      <c r="R237" s="767"/>
      <c r="S237" s="767"/>
      <c r="T237" s="768"/>
      <c r="U237" s="34"/>
      <c r="V237" s="34"/>
      <c r="W237" s="35" t="s">
        <v>69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hidden="1" customHeight="1" x14ac:dyDescent="0.25">
      <c r="A238" s="54" t="s">
        <v>401</v>
      </c>
      <c r="B238" s="54" t="s">
        <v>404</v>
      </c>
      <c r="C238" s="31">
        <v>4301011944</v>
      </c>
      <c r="D238" s="757">
        <v>4680115884250</v>
      </c>
      <c r="E238" s="758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93</v>
      </c>
      <c r="L238" s="32"/>
      <c r="M238" s="33" t="s">
        <v>396</v>
      </c>
      <c r="N238" s="33"/>
      <c r="O238" s="32">
        <v>55</v>
      </c>
      <c r="P238" s="10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67"/>
      <c r="R238" s="767"/>
      <c r="S238" s="767"/>
      <c r="T238" s="768"/>
      <c r="U238" s="34"/>
      <c r="V238" s="34"/>
      <c r="W238" s="35" t="s">
        <v>69</v>
      </c>
      <c r="X238" s="751">
        <v>0</v>
      </c>
      <c r="Y238" s="752">
        <f t="shared" si="51"/>
        <v>0</v>
      </c>
      <c r="Z238" s="36" t="str">
        <f>IFERROR(IF(Y238=0,"",ROUNDUP(Y238/H238,0)*0.02039),"")</f>
        <v/>
      </c>
      <c r="AA238" s="56"/>
      <c r="AB238" s="57"/>
      <c r="AC238" s="311" t="s">
        <v>397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hidden="1" customHeight="1" x14ac:dyDescent="0.25">
      <c r="A239" s="54" t="s">
        <v>405</v>
      </c>
      <c r="B239" s="54" t="s">
        <v>406</v>
      </c>
      <c r="C239" s="31">
        <v>4301011718</v>
      </c>
      <c r="D239" s="757">
        <v>4680115884281</v>
      </c>
      <c r="E239" s="758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105</v>
      </c>
      <c r="L239" s="32"/>
      <c r="M239" s="33" t="s">
        <v>98</v>
      </c>
      <c r="N239" s="33"/>
      <c r="O239" s="32">
        <v>55</v>
      </c>
      <c r="P239" s="9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67"/>
      <c r="R239" s="767"/>
      <c r="S239" s="767"/>
      <c r="T239" s="768"/>
      <c r="U239" s="34"/>
      <c r="V239" s="34"/>
      <c r="W239" s="35" t="s">
        <v>69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394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hidden="1" customHeight="1" x14ac:dyDescent="0.25">
      <c r="A240" s="54" t="s">
        <v>407</v>
      </c>
      <c r="B240" s="54" t="s">
        <v>408</v>
      </c>
      <c r="C240" s="31">
        <v>4301011720</v>
      </c>
      <c r="D240" s="757">
        <v>4680115884199</v>
      </c>
      <c r="E240" s="758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105</v>
      </c>
      <c r="L240" s="32"/>
      <c r="M240" s="33" t="s">
        <v>98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67"/>
      <c r="R240" s="767"/>
      <c r="S240" s="767"/>
      <c r="T240" s="768"/>
      <c r="U240" s="34"/>
      <c r="V240" s="34"/>
      <c r="W240" s="35" t="s">
        <v>69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4301011716</v>
      </c>
      <c r="D241" s="757">
        <v>4680115884267</v>
      </c>
      <c r="E241" s="758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105</v>
      </c>
      <c r="L241" s="32"/>
      <c r="M241" s="33" t="s">
        <v>98</v>
      </c>
      <c r="N241" s="33"/>
      <c r="O241" s="32">
        <v>55</v>
      </c>
      <c r="P241" s="10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67"/>
      <c r="R241" s="767"/>
      <c r="S241" s="767"/>
      <c r="T241" s="768"/>
      <c r="U241" s="34"/>
      <c r="V241" s="34"/>
      <c r="W241" s="35" t="s">
        <v>69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hidden="1" x14ac:dyDescent="0.2">
      <c r="A242" s="761"/>
      <c r="B242" s="760"/>
      <c r="C242" s="760"/>
      <c r="D242" s="760"/>
      <c r="E242" s="760"/>
      <c r="F242" s="760"/>
      <c r="G242" s="760"/>
      <c r="H242" s="760"/>
      <c r="I242" s="760"/>
      <c r="J242" s="760"/>
      <c r="K242" s="760"/>
      <c r="L242" s="760"/>
      <c r="M242" s="760"/>
      <c r="N242" s="760"/>
      <c r="O242" s="762"/>
      <c r="P242" s="763" t="s">
        <v>80</v>
      </c>
      <c r="Q242" s="764"/>
      <c r="R242" s="764"/>
      <c r="S242" s="764"/>
      <c r="T242" s="764"/>
      <c r="U242" s="764"/>
      <c r="V242" s="765"/>
      <c r="W242" s="37" t="s">
        <v>81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hidden="1" x14ac:dyDescent="0.2">
      <c r="A243" s="760"/>
      <c r="B243" s="760"/>
      <c r="C243" s="760"/>
      <c r="D243" s="760"/>
      <c r="E243" s="760"/>
      <c r="F243" s="760"/>
      <c r="G243" s="760"/>
      <c r="H243" s="760"/>
      <c r="I243" s="760"/>
      <c r="J243" s="760"/>
      <c r="K243" s="760"/>
      <c r="L243" s="760"/>
      <c r="M243" s="760"/>
      <c r="N243" s="760"/>
      <c r="O243" s="762"/>
      <c r="P243" s="763" t="s">
        <v>80</v>
      </c>
      <c r="Q243" s="764"/>
      <c r="R243" s="764"/>
      <c r="S243" s="764"/>
      <c r="T243" s="764"/>
      <c r="U243" s="764"/>
      <c r="V243" s="765"/>
      <c r="W243" s="37" t="s">
        <v>69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hidden="1" customHeight="1" x14ac:dyDescent="0.25">
      <c r="A244" s="788" t="s">
        <v>411</v>
      </c>
      <c r="B244" s="760"/>
      <c r="C244" s="760"/>
      <c r="D244" s="760"/>
      <c r="E244" s="760"/>
      <c r="F244" s="760"/>
      <c r="G244" s="760"/>
      <c r="H244" s="760"/>
      <c r="I244" s="760"/>
      <c r="J244" s="760"/>
      <c r="K244" s="760"/>
      <c r="L244" s="760"/>
      <c r="M244" s="760"/>
      <c r="N244" s="760"/>
      <c r="O244" s="760"/>
      <c r="P244" s="760"/>
      <c r="Q244" s="760"/>
      <c r="R244" s="760"/>
      <c r="S244" s="760"/>
      <c r="T244" s="760"/>
      <c r="U244" s="760"/>
      <c r="V244" s="760"/>
      <c r="W244" s="760"/>
      <c r="X244" s="760"/>
      <c r="Y244" s="760"/>
      <c r="Z244" s="760"/>
      <c r="AA244" s="746"/>
      <c r="AB244" s="746"/>
      <c r="AC244" s="746"/>
    </row>
    <row r="245" spans="1:68" ht="14.25" hidden="1" customHeight="1" x14ac:dyDescent="0.25">
      <c r="A245" s="759" t="s">
        <v>90</v>
      </c>
      <c r="B245" s="760"/>
      <c r="C245" s="760"/>
      <c r="D245" s="760"/>
      <c r="E245" s="760"/>
      <c r="F245" s="760"/>
      <c r="G245" s="760"/>
      <c r="H245" s="760"/>
      <c r="I245" s="760"/>
      <c r="J245" s="760"/>
      <c r="K245" s="760"/>
      <c r="L245" s="760"/>
      <c r="M245" s="760"/>
      <c r="N245" s="760"/>
      <c r="O245" s="760"/>
      <c r="P245" s="760"/>
      <c r="Q245" s="760"/>
      <c r="R245" s="760"/>
      <c r="S245" s="760"/>
      <c r="T245" s="760"/>
      <c r="U245" s="760"/>
      <c r="V245" s="760"/>
      <c r="W245" s="760"/>
      <c r="X245" s="760"/>
      <c r="Y245" s="760"/>
      <c r="Z245" s="760"/>
      <c r="AA245" s="747"/>
      <c r="AB245" s="747"/>
      <c r="AC245" s="747"/>
    </row>
    <row r="246" spans="1:68" ht="27" hidden="1" customHeight="1" x14ac:dyDescent="0.25">
      <c r="A246" s="54" t="s">
        <v>412</v>
      </c>
      <c r="B246" s="54" t="s">
        <v>413</v>
      </c>
      <c r="C246" s="31">
        <v>4301011826</v>
      </c>
      <c r="D246" s="757">
        <v>4680115884137</v>
      </c>
      <c r="E246" s="758"/>
      <c r="F246" s="750">
        <v>1.45</v>
      </c>
      <c r="G246" s="32">
        <v>8</v>
      </c>
      <c r="H246" s="750">
        <v>11.6</v>
      </c>
      <c r="I246" s="750">
        <v>12.035</v>
      </c>
      <c r="J246" s="32">
        <v>64</v>
      </c>
      <c r="K246" s="32" t="s">
        <v>93</v>
      </c>
      <c r="L246" s="32"/>
      <c r="M246" s="33" t="s">
        <v>98</v>
      </c>
      <c r="N246" s="33"/>
      <c r="O246" s="32">
        <v>55</v>
      </c>
      <c r="P246" s="9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67"/>
      <c r="R246" s="767"/>
      <c r="S246" s="767"/>
      <c r="T246" s="768"/>
      <c r="U246" s="34"/>
      <c r="V246" s="34"/>
      <c r="W246" s="35" t="s">
        <v>69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414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hidden="1" customHeight="1" x14ac:dyDescent="0.25">
      <c r="A247" s="54" t="s">
        <v>412</v>
      </c>
      <c r="B247" s="54" t="s">
        <v>415</v>
      </c>
      <c r="C247" s="31">
        <v>4301011942</v>
      </c>
      <c r="D247" s="757">
        <v>4680115884137</v>
      </c>
      <c r="E247" s="758"/>
      <c r="F247" s="750">
        <v>1.45</v>
      </c>
      <c r="G247" s="32">
        <v>8</v>
      </c>
      <c r="H247" s="750">
        <v>11.6</v>
      </c>
      <c r="I247" s="750">
        <v>12.08</v>
      </c>
      <c r="J247" s="32">
        <v>48</v>
      </c>
      <c r="K247" s="32" t="s">
        <v>93</v>
      </c>
      <c r="L247" s="32"/>
      <c r="M247" s="33" t="s">
        <v>396</v>
      </c>
      <c r="N247" s="33"/>
      <c r="O247" s="32">
        <v>55</v>
      </c>
      <c r="P247" s="10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67"/>
      <c r="R247" s="767"/>
      <c r="S247" s="767"/>
      <c r="T247" s="768"/>
      <c r="U247" s="34"/>
      <c r="V247" s="34"/>
      <c r="W247" s="35" t="s">
        <v>69</v>
      </c>
      <c r="X247" s="751">
        <v>0</v>
      </c>
      <c r="Y247" s="752">
        <f t="shared" si="56"/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hidden="1" customHeight="1" x14ac:dyDescent="0.25">
      <c r="A248" s="54" t="s">
        <v>417</v>
      </c>
      <c r="B248" s="54" t="s">
        <v>418</v>
      </c>
      <c r="C248" s="31">
        <v>4301011724</v>
      </c>
      <c r="D248" s="757">
        <v>4680115884236</v>
      </c>
      <c r="E248" s="758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93</v>
      </c>
      <c r="L248" s="32"/>
      <c r="M248" s="33" t="s">
        <v>98</v>
      </c>
      <c r="N248" s="33"/>
      <c r="O248" s="32">
        <v>55</v>
      </c>
      <c r="P248" s="9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67"/>
      <c r="R248" s="767"/>
      <c r="S248" s="767"/>
      <c r="T248" s="768"/>
      <c r="U248" s="34"/>
      <c r="V248" s="34"/>
      <c r="W248" s="35" t="s">
        <v>69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hidden="1" customHeight="1" x14ac:dyDescent="0.25">
      <c r="A249" s="54" t="s">
        <v>420</v>
      </c>
      <c r="B249" s="54" t="s">
        <v>421</v>
      </c>
      <c r="C249" s="31">
        <v>4301011721</v>
      </c>
      <c r="D249" s="757">
        <v>4680115884175</v>
      </c>
      <c r="E249" s="758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93</v>
      </c>
      <c r="L249" s="32"/>
      <c r="M249" s="33" t="s">
        <v>98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67"/>
      <c r="R249" s="767"/>
      <c r="S249" s="767"/>
      <c r="T249" s="768"/>
      <c r="U249" s="34"/>
      <c r="V249" s="34"/>
      <c r="W249" s="35" t="s">
        <v>69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hidden="1" customHeight="1" x14ac:dyDescent="0.25">
      <c r="A250" s="54" t="s">
        <v>420</v>
      </c>
      <c r="B250" s="54" t="s">
        <v>423</v>
      </c>
      <c r="C250" s="31">
        <v>4301011941</v>
      </c>
      <c r="D250" s="757">
        <v>4680115884175</v>
      </c>
      <c r="E250" s="758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93</v>
      </c>
      <c r="L250" s="32"/>
      <c r="M250" s="33" t="s">
        <v>396</v>
      </c>
      <c r="N250" s="33"/>
      <c r="O250" s="32">
        <v>55</v>
      </c>
      <c r="P250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67"/>
      <c r="R250" s="767"/>
      <c r="S250" s="767"/>
      <c r="T250" s="768"/>
      <c r="U250" s="34"/>
      <c r="V250" s="34"/>
      <c r="W250" s="35" t="s">
        <v>69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416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hidden="1" customHeight="1" x14ac:dyDescent="0.25">
      <c r="A251" s="54" t="s">
        <v>424</v>
      </c>
      <c r="B251" s="54" t="s">
        <v>425</v>
      </c>
      <c r="C251" s="31">
        <v>4301011824</v>
      </c>
      <c r="D251" s="757">
        <v>4680115884144</v>
      </c>
      <c r="E251" s="758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105</v>
      </c>
      <c r="L251" s="32"/>
      <c r="M251" s="33" t="s">
        <v>98</v>
      </c>
      <c r="N251" s="33"/>
      <c r="O251" s="32">
        <v>55</v>
      </c>
      <c r="P251" s="10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67"/>
      <c r="R251" s="767"/>
      <c r="S251" s="767"/>
      <c r="T251" s="768"/>
      <c r="U251" s="34"/>
      <c r="V251" s="34"/>
      <c r="W251" s="35" t="s">
        <v>69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414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hidden="1" customHeight="1" x14ac:dyDescent="0.25">
      <c r="A252" s="54" t="s">
        <v>426</v>
      </c>
      <c r="B252" s="54" t="s">
        <v>427</v>
      </c>
      <c r="C252" s="31">
        <v>4301011963</v>
      </c>
      <c r="D252" s="757">
        <v>4680115885288</v>
      </c>
      <c r="E252" s="758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105</v>
      </c>
      <c r="L252" s="32"/>
      <c r="M252" s="33" t="s">
        <v>98</v>
      </c>
      <c r="N252" s="33"/>
      <c r="O252" s="32">
        <v>55</v>
      </c>
      <c r="P252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67"/>
      <c r="R252" s="767"/>
      <c r="S252" s="767"/>
      <c r="T252" s="768"/>
      <c r="U252" s="34"/>
      <c r="V252" s="34"/>
      <c r="W252" s="35" t="s">
        <v>69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428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hidden="1" customHeight="1" x14ac:dyDescent="0.25">
      <c r="A253" s="54" t="s">
        <v>429</v>
      </c>
      <c r="B253" s="54" t="s">
        <v>430</v>
      </c>
      <c r="C253" s="31">
        <v>4301011726</v>
      </c>
      <c r="D253" s="757">
        <v>4680115884182</v>
      </c>
      <c r="E253" s="758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105</v>
      </c>
      <c r="L253" s="32"/>
      <c r="M253" s="33" t="s">
        <v>98</v>
      </c>
      <c r="N253" s="33"/>
      <c r="O253" s="32">
        <v>55</v>
      </c>
      <c r="P253" s="11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67"/>
      <c r="R253" s="767"/>
      <c r="S253" s="767"/>
      <c r="T253" s="768"/>
      <c r="U253" s="34"/>
      <c r="V253" s="34"/>
      <c r="W253" s="35" t="s">
        <v>69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419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hidden="1" customHeight="1" x14ac:dyDescent="0.25">
      <c r="A254" s="54" t="s">
        <v>431</v>
      </c>
      <c r="B254" s="54" t="s">
        <v>432</v>
      </c>
      <c r="C254" s="31">
        <v>4301011722</v>
      </c>
      <c r="D254" s="757">
        <v>4680115884205</v>
      </c>
      <c r="E254" s="758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105</v>
      </c>
      <c r="L254" s="32"/>
      <c r="M254" s="33" t="s">
        <v>98</v>
      </c>
      <c r="N254" s="33"/>
      <c r="O254" s="32">
        <v>55</v>
      </c>
      <c r="P254" s="10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67"/>
      <c r="R254" s="767"/>
      <c r="S254" s="767"/>
      <c r="T254" s="768"/>
      <c r="U254" s="34"/>
      <c r="V254" s="34"/>
      <c r="W254" s="35" t="s">
        <v>69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hidden="1" x14ac:dyDescent="0.2">
      <c r="A255" s="761"/>
      <c r="B255" s="760"/>
      <c r="C255" s="760"/>
      <c r="D255" s="760"/>
      <c r="E255" s="760"/>
      <c r="F255" s="760"/>
      <c r="G255" s="760"/>
      <c r="H255" s="760"/>
      <c r="I255" s="760"/>
      <c r="J255" s="760"/>
      <c r="K255" s="760"/>
      <c r="L255" s="760"/>
      <c r="M255" s="760"/>
      <c r="N255" s="760"/>
      <c r="O255" s="762"/>
      <c r="P255" s="763" t="s">
        <v>80</v>
      </c>
      <c r="Q255" s="764"/>
      <c r="R255" s="764"/>
      <c r="S255" s="764"/>
      <c r="T255" s="764"/>
      <c r="U255" s="764"/>
      <c r="V255" s="765"/>
      <c r="W255" s="37" t="s">
        <v>81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hidden="1" x14ac:dyDescent="0.2">
      <c r="A256" s="760"/>
      <c r="B256" s="760"/>
      <c r="C256" s="760"/>
      <c r="D256" s="760"/>
      <c r="E256" s="760"/>
      <c r="F256" s="760"/>
      <c r="G256" s="760"/>
      <c r="H256" s="760"/>
      <c r="I256" s="760"/>
      <c r="J256" s="760"/>
      <c r="K256" s="760"/>
      <c r="L256" s="760"/>
      <c r="M256" s="760"/>
      <c r="N256" s="760"/>
      <c r="O256" s="762"/>
      <c r="P256" s="763" t="s">
        <v>80</v>
      </c>
      <c r="Q256" s="764"/>
      <c r="R256" s="764"/>
      <c r="S256" s="764"/>
      <c r="T256" s="764"/>
      <c r="U256" s="764"/>
      <c r="V256" s="765"/>
      <c r="W256" s="37" t="s">
        <v>69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hidden="1" customHeight="1" x14ac:dyDescent="0.25">
      <c r="A257" s="759" t="s">
        <v>142</v>
      </c>
      <c r="B257" s="760"/>
      <c r="C257" s="760"/>
      <c r="D257" s="760"/>
      <c r="E257" s="760"/>
      <c r="F257" s="760"/>
      <c r="G257" s="760"/>
      <c r="H257" s="760"/>
      <c r="I257" s="760"/>
      <c r="J257" s="760"/>
      <c r="K257" s="760"/>
      <c r="L257" s="760"/>
      <c r="M257" s="760"/>
      <c r="N257" s="760"/>
      <c r="O257" s="760"/>
      <c r="P257" s="760"/>
      <c r="Q257" s="760"/>
      <c r="R257" s="760"/>
      <c r="S257" s="760"/>
      <c r="T257" s="760"/>
      <c r="U257" s="760"/>
      <c r="V257" s="760"/>
      <c r="W257" s="760"/>
      <c r="X257" s="760"/>
      <c r="Y257" s="760"/>
      <c r="Z257" s="760"/>
      <c r="AA257" s="747"/>
      <c r="AB257" s="747"/>
      <c r="AC257" s="747"/>
    </row>
    <row r="258" spans="1:68" ht="27" hidden="1" customHeight="1" x14ac:dyDescent="0.25">
      <c r="A258" s="54" t="s">
        <v>433</v>
      </c>
      <c r="B258" s="54" t="s">
        <v>434</v>
      </c>
      <c r="C258" s="31">
        <v>4301020340</v>
      </c>
      <c r="D258" s="757">
        <v>4680115885721</v>
      </c>
      <c r="E258" s="758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114</v>
      </c>
      <c r="L258" s="32"/>
      <c r="M258" s="33" t="s">
        <v>94</v>
      </c>
      <c r="N258" s="33"/>
      <c r="O258" s="32">
        <v>50</v>
      </c>
      <c r="P258" s="79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67"/>
      <c r="R258" s="767"/>
      <c r="S258" s="767"/>
      <c r="T258" s="768"/>
      <c r="U258" s="34"/>
      <c r="V258" s="34"/>
      <c r="W258" s="35" t="s">
        <v>69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61"/>
      <c r="B259" s="760"/>
      <c r="C259" s="760"/>
      <c r="D259" s="760"/>
      <c r="E259" s="760"/>
      <c r="F259" s="760"/>
      <c r="G259" s="760"/>
      <c r="H259" s="760"/>
      <c r="I259" s="760"/>
      <c r="J259" s="760"/>
      <c r="K259" s="760"/>
      <c r="L259" s="760"/>
      <c r="M259" s="760"/>
      <c r="N259" s="760"/>
      <c r="O259" s="762"/>
      <c r="P259" s="763" t="s">
        <v>80</v>
      </c>
      <c r="Q259" s="764"/>
      <c r="R259" s="764"/>
      <c r="S259" s="764"/>
      <c r="T259" s="764"/>
      <c r="U259" s="764"/>
      <c r="V259" s="765"/>
      <c r="W259" s="37" t="s">
        <v>81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hidden="1" x14ac:dyDescent="0.2">
      <c r="A260" s="760"/>
      <c r="B260" s="760"/>
      <c r="C260" s="760"/>
      <c r="D260" s="760"/>
      <c r="E260" s="760"/>
      <c r="F260" s="760"/>
      <c r="G260" s="760"/>
      <c r="H260" s="760"/>
      <c r="I260" s="760"/>
      <c r="J260" s="760"/>
      <c r="K260" s="760"/>
      <c r="L260" s="760"/>
      <c r="M260" s="760"/>
      <c r="N260" s="760"/>
      <c r="O260" s="762"/>
      <c r="P260" s="763" t="s">
        <v>80</v>
      </c>
      <c r="Q260" s="764"/>
      <c r="R260" s="764"/>
      <c r="S260" s="764"/>
      <c r="T260" s="764"/>
      <c r="U260" s="764"/>
      <c r="V260" s="765"/>
      <c r="W260" s="37" t="s">
        <v>69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hidden="1" customHeight="1" x14ac:dyDescent="0.25">
      <c r="A261" s="788" t="s">
        <v>436</v>
      </c>
      <c r="B261" s="760"/>
      <c r="C261" s="760"/>
      <c r="D261" s="760"/>
      <c r="E261" s="760"/>
      <c r="F261" s="760"/>
      <c r="G261" s="760"/>
      <c r="H261" s="760"/>
      <c r="I261" s="760"/>
      <c r="J261" s="760"/>
      <c r="K261" s="760"/>
      <c r="L261" s="760"/>
      <c r="M261" s="760"/>
      <c r="N261" s="760"/>
      <c r="O261" s="760"/>
      <c r="P261" s="760"/>
      <c r="Q261" s="760"/>
      <c r="R261" s="760"/>
      <c r="S261" s="760"/>
      <c r="T261" s="760"/>
      <c r="U261" s="760"/>
      <c r="V261" s="760"/>
      <c r="W261" s="760"/>
      <c r="X261" s="760"/>
      <c r="Y261" s="760"/>
      <c r="Z261" s="760"/>
      <c r="AA261" s="746"/>
      <c r="AB261" s="746"/>
      <c r="AC261" s="746"/>
    </row>
    <row r="262" spans="1:68" ht="14.25" hidden="1" customHeight="1" x14ac:dyDescent="0.25">
      <c r="A262" s="759" t="s">
        <v>90</v>
      </c>
      <c r="B262" s="760"/>
      <c r="C262" s="760"/>
      <c r="D262" s="760"/>
      <c r="E262" s="760"/>
      <c r="F262" s="760"/>
      <c r="G262" s="760"/>
      <c r="H262" s="760"/>
      <c r="I262" s="760"/>
      <c r="J262" s="760"/>
      <c r="K262" s="760"/>
      <c r="L262" s="760"/>
      <c r="M262" s="760"/>
      <c r="N262" s="760"/>
      <c r="O262" s="760"/>
      <c r="P262" s="760"/>
      <c r="Q262" s="760"/>
      <c r="R262" s="760"/>
      <c r="S262" s="760"/>
      <c r="T262" s="760"/>
      <c r="U262" s="760"/>
      <c r="V262" s="760"/>
      <c r="W262" s="760"/>
      <c r="X262" s="760"/>
      <c r="Y262" s="760"/>
      <c r="Z262" s="760"/>
      <c r="AA262" s="747"/>
      <c r="AB262" s="747"/>
      <c r="AC262" s="747"/>
    </row>
    <row r="263" spans="1:68" ht="27" hidden="1" customHeight="1" x14ac:dyDescent="0.25">
      <c r="A263" s="54" t="s">
        <v>437</v>
      </c>
      <c r="B263" s="54" t="s">
        <v>438</v>
      </c>
      <c r="C263" s="31">
        <v>4301011855</v>
      </c>
      <c r="D263" s="757">
        <v>4680115885837</v>
      </c>
      <c r="E263" s="758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93</v>
      </c>
      <c r="L263" s="32"/>
      <c r="M263" s="33" t="s">
        <v>98</v>
      </c>
      <c r="N263" s="33"/>
      <c r="O263" s="32">
        <v>55</v>
      </c>
      <c r="P263" s="114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67"/>
      <c r="R263" s="767"/>
      <c r="S263" s="767"/>
      <c r="T263" s="768"/>
      <c r="U263" s="34"/>
      <c r="V263" s="34"/>
      <c r="W263" s="35" t="s">
        <v>69</v>
      </c>
      <c r="X263" s="751">
        <v>0</v>
      </c>
      <c r="Y263" s="752">
        <f t="shared" ref="Y263:Y271" si="61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439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0</v>
      </c>
      <c r="BN263" s="64">
        <f t="shared" ref="BN263:BN271" si="63">IFERROR(Y263*I263/H263,"0")</f>
        <v>0</v>
      </c>
      <c r="BO263" s="64">
        <f t="shared" ref="BO263:BO271" si="64">IFERROR(1/J263*(X263/H263),"0")</f>
        <v>0</v>
      </c>
      <c r="BP263" s="64">
        <f t="shared" ref="BP263:BP271" si="65">IFERROR(1/J263*(Y263/H263),"0")</f>
        <v>0</v>
      </c>
    </row>
    <row r="264" spans="1:68" ht="27" hidden="1" customHeight="1" x14ac:dyDescent="0.25">
      <c r="A264" s="54" t="s">
        <v>440</v>
      </c>
      <c r="B264" s="54" t="s">
        <v>441</v>
      </c>
      <c r="C264" s="31">
        <v>4301011850</v>
      </c>
      <c r="D264" s="757">
        <v>4680115885806</v>
      </c>
      <c r="E264" s="758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93</v>
      </c>
      <c r="L264" s="32"/>
      <c r="M264" s="33" t="s">
        <v>98</v>
      </c>
      <c r="N264" s="33"/>
      <c r="O264" s="32">
        <v>55</v>
      </c>
      <c r="P264" s="8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67"/>
      <c r="R264" s="767"/>
      <c r="S264" s="767"/>
      <c r="T264" s="768"/>
      <c r="U264" s="34"/>
      <c r="V264" s="34"/>
      <c r="W264" s="35" t="s">
        <v>69</v>
      </c>
      <c r="X264" s="751">
        <v>0</v>
      </c>
      <c r="Y264" s="752">
        <f t="shared" si="61"/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  <c r="BP264" s="64">
        <f t="shared" si="65"/>
        <v>0</v>
      </c>
    </row>
    <row r="265" spans="1:68" ht="27" hidden="1" customHeight="1" x14ac:dyDescent="0.25">
      <c r="A265" s="54" t="s">
        <v>440</v>
      </c>
      <c r="B265" s="54" t="s">
        <v>443</v>
      </c>
      <c r="C265" s="31">
        <v>4301011910</v>
      </c>
      <c r="D265" s="757">
        <v>4680115885806</v>
      </c>
      <c r="E265" s="758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93</v>
      </c>
      <c r="L265" s="32"/>
      <c r="M265" s="33" t="s">
        <v>396</v>
      </c>
      <c r="N265" s="33"/>
      <c r="O265" s="32">
        <v>55</v>
      </c>
      <c r="P265" s="8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67"/>
      <c r="R265" s="767"/>
      <c r="S265" s="767"/>
      <c r="T265" s="768"/>
      <c r="U265" s="34"/>
      <c r="V265" s="34"/>
      <c r="W265" s="35" t="s">
        <v>69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hidden="1" customHeight="1" x14ac:dyDescent="0.25">
      <c r="A266" s="54" t="s">
        <v>445</v>
      </c>
      <c r="B266" s="54" t="s">
        <v>446</v>
      </c>
      <c r="C266" s="31">
        <v>4301011853</v>
      </c>
      <c r="D266" s="757">
        <v>4680115885851</v>
      </c>
      <c r="E266" s="758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93</v>
      </c>
      <c r="L266" s="32"/>
      <c r="M266" s="33" t="s">
        <v>98</v>
      </c>
      <c r="N266" s="33"/>
      <c r="O266" s="32">
        <v>55</v>
      </c>
      <c r="P266" s="8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67"/>
      <c r="R266" s="767"/>
      <c r="S266" s="767"/>
      <c r="T266" s="768"/>
      <c r="U266" s="34"/>
      <c r="V266" s="34"/>
      <c r="W266" s="35" t="s">
        <v>69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hidden="1" customHeight="1" x14ac:dyDescent="0.25">
      <c r="A267" s="54" t="s">
        <v>448</v>
      </c>
      <c r="B267" s="54" t="s">
        <v>449</v>
      </c>
      <c r="C267" s="31">
        <v>4301011313</v>
      </c>
      <c r="D267" s="757">
        <v>4607091385984</v>
      </c>
      <c r="E267" s="758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93</v>
      </c>
      <c r="L267" s="32"/>
      <c r="M267" s="33" t="s">
        <v>98</v>
      </c>
      <c r="N267" s="33"/>
      <c r="O267" s="32">
        <v>55</v>
      </c>
      <c r="P267" s="95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67"/>
      <c r="R267" s="767"/>
      <c r="S267" s="767"/>
      <c r="T267" s="768"/>
      <c r="U267" s="34"/>
      <c r="V267" s="34"/>
      <c r="W267" s="35" t="s">
        <v>69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hidden="1" customHeight="1" x14ac:dyDescent="0.25">
      <c r="A268" s="54" t="s">
        <v>451</v>
      </c>
      <c r="B268" s="54" t="s">
        <v>452</v>
      </c>
      <c r="C268" s="31">
        <v>4301011852</v>
      </c>
      <c r="D268" s="757">
        <v>4680115885844</v>
      </c>
      <c r="E268" s="758"/>
      <c r="F268" s="750">
        <v>0.4</v>
      </c>
      <c r="G268" s="32">
        <v>10</v>
      </c>
      <c r="H268" s="750">
        <v>4</v>
      </c>
      <c r="I268" s="750">
        <v>4.21</v>
      </c>
      <c r="J268" s="32">
        <v>132</v>
      </c>
      <c r="K268" s="32" t="s">
        <v>105</v>
      </c>
      <c r="L268" s="32"/>
      <c r="M268" s="33" t="s">
        <v>98</v>
      </c>
      <c r="N268" s="33"/>
      <c r="O268" s="32">
        <v>55</v>
      </c>
      <c r="P268" s="8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67"/>
      <c r="R268" s="767"/>
      <c r="S268" s="767"/>
      <c r="T268" s="768"/>
      <c r="U268" s="34"/>
      <c r="V268" s="34"/>
      <c r="W268" s="35" t="s">
        <v>69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hidden="1" customHeight="1" x14ac:dyDescent="0.25">
      <c r="A269" s="54" t="s">
        <v>454</v>
      </c>
      <c r="B269" s="54" t="s">
        <v>455</v>
      </c>
      <c r="C269" s="31">
        <v>4301011319</v>
      </c>
      <c r="D269" s="757">
        <v>4607091387469</v>
      </c>
      <c r="E269" s="758"/>
      <c r="F269" s="750">
        <v>0.5</v>
      </c>
      <c r="G269" s="32">
        <v>10</v>
      </c>
      <c r="H269" s="750">
        <v>5</v>
      </c>
      <c r="I269" s="750">
        <v>5.21</v>
      </c>
      <c r="J269" s="32">
        <v>132</v>
      </c>
      <c r="K269" s="32" t="s">
        <v>105</v>
      </c>
      <c r="L269" s="32"/>
      <c r="M269" s="33" t="s">
        <v>98</v>
      </c>
      <c r="N269" s="33"/>
      <c r="O269" s="32">
        <v>55</v>
      </c>
      <c r="P269" s="10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67"/>
      <c r="R269" s="767"/>
      <c r="S269" s="767"/>
      <c r="T269" s="768"/>
      <c r="U269" s="34"/>
      <c r="V269" s="34"/>
      <c r="W269" s="35" t="s">
        <v>69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hidden="1" customHeight="1" x14ac:dyDescent="0.25">
      <c r="A270" s="54" t="s">
        <v>457</v>
      </c>
      <c r="B270" s="54" t="s">
        <v>458</v>
      </c>
      <c r="C270" s="31">
        <v>4301011851</v>
      </c>
      <c r="D270" s="757">
        <v>4680115885820</v>
      </c>
      <c r="E270" s="758"/>
      <c r="F270" s="750">
        <v>0.4</v>
      </c>
      <c r="G270" s="32">
        <v>10</v>
      </c>
      <c r="H270" s="750">
        <v>4</v>
      </c>
      <c r="I270" s="750">
        <v>4.21</v>
      </c>
      <c r="J270" s="32">
        <v>132</v>
      </c>
      <c r="K270" s="32" t="s">
        <v>105</v>
      </c>
      <c r="L270" s="32"/>
      <c r="M270" s="33" t="s">
        <v>98</v>
      </c>
      <c r="N270" s="33"/>
      <c r="O270" s="32">
        <v>55</v>
      </c>
      <c r="P270" s="10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67"/>
      <c r="R270" s="767"/>
      <c r="S270" s="767"/>
      <c r="T270" s="768"/>
      <c r="U270" s="34"/>
      <c r="V270" s="34"/>
      <c r="W270" s="35" t="s">
        <v>69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hidden="1" customHeight="1" x14ac:dyDescent="0.25">
      <c r="A271" s="54" t="s">
        <v>460</v>
      </c>
      <c r="B271" s="54" t="s">
        <v>461</v>
      </c>
      <c r="C271" s="31">
        <v>4301011316</v>
      </c>
      <c r="D271" s="757">
        <v>4607091387438</v>
      </c>
      <c r="E271" s="758"/>
      <c r="F271" s="750">
        <v>0.5</v>
      </c>
      <c r="G271" s="32">
        <v>10</v>
      </c>
      <c r="H271" s="750">
        <v>5</v>
      </c>
      <c r="I271" s="750">
        <v>5.21</v>
      </c>
      <c r="J271" s="32">
        <v>132</v>
      </c>
      <c r="K271" s="32" t="s">
        <v>105</v>
      </c>
      <c r="L271" s="32"/>
      <c r="M271" s="33" t="s">
        <v>98</v>
      </c>
      <c r="N271" s="33"/>
      <c r="O271" s="32">
        <v>55</v>
      </c>
      <c r="P271" s="82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67"/>
      <c r="R271" s="767"/>
      <c r="S271" s="767"/>
      <c r="T271" s="768"/>
      <c r="U271" s="34"/>
      <c r="V271" s="34"/>
      <c r="W271" s="35" t="s">
        <v>69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hidden="1" x14ac:dyDescent="0.2">
      <c r="A272" s="761"/>
      <c r="B272" s="760"/>
      <c r="C272" s="760"/>
      <c r="D272" s="760"/>
      <c r="E272" s="760"/>
      <c r="F272" s="760"/>
      <c r="G272" s="760"/>
      <c r="H272" s="760"/>
      <c r="I272" s="760"/>
      <c r="J272" s="760"/>
      <c r="K272" s="760"/>
      <c r="L272" s="760"/>
      <c r="M272" s="760"/>
      <c r="N272" s="760"/>
      <c r="O272" s="762"/>
      <c r="P272" s="763" t="s">
        <v>80</v>
      </c>
      <c r="Q272" s="764"/>
      <c r="R272" s="764"/>
      <c r="S272" s="764"/>
      <c r="T272" s="764"/>
      <c r="U272" s="764"/>
      <c r="V272" s="765"/>
      <c r="W272" s="37" t="s">
        <v>81</v>
      </c>
      <c r="X272" s="753">
        <f>IFERROR(X263/H263,"0")+IFERROR(X264/H264,"0")+IFERROR(X265/H265,"0")+IFERROR(X266/H266,"0")+IFERROR(X267/H267,"0")+IFERROR(X268/H268,"0")+IFERROR(X269/H269,"0")+IFERROR(X270/H270,"0")+IFERROR(X271/H271,"0")</f>
        <v>0</v>
      </c>
      <c r="Y272" s="753">
        <f>IFERROR(Y263/H263,"0")+IFERROR(Y264/H264,"0")+IFERROR(Y265/H265,"0")+IFERROR(Y266/H266,"0")+IFERROR(Y267/H267,"0")+IFERROR(Y268/H268,"0")+IFERROR(Y269/H269,"0")+IFERROR(Y270/H270,"0")+IFERROR(Y271/H271,"0")</f>
        <v>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54"/>
      <c r="AB272" s="754"/>
      <c r="AC272" s="754"/>
    </row>
    <row r="273" spans="1:68" hidden="1" x14ac:dyDescent="0.2">
      <c r="A273" s="760"/>
      <c r="B273" s="760"/>
      <c r="C273" s="760"/>
      <c r="D273" s="760"/>
      <c r="E273" s="760"/>
      <c r="F273" s="760"/>
      <c r="G273" s="760"/>
      <c r="H273" s="760"/>
      <c r="I273" s="760"/>
      <c r="J273" s="760"/>
      <c r="K273" s="760"/>
      <c r="L273" s="760"/>
      <c r="M273" s="760"/>
      <c r="N273" s="760"/>
      <c r="O273" s="762"/>
      <c r="P273" s="763" t="s">
        <v>80</v>
      </c>
      <c r="Q273" s="764"/>
      <c r="R273" s="764"/>
      <c r="S273" s="764"/>
      <c r="T273" s="764"/>
      <c r="U273" s="764"/>
      <c r="V273" s="765"/>
      <c r="W273" s="37" t="s">
        <v>69</v>
      </c>
      <c r="X273" s="753">
        <f>IFERROR(SUM(X263:X271),"0")</f>
        <v>0</v>
      </c>
      <c r="Y273" s="753">
        <f>IFERROR(SUM(Y263:Y271),"0")</f>
        <v>0</v>
      </c>
      <c r="Z273" s="37"/>
      <c r="AA273" s="754"/>
      <c r="AB273" s="754"/>
      <c r="AC273" s="754"/>
    </row>
    <row r="274" spans="1:68" ht="16.5" hidden="1" customHeight="1" x14ac:dyDescent="0.25">
      <c r="A274" s="788" t="s">
        <v>463</v>
      </c>
      <c r="B274" s="760"/>
      <c r="C274" s="760"/>
      <c r="D274" s="760"/>
      <c r="E274" s="760"/>
      <c r="F274" s="760"/>
      <c r="G274" s="760"/>
      <c r="H274" s="760"/>
      <c r="I274" s="760"/>
      <c r="J274" s="760"/>
      <c r="K274" s="760"/>
      <c r="L274" s="760"/>
      <c r="M274" s="760"/>
      <c r="N274" s="760"/>
      <c r="O274" s="760"/>
      <c r="P274" s="760"/>
      <c r="Q274" s="760"/>
      <c r="R274" s="760"/>
      <c r="S274" s="760"/>
      <c r="T274" s="760"/>
      <c r="U274" s="760"/>
      <c r="V274" s="760"/>
      <c r="W274" s="760"/>
      <c r="X274" s="760"/>
      <c r="Y274" s="760"/>
      <c r="Z274" s="760"/>
      <c r="AA274" s="746"/>
      <c r="AB274" s="746"/>
      <c r="AC274" s="746"/>
    </row>
    <row r="275" spans="1:68" ht="14.25" hidden="1" customHeight="1" x14ac:dyDescent="0.25">
      <c r="A275" s="759" t="s">
        <v>90</v>
      </c>
      <c r="B275" s="760"/>
      <c r="C275" s="760"/>
      <c r="D275" s="760"/>
      <c r="E275" s="760"/>
      <c r="F275" s="760"/>
      <c r="G275" s="760"/>
      <c r="H275" s="760"/>
      <c r="I275" s="760"/>
      <c r="J275" s="760"/>
      <c r="K275" s="760"/>
      <c r="L275" s="760"/>
      <c r="M275" s="760"/>
      <c r="N275" s="760"/>
      <c r="O275" s="760"/>
      <c r="P275" s="760"/>
      <c r="Q275" s="760"/>
      <c r="R275" s="760"/>
      <c r="S275" s="760"/>
      <c r="T275" s="760"/>
      <c r="U275" s="760"/>
      <c r="V275" s="760"/>
      <c r="W275" s="760"/>
      <c r="X275" s="760"/>
      <c r="Y275" s="760"/>
      <c r="Z275" s="760"/>
      <c r="AA275" s="747"/>
      <c r="AB275" s="747"/>
      <c r="AC275" s="747"/>
    </row>
    <row r="276" spans="1:68" ht="27" hidden="1" customHeight="1" x14ac:dyDescent="0.25">
      <c r="A276" s="54" t="s">
        <v>464</v>
      </c>
      <c r="B276" s="54" t="s">
        <v>465</v>
      </c>
      <c r="C276" s="31">
        <v>4301011876</v>
      </c>
      <c r="D276" s="757">
        <v>4680115885707</v>
      </c>
      <c r="E276" s="758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93</v>
      </c>
      <c r="L276" s="32"/>
      <c r="M276" s="33" t="s">
        <v>98</v>
      </c>
      <c r="N276" s="33"/>
      <c r="O276" s="32">
        <v>31</v>
      </c>
      <c r="P276" s="10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67"/>
      <c r="R276" s="767"/>
      <c r="S276" s="767"/>
      <c r="T276" s="768"/>
      <c r="U276" s="34"/>
      <c r="V276" s="34"/>
      <c r="W276" s="35" t="s">
        <v>69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61"/>
      <c r="B277" s="760"/>
      <c r="C277" s="760"/>
      <c r="D277" s="760"/>
      <c r="E277" s="760"/>
      <c r="F277" s="760"/>
      <c r="G277" s="760"/>
      <c r="H277" s="760"/>
      <c r="I277" s="760"/>
      <c r="J277" s="760"/>
      <c r="K277" s="760"/>
      <c r="L277" s="760"/>
      <c r="M277" s="760"/>
      <c r="N277" s="760"/>
      <c r="O277" s="762"/>
      <c r="P277" s="763" t="s">
        <v>80</v>
      </c>
      <c r="Q277" s="764"/>
      <c r="R277" s="764"/>
      <c r="S277" s="764"/>
      <c r="T277" s="764"/>
      <c r="U277" s="764"/>
      <c r="V277" s="765"/>
      <c r="W277" s="37" t="s">
        <v>81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hidden="1" x14ac:dyDescent="0.2">
      <c r="A278" s="760"/>
      <c r="B278" s="760"/>
      <c r="C278" s="760"/>
      <c r="D278" s="760"/>
      <c r="E278" s="760"/>
      <c r="F278" s="760"/>
      <c r="G278" s="760"/>
      <c r="H278" s="760"/>
      <c r="I278" s="760"/>
      <c r="J278" s="760"/>
      <c r="K278" s="760"/>
      <c r="L278" s="760"/>
      <c r="M278" s="760"/>
      <c r="N278" s="760"/>
      <c r="O278" s="762"/>
      <c r="P278" s="763" t="s">
        <v>80</v>
      </c>
      <c r="Q278" s="764"/>
      <c r="R278" s="764"/>
      <c r="S278" s="764"/>
      <c r="T278" s="764"/>
      <c r="U278" s="764"/>
      <c r="V278" s="765"/>
      <c r="W278" s="37" t="s">
        <v>69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hidden="1" customHeight="1" x14ac:dyDescent="0.25">
      <c r="A279" s="788" t="s">
        <v>466</v>
      </c>
      <c r="B279" s="760"/>
      <c r="C279" s="760"/>
      <c r="D279" s="760"/>
      <c r="E279" s="760"/>
      <c r="F279" s="760"/>
      <c r="G279" s="760"/>
      <c r="H279" s="760"/>
      <c r="I279" s="760"/>
      <c r="J279" s="760"/>
      <c r="K279" s="760"/>
      <c r="L279" s="760"/>
      <c r="M279" s="760"/>
      <c r="N279" s="760"/>
      <c r="O279" s="760"/>
      <c r="P279" s="760"/>
      <c r="Q279" s="760"/>
      <c r="R279" s="760"/>
      <c r="S279" s="760"/>
      <c r="T279" s="760"/>
      <c r="U279" s="760"/>
      <c r="V279" s="760"/>
      <c r="W279" s="760"/>
      <c r="X279" s="760"/>
      <c r="Y279" s="760"/>
      <c r="Z279" s="760"/>
      <c r="AA279" s="746"/>
      <c r="AB279" s="746"/>
      <c r="AC279" s="746"/>
    </row>
    <row r="280" spans="1:68" ht="14.25" hidden="1" customHeight="1" x14ac:dyDescent="0.25">
      <c r="A280" s="759" t="s">
        <v>90</v>
      </c>
      <c r="B280" s="760"/>
      <c r="C280" s="760"/>
      <c r="D280" s="760"/>
      <c r="E280" s="760"/>
      <c r="F280" s="760"/>
      <c r="G280" s="760"/>
      <c r="H280" s="760"/>
      <c r="I280" s="760"/>
      <c r="J280" s="760"/>
      <c r="K280" s="760"/>
      <c r="L280" s="760"/>
      <c r="M280" s="760"/>
      <c r="N280" s="760"/>
      <c r="O280" s="760"/>
      <c r="P280" s="760"/>
      <c r="Q280" s="760"/>
      <c r="R280" s="760"/>
      <c r="S280" s="760"/>
      <c r="T280" s="760"/>
      <c r="U280" s="760"/>
      <c r="V280" s="760"/>
      <c r="W280" s="760"/>
      <c r="X280" s="760"/>
      <c r="Y280" s="760"/>
      <c r="Z280" s="760"/>
      <c r="AA280" s="747"/>
      <c r="AB280" s="747"/>
      <c r="AC280" s="747"/>
    </row>
    <row r="281" spans="1:68" ht="27" hidden="1" customHeight="1" x14ac:dyDescent="0.25">
      <c r="A281" s="54" t="s">
        <v>467</v>
      </c>
      <c r="B281" s="54" t="s">
        <v>468</v>
      </c>
      <c r="C281" s="31">
        <v>4301011223</v>
      </c>
      <c r="D281" s="757">
        <v>4607091383423</v>
      </c>
      <c r="E281" s="758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93</v>
      </c>
      <c r="L281" s="32"/>
      <c r="M281" s="33" t="s">
        <v>94</v>
      </c>
      <c r="N281" s="33"/>
      <c r="O281" s="32">
        <v>35</v>
      </c>
      <c r="P281" s="88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67"/>
      <c r="R281" s="767"/>
      <c r="S281" s="767"/>
      <c r="T281" s="768"/>
      <c r="U281" s="34"/>
      <c r="V281" s="34"/>
      <c r="W281" s="35" t="s">
        <v>69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99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469</v>
      </c>
      <c r="B282" s="54" t="s">
        <v>470</v>
      </c>
      <c r="C282" s="31">
        <v>4301012099</v>
      </c>
      <c r="D282" s="757">
        <v>4680115885691</v>
      </c>
      <c r="E282" s="758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30</v>
      </c>
      <c r="P282" s="109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67"/>
      <c r="R282" s="767"/>
      <c r="S282" s="767"/>
      <c r="T282" s="768"/>
      <c r="U282" s="34"/>
      <c r="V282" s="34"/>
      <c r="W282" s="35" t="s">
        <v>69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471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472</v>
      </c>
      <c r="B283" s="54" t="s">
        <v>473</v>
      </c>
      <c r="C283" s="31">
        <v>4301012098</v>
      </c>
      <c r="D283" s="757">
        <v>4680115885660</v>
      </c>
      <c r="E283" s="758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35</v>
      </c>
      <c r="P283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67"/>
      <c r="R283" s="767"/>
      <c r="S283" s="767"/>
      <c r="T283" s="768"/>
      <c r="U283" s="34"/>
      <c r="V283" s="34"/>
      <c r="W283" s="35" t="s">
        <v>69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61"/>
      <c r="B284" s="760"/>
      <c r="C284" s="760"/>
      <c r="D284" s="760"/>
      <c r="E284" s="760"/>
      <c r="F284" s="760"/>
      <c r="G284" s="760"/>
      <c r="H284" s="760"/>
      <c r="I284" s="760"/>
      <c r="J284" s="760"/>
      <c r="K284" s="760"/>
      <c r="L284" s="760"/>
      <c r="M284" s="760"/>
      <c r="N284" s="760"/>
      <c r="O284" s="762"/>
      <c r="P284" s="763" t="s">
        <v>80</v>
      </c>
      <c r="Q284" s="764"/>
      <c r="R284" s="764"/>
      <c r="S284" s="764"/>
      <c r="T284" s="764"/>
      <c r="U284" s="764"/>
      <c r="V284" s="765"/>
      <c r="W284" s="37" t="s">
        <v>81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hidden="1" x14ac:dyDescent="0.2">
      <c r="A285" s="760"/>
      <c r="B285" s="760"/>
      <c r="C285" s="760"/>
      <c r="D285" s="760"/>
      <c r="E285" s="760"/>
      <c r="F285" s="760"/>
      <c r="G285" s="760"/>
      <c r="H285" s="760"/>
      <c r="I285" s="760"/>
      <c r="J285" s="760"/>
      <c r="K285" s="760"/>
      <c r="L285" s="760"/>
      <c r="M285" s="760"/>
      <c r="N285" s="760"/>
      <c r="O285" s="762"/>
      <c r="P285" s="763" t="s">
        <v>80</v>
      </c>
      <c r="Q285" s="764"/>
      <c r="R285" s="764"/>
      <c r="S285" s="764"/>
      <c r="T285" s="764"/>
      <c r="U285" s="764"/>
      <c r="V285" s="765"/>
      <c r="W285" s="37" t="s">
        <v>69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hidden="1" customHeight="1" x14ac:dyDescent="0.25">
      <c r="A286" s="788" t="s">
        <v>475</v>
      </c>
      <c r="B286" s="760"/>
      <c r="C286" s="760"/>
      <c r="D286" s="760"/>
      <c r="E286" s="760"/>
      <c r="F286" s="760"/>
      <c r="G286" s="760"/>
      <c r="H286" s="760"/>
      <c r="I286" s="760"/>
      <c r="J286" s="760"/>
      <c r="K286" s="760"/>
      <c r="L286" s="760"/>
      <c r="M286" s="760"/>
      <c r="N286" s="760"/>
      <c r="O286" s="760"/>
      <c r="P286" s="760"/>
      <c r="Q286" s="760"/>
      <c r="R286" s="760"/>
      <c r="S286" s="760"/>
      <c r="T286" s="760"/>
      <c r="U286" s="760"/>
      <c r="V286" s="760"/>
      <c r="W286" s="760"/>
      <c r="X286" s="760"/>
      <c r="Y286" s="760"/>
      <c r="Z286" s="760"/>
      <c r="AA286" s="746"/>
      <c r="AB286" s="746"/>
      <c r="AC286" s="746"/>
    </row>
    <row r="287" spans="1:68" ht="14.25" hidden="1" customHeight="1" x14ac:dyDescent="0.25">
      <c r="A287" s="759" t="s">
        <v>64</v>
      </c>
      <c r="B287" s="760"/>
      <c r="C287" s="760"/>
      <c r="D287" s="760"/>
      <c r="E287" s="760"/>
      <c r="F287" s="760"/>
      <c r="G287" s="760"/>
      <c r="H287" s="760"/>
      <c r="I287" s="760"/>
      <c r="J287" s="760"/>
      <c r="K287" s="760"/>
      <c r="L287" s="760"/>
      <c r="M287" s="760"/>
      <c r="N287" s="760"/>
      <c r="O287" s="760"/>
      <c r="P287" s="760"/>
      <c r="Q287" s="760"/>
      <c r="R287" s="760"/>
      <c r="S287" s="760"/>
      <c r="T287" s="760"/>
      <c r="U287" s="760"/>
      <c r="V287" s="760"/>
      <c r="W287" s="760"/>
      <c r="X287" s="760"/>
      <c r="Y287" s="760"/>
      <c r="Z287" s="760"/>
      <c r="AA287" s="747"/>
      <c r="AB287" s="747"/>
      <c r="AC287" s="747"/>
    </row>
    <row r="288" spans="1:68" ht="37.5" hidden="1" customHeight="1" x14ac:dyDescent="0.25">
      <c r="A288" s="54" t="s">
        <v>476</v>
      </c>
      <c r="B288" s="54" t="s">
        <v>477</v>
      </c>
      <c r="C288" s="31">
        <v>4301051409</v>
      </c>
      <c r="D288" s="757">
        <v>4680115881556</v>
      </c>
      <c r="E288" s="758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93</v>
      </c>
      <c r="L288" s="32"/>
      <c r="M288" s="33" t="s">
        <v>94</v>
      </c>
      <c r="N288" s="33"/>
      <c r="O288" s="32">
        <v>45</v>
      </c>
      <c r="P288" s="11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67"/>
      <c r="R288" s="767"/>
      <c r="S288" s="767"/>
      <c r="T288" s="768"/>
      <c r="U288" s="34"/>
      <c r="V288" s="34"/>
      <c r="W288" s="35" t="s">
        <v>69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478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hidden="1" customHeight="1" x14ac:dyDescent="0.25">
      <c r="A289" s="54" t="s">
        <v>479</v>
      </c>
      <c r="B289" s="54" t="s">
        <v>480</v>
      </c>
      <c r="C289" s="31">
        <v>4301051506</v>
      </c>
      <c r="D289" s="757">
        <v>4680115881037</v>
      </c>
      <c r="E289" s="758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105</v>
      </c>
      <c r="L289" s="32"/>
      <c r="M289" s="33" t="s">
        <v>68</v>
      </c>
      <c r="N289" s="33"/>
      <c r="O289" s="32">
        <v>40</v>
      </c>
      <c r="P289" s="92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67"/>
      <c r="R289" s="767"/>
      <c r="S289" s="767"/>
      <c r="T289" s="768"/>
      <c r="U289" s="34"/>
      <c r="V289" s="34"/>
      <c r="W289" s="35" t="s">
        <v>69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hidden="1" customHeight="1" x14ac:dyDescent="0.25">
      <c r="A290" s="54" t="s">
        <v>482</v>
      </c>
      <c r="B290" s="54" t="s">
        <v>483</v>
      </c>
      <c r="C290" s="31">
        <v>4301051893</v>
      </c>
      <c r="D290" s="757">
        <v>4680115886186</v>
      </c>
      <c r="E290" s="758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67</v>
      </c>
      <c r="L290" s="32"/>
      <c r="M290" s="33" t="s">
        <v>94</v>
      </c>
      <c r="N290" s="33"/>
      <c r="O290" s="32">
        <v>45</v>
      </c>
      <c r="P290" s="79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67"/>
      <c r="R290" s="767"/>
      <c r="S290" s="767"/>
      <c r="T290" s="768"/>
      <c r="U290" s="34"/>
      <c r="V290" s="34"/>
      <c r="W290" s="35" t="s">
        <v>69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478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customHeight="1" x14ac:dyDescent="0.25">
      <c r="A291" s="54" t="s">
        <v>484</v>
      </c>
      <c r="B291" s="54" t="s">
        <v>485</v>
      </c>
      <c r="C291" s="31">
        <v>4301051487</v>
      </c>
      <c r="D291" s="757">
        <v>4680115881228</v>
      </c>
      <c r="E291" s="758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67</v>
      </c>
      <c r="L291" s="32"/>
      <c r="M291" s="33" t="s">
        <v>68</v>
      </c>
      <c r="N291" s="33"/>
      <c r="O291" s="32">
        <v>40</v>
      </c>
      <c r="P291" s="113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67"/>
      <c r="R291" s="767"/>
      <c r="S291" s="767"/>
      <c r="T291" s="768"/>
      <c r="U291" s="34"/>
      <c r="V291" s="34"/>
      <c r="W291" s="35" t="s">
        <v>69</v>
      </c>
      <c r="X291" s="751">
        <v>14</v>
      </c>
      <c r="Y291" s="752">
        <f t="shared" si="66"/>
        <v>14.399999999999999</v>
      </c>
      <c r="Z291" s="36">
        <f>IFERROR(IF(Y291=0,"",ROUNDUP(Y291/H291,0)*0.00651),"")</f>
        <v>3.9059999999999997E-2</v>
      </c>
      <c r="AA291" s="56"/>
      <c r="AB291" s="57"/>
      <c r="AC291" s="371" t="s">
        <v>481</v>
      </c>
      <c r="AG291" s="64"/>
      <c r="AJ291" s="68"/>
      <c r="AK291" s="68">
        <v>0</v>
      </c>
      <c r="BB291" s="372" t="s">
        <v>1</v>
      </c>
      <c r="BM291" s="64">
        <f t="shared" si="67"/>
        <v>15.47</v>
      </c>
      <c r="BN291" s="64">
        <f t="shared" si="68"/>
        <v>15.912000000000001</v>
      </c>
      <c r="BO291" s="64">
        <f t="shared" si="69"/>
        <v>3.2051282051282055E-2</v>
      </c>
      <c r="BP291" s="64">
        <f t="shared" si="70"/>
        <v>3.2967032967032968E-2</v>
      </c>
    </row>
    <row r="292" spans="1:68" ht="37.5" customHeight="1" x14ac:dyDescent="0.25">
      <c r="A292" s="54" t="s">
        <v>486</v>
      </c>
      <c r="B292" s="54" t="s">
        <v>487</v>
      </c>
      <c r="C292" s="31">
        <v>4301051384</v>
      </c>
      <c r="D292" s="757">
        <v>4680115881211</v>
      </c>
      <c r="E292" s="758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67</v>
      </c>
      <c r="L292" s="32" t="s">
        <v>108</v>
      </c>
      <c r="M292" s="33" t="s">
        <v>68</v>
      </c>
      <c r="N292" s="33"/>
      <c r="O292" s="32">
        <v>45</v>
      </c>
      <c r="P292" s="11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67"/>
      <c r="R292" s="767"/>
      <c r="S292" s="767"/>
      <c r="T292" s="768"/>
      <c r="U292" s="34"/>
      <c r="V292" s="34"/>
      <c r="W292" s="35" t="s">
        <v>69</v>
      </c>
      <c r="X292" s="751">
        <v>14</v>
      </c>
      <c r="Y292" s="752">
        <f t="shared" si="66"/>
        <v>14.399999999999999</v>
      </c>
      <c r="Z292" s="36">
        <f>IFERROR(IF(Y292=0,"",ROUNDUP(Y292/H292,0)*0.00651),"")</f>
        <v>3.9059999999999997E-2</v>
      </c>
      <c r="AA292" s="56"/>
      <c r="AB292" s="57"/>
      <c r="AC292" s="373" t="s">
        <v>478</v>
      </c>
      <c r="AG292" s="64"/>
      <c r="AJ292" s="68" t="s">
        <v>109</v>
      </c>
      <c r="AK292" s="68">
        <v>33.6</v>
      </c>
      <c r="BB292" s="374" t="s">
        <v>1</v>
      </c>
      <c r="BM292" s="64">
        <f t="shared" si="67"/>
        <v>15.050000000000002</v>
      </c>
      <c r="BN292" s="64">
        <f t="shared" si="68"/>
        <v>15.479999999999999</v>
      </c>
      <c r="BO292" s="64">
        <f t="shared" si="69"/>
        <v>3.2051282051282055E-2</v>
      </c>
      <c r="BP292" s="64">
        <f t="shared" si="70"/>
        <v>3.2967032967032968E-2</v>
      </c>
    </row>
    <row r="293" spans="1:68" ht="37.5" hidden="1" customHeight="1" x14ac:dyDescent="0.25">
      <c r="A293" s="54" t="s">
        <v>488</v>
      </c>
      <c r="B293" s="54" t="s">
        <v>489</v>
      </c>
      <c r="C293" s="31">
        <v>4301051378</v>
      </c>
      <c r="D293" s="757">
        <v>4680115881020</v>
      </c>
      <c r="E293" s="758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105</v>
      </c>
      <c r="L293" s="32"/>
      <c r="M293" s="33" t="s">
        <v>68</v>
      </c>
      <c r="N293" s="33"/>
      <c r="O293" s="32">
        <v>45</v>
      </c>
      <c r="P293" s="116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67"/>
      <c r="R293" s="767"/>
      <c r="S293" s="767"/>
      <c r="T293" s="768"/>
      <c r="U293" s="34"/>
      <c r="V293" s="34"/>
      <c r="W293" s="35" t="s">
        <v>69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490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x14ac:dyDescent="0.2">
      <c r="A294" s="761"/>
      <c r="B294" s="760"/>
      <c r="C294" s="760"/>
      <c r="D294" s="760"/>
      <c r="E294" s="760"/>
      <c r="F294" s="760"/>
      <c r="G294" s="760"/>
      <c r="H294" s="760"/>
      <c r="I294" s="760"/>
      <c r="J294" s="760"/>
      <c r="K294" s="760"/>
      <c r="L294" s="760"/>
      <c r="M294" s="760"/>
      <c r="N294" s="760"/>
      <c r="O294" s="762"/>
      <c r="P294" s="763" t="s">
        <v>80</v>
      </c>
      <c r="Q294" s="764"/>
      <c r="R294" s="764"/>
      <c r="S294" s="764"/>
      <c r="T294" s="764"/>
      <c r="U294" s="764"/>
      <c r="V294" s="765"/>
      <c r="W294" s="37" t="s">
        <v>81</v>
      </c>
      <c r="X294" s="753">
        <f>IFERROR(X288/H288,"0")+IFERROR(X289/H289,"0")+IFERROR(X290/H290,"0")+IFERROR(X291/H291,"0")+IFERROR(X292/H292,"0")+IFERROR(X293/H293,"0")</f>
        <v>11.666666666666668</v>
      </c>
      <c r="Y294" s="753">
        <f>IFERROR(Y288/H288,"0")+IFERROR(Y289/H289,"0")+IFERROR(Y290/H290,"0")+IFERROR(Y291/H291,"0")+IFERROR(Y292/H292,"0")+IFERROR(Y293/H293,"0")</f>
        <v>12</v>
      </c>
      <c r="Z294" s="753">
        <f>IFERROR(IF(Z288="",0,Z288),"0")+IFERROR(IF(Z289="",0,Z289),"0")+IFERROR(IF(Z290="",0,Z290),"0")+IFERROR(IF(Z291="",0,Z291),"0")+IFERROR(IF(Z292="",0,Z292),"0")+IFERROR(IF(Z293="",0,Z293),"0")</f>
        <v>7.8119999999999995E-2</v>
      </c>
      <c r="AA294" s="754"/>
      <c r="AB294" s="754"/>
      <c r="AC294" s="754"/>
    </row>
    <row r="295" spans="1:68" x14ac:dyDescent="0.2">
      <c r="A295" s="760"/>
      <c r="B295" s="760"/>
      <c r="C295" s="760"/>
      <c r="D295" s="760"/>
      <c r="E295" s="760"/>
      <c r="F295" s="760"/>
      <c r="G295" s="760"/>
      <c r="H295" s="760"/>
      <c r="I295" s="760"/>
      <c r="J295" s="760"/>
      <c r="K295" s="760"/>
      <c r="L295" s="760"/>
      <c r="M295" s="760"/>
      <c r="N295" s="760"/>
      <c r="O295" s="762"/>
      <c r="P295" s="763" t="s">
        <v>80</v>
      </c>
      <c r="Q295" s="764"/>
      <c r="R295" s="764"/>
      <c r="S295" s="764"/>
      <c r="T295" s="764"/>
      <c r="U295" s="764"/>
      <c r="V295" s="765"/>
      <c r="W295" s="37" t="s">
        <v>69</v>
      </c>
      <c r="X295" s="753">
        <f>IFERROR(SUM(X288:X293),"0")</f>
        <v>28</v>
      </c>
      <c r="Y295" s="753">
        <f>IFERROR(SUM(Y288:Y293),"0")</f>
        <v>28.799999999999997</v>
      </c>
      <c r="Z295" s="37"/>
      <c r="AA295" s="754"/>
      <c r="AB295" s="754"/>
      <c r="AC295" s="754"/>
    </row>
    <row r="296" spans="1:68" ht="16.5" hidden="1" customHeight="1" x14ac:dyDescent="0.25">
      <c r="A296" s="788" t="s">
        <v>491</v>
      </c>
      <c r="B296" s="760"/>
      <c r="C296" s="760"/>
      <c r="D296" s="760"/>
      <c r="E296" s="760"/>
      <c r="F296" s="760"/>
      <c r="G296" s="760"/>
      <c r="H296" s="760"/>
      <c r="I296" s="760"/>
      <c r="J296" s="760"/>
      <c r="K296" s="760"/>
      <c r="L296" s="760"/>
      <c r="M296" s="760"/>
      <c r="N296" s="760"/>
      <c r="O296" s="760"/>
      <c r="P296" s="760"/>
      <c r="Q296" s="760"/>
      <c r="R296" s="760"/>
      <c r="S296" s="760"/>
      <c r="T296" s="760"/>
      <c r="U296" s="760"/>
      <c r="V296" s="760"/>
      <c r="W296" s="760"/>
      <c r="X296" s="760"/>
      <c r="Y296" s="760"/>
      <c r="Z296" s="760"/>
      <c r="AA296" s="746"/>
      <c r="AB296" s="746"/>
      <c r="AC296" s="746"/>
    </row>
    <row r="297" spans="1:68" ht="14.25" hidden="1" customHeight="1" x14ac:dyDescent="0.25">
      <c r="A297" s="759" t="s">
        <v>90</v>
      </c>
      <c r="B297" s="760"/>
      <c r="C297" s="760"/>
      <c r="D297" s="760"/>
      <c r="E297" s="760"/>
      <c r="F297" s="760"/>
      <c r="G297" s="760"/>
      <c r="H297" s="760"/>
      <c r="I297" s="760"/>
      <c r="J297" s="760"/>
      <c r="K297" s="760"/>
      <c r="L297" s="760"/>
      <c r="M297" s="760"/>
      <c r="N297" s="760"/>
      <c r="O297" s="760"/>
      <c r="P297" s="760"/>
      <c r="Q297" s="760"/>
      <c r="R297" s="760"/>
      <c r="S297" s="760"/>
      <c r="T297" s="760"/>
      <c r="U297" s="760"/>
      <c r="V297" s="760"/>
      <c r="W297" s="760"/>
      <c r="X297" s="760"/>
      <c r="Y297" s="760"/>
      <c r="Z297" s="760"/>
      <c r="AA297" s="747"/>
      <c r="AB297" s="747"/>
      <c r="AC297" s="747"/>
    </row>
    <row r="298" spans="1:68" ht="27" hidden="1" customHeight="1" x14ac:dyDescent="0.25">
      <c r="A298" s="54" t="s">
        <v>492</v>
      </c>
      <c r="B298" s="54" t="s">
        <v>493</v>
      </c>
      <c r="C298" s="31">
        <v>4301011306</v>
      </c>
      <c r="D298" s="757">
        <v>4607091389296</v>
      </c>
      <c r="E298" s="758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105</v>
      </c>
      <c r="L298" s="32"/>
      <c r="M298" s="33" t="s">
        <v>94</v>
      </c>
      <c r="N298" s="33"/>
      <c r="O298" s="32">
        <v>45</v>
      </c>
      <c r="P298" s="110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67"/>
      <c r="R298" s="767"/>
      <c r="S298" s="767"/>
      <c r="T298" s="768"/>
      <c r="U298" s="34"/>
      <c r="V298" s="34"/>
      <c r="W298" s="35" t="s">
        <v>69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494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61"/>
      <c r="B299" s="760"/>
      <c r="C299" s="760"/>
      <c r="D299" s="760"/>
      <c r="E299" s="760"/>
      <c r="F299" s="760"/>
      <c r="G299" s="760"/>
      <c r="H299" s="760"/>
      <c r="I299" s="760"/>
      <c r="J299" s="760"/>
      <c r="K299" s="760"/>
      <c r="L299" s="760"/>
      <c r="M299" s="760"/>
      <c r="N299" s="760"/>
      <c r="O299" s="762"/>
      <c r="P299" s="763" t="s">
        <v>80</v>
      </c>
      <c r="Q299" s="764"/>
      <c r="R299" s="764"/>
      <c r="S299" s="764"/>
      <c r="T299" s="764"/>
      <c r="U299" s="764"/>
      <c r="V299" s="765"/>
      <c r="W299" s="37" t="s">
        <v>81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hidden="1" x14ac:dyDescent="0.2">
      <c r="A300" s="760"/>
      <c r="B300" s="760"/>
      <c r="C300" s="760"/>
      <c r="D300" s="760"/>
      <c r="E300" s="760"/>
      <c r="F300" s="760"/>
      <c r="G300" s="760"/>
      <c r="H300" s="760"/>
      <c r="I300" s="760"/>
      <c r="J300" s="760"/>
      <c r="K300" s="760"/>
      <c r="L300" s="760"/>
      <c r="M300" s="760"/>
      <c r="N300" s="760"/>
      <c r="O300" s="762"/>
      <c r="P300" s="763" t="s">
        <v>80</v>
      </c>
      <c r="Q300" s="764"/>
      <c r="R300" s="764"/>
      <c r="S300" s="764"/>
      <c r="T300" s="764"/>
      <c r="U300" s="764"/>
      <c r="V300" s="765"/>
      <c r="W300" s="37" t="s">
        <v>69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hidden="1" customHeight="1" x14ac:dyDescent="0.25">
      <c r="A301" s="759" t="s">
        <v>153</v>
      </c>
      <c r="B301" s="760"/>
      <c r="C301" s="760"/>
      <c r="D301" s="760"/>
      <c r="E301" s="760"/>
      <c r="F301" s="760"/>
      <c r="G301" s="760"/>
      <c r="H301" s="760"/>
      <c r="I301" s="760"/>
      <c r="J301" s="760"/>
      <c r="K301" s="760"/>
      <c r="L301" s="760"/>
      <c r="M301" s="760"/>
      <c r="N301" s="760"/>
      <c r="O301" s="760"/>
      <c r="P301" s="760"/>
      <c r="Q301" s="760"/>
      <c r="R301" s="760"/>
      <c r="S301" s="760"/>
      <c r="T301" s="760"/>
      <c r="U301" s="760"/>
      <c r="V301" s="760"/>
      <c r="W301" s="760"/>
      <c r="X301" s="760"/>
      <c r="Y301" s="760"/>
      <c r="Z301" s="760"/>
      <c r="AA301" s="747"/>
      <c r="AB301" s="747"/>
      <c r="AC301" s="747"/>
    </row>
    <row r="302" spans="1:68" ht="27" hidden="1" customHeight="1" x14ac:dyDescent="0.25">
      <c r="A302" s="54" t="s">
        <v>495</v>
      </c>
      <c r="B302" s="54" t="s">
        <v>496</v>
      </c>
      <c r="C302" s="31">
        <v>4301031307</v>
      </c>
      <c r="D302" s="757">
        <v>4680115880344</v>
      </c>
      <c r="E302" s="758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114</v>
      </c>
      <c r="L302" s="32"/>
      <c r="M302" s="33" t="s">
        <v>68</v>
      </c>
      <c r="N302" s="33"/>
      <c r="O302" s="32">
        <v>40</v>
      </c>
      <c r="P302" s="78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67"/>
      <c r="R302" s="767"/>
      <c r="S302" s="767"/>
      <c r="T302" s="768"/>
      <c r="U302" s="34"/>
      <c r="V302" s="34"/>
      <c r="W302" s="35" t="s">
        <v>69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497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761"/>
      <c r="B303" s="760"/>
      <c r="C303" s="760"/>
      <c r="D303" s="760"/>
      <c r="E303" s="760"/>
      <c r="F303" s="760"/>
      <c r="G303" s="760"/>
      <c r="H303" s="760"/>
      <c r="I303" s="760"/>
      <c r="J303" s="760"/>
      <c r="K303" s="760"/>
      <c r="L303" s="760"/>
      <c r="M303" s="760"/>
      <c r="N303" s="760"/>
      <c r="O303" s="762"/>
      <c r="P303" s="763" t="s">
        <v>80</v>
      </c>
      <c r="Q303" s="764"/>
      <c r="R303" s="764"/>
      <c r="S303" s="764"/>
      <c r="T303" s="764"/>
      <c r="U303" s="764"/>
      <c r="V303" s="765"/>
      <c r="W303" s="37" t="s">
        <v>81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hidden="1" x14ac:dyDescent="0.2">
      <c r="A304" s="760"/>
      <c r="B304" s="760"/>
      <c r="C304" s="760"/>
      <c r="D304" s="760"/>
      <c r="E304" s="760"/>
      <c r="F304" s="760"/>
      <c r="G304" s="760"/>
      <c r="H304" s="760"/>
      <c r="I304" s="760"/>
      <c r="J304" s="760"/>
      <c r="K304" s="760"/>
      <c r="L304" s="760"/>
      <c r="M304" s="760"/>
      <c r="N304" s="760"/>
      <c r="O304" s="762"/>
      <c r="P304" s="763" t="s">
        <v>80</v>
      </c>
      <c r="Q304" s="764"/>
      <c r="R304" s="764"/>
      <c r="S304" s="764"/>
      <c r="T304" s="764"/>
      <c r="U304" s="764"/>
      <c r="V304" s="765"/>
      <c r="W304" s="37" t="s">
        <v>69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hidden="1" customHeight="1" x14ac:dyDescent="0.25">
      <c r="A305" s="759" t="s">
        <v>64</v>
      </c>
      <c r="B305" s="760"/>
      <c r="C305" s="760"/>
      <c r="D305" s="760"/>
      <c r="E305" s="760"/>
      <c r="F305" s="760"/>
      <c r="G305" s="760"/>
      <c r="H305" s="760"/>
      <c r="I305" s="760"/>
      <c r="J305" s="760"/>
      <c r="K305" s="760"/>
      <c r="L305" s="760"/>
      <c r="M305" s="760"/>
      <c r="N305" s="760"/>
      <c r="O305" s="760"/>
      <c r="P305" s="760"/>
      <c r="Q305" s="760"/>
      <c r="R305" s="760"/>
      <c r="S305" s="760"/>
      <c r="T305" s="760"/>
      <c r="U305" s="760"/>
      <c r="V305" s="760"/>
      <c r="W305" s="760"/>
      <c r="X305" s="760"/>
      <c r="Y305" s="760"/>
      <c r="Z305" s="760"/>
      <c r="AA305" s="747"/>
      <c r="AB305" s="747"/>
      <c r="AC305" s="747"/>
    </row>
    <row r="306" spans="1:68" ht="27" hidden="1" customHeight="1" x14ac:dyDescent="0.25">
      <c r="A306" s="54" t="s">
        <v>498</v>
      </c>
      <c r="B306" s="54" t="s">
        <v>499</v>
      </c>
      <c r="C306" s="31">
        <v>4301051524</v>
      </c>
      <c r="D306" s="757">
        <v>4680115883062</v>
      </c>
      <c r="E306" s="758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67</v>
      </c>
      <c r="L306" s="32"/>
      <c r="M306" s="33" t="s">
        <v>138</v>
      </c>
      <c r="N306" s="33"/>
      <c r="O306" s="32">
        <v>45</v>
      </c>
      <c r="P306" s="99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67"/>
      <c r="R306" s="767"/>
      <c r="S306" s="767"/>
      <c r="T306" s="768"/>
      <c r="U306" s="34"/>
      <c r="V306" s="34"/>
      <c r="W306" s="35" t="s">
        <v>69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500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hidden="1" customHeight="1" x14ac:dyDescent="0.25">
      <c r="A307" s="54" t="s">
        <v>501</v>
      </c>
      <c r="B307" s="54" t="s">
        <v>502</v>
      </c>
      <c r="C307" s="31">
        <v>4301051731</v>
      </c>
      <c r="D307" s="757">
        <v>4680115884618</v>
      </c>
      <c r="E307" s="758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105</v>
      </c>
      <c r="L307" s="32"/>
      <c r="M307" s="33" t="s">
        <v>68</v>
      </c>
      <c r="N307" s="33"/>
      <c r="O307" s="32">
        <v>45</v>
      </c>
      <c r="P307" s="11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67"/>
      <c r="R307" s="767"/>
      <c r="S307" s="767"/>
      <c r="T307" s="768"/>
      <c r="U307" s="34"/>
      <c r="V307" s="34"/>
      <c r="W307" s="35" t="s">
        <v>69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503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61"/>
      <c r="B308" s="760"/>
      <c r="C308" s="760"/>
      <c r="D308" s="760"/>
      <c r="E308" s="760"/>
      <c r="F308" s="760"/>
      <c r="G308" s="760"/>
      <c r="H308" s="760"/>
      <c r="I308" s="760"/>
      <c r="J308" s="760"/>
      <c r="K308" s="760"/>
      <c r="L308" s="760"/>
      <c r="M308" s="760"/>
      <c r="N308" s="760"/>
      <c r="O308" s="762"/>
      <c r="P308" s="763" t="s">
        <v>80</v>
      </c>
      <c r="Q308" s="764"/>
      <c r="R308" s="764"/>
      <c r="S308" s="764"/>
      <c r="T308" s="764"/>
      <c r="U308" s="764"/>
      <c r="V308" s="765"/>
      <c r="W308" s="37" t="s">
        <v>81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hidden="1" x14ac:dyDescent="0.2">
      <c r="A309" s="760"/>
      <c r="B309" s="760"/>
      <c r="C309" s="760"/>
      <c r="D309" s="760"/>
      <c r="E309" s="760"/>
      <c r="F309" s="760"/>
      <c r="G309" s="760"/>
      <c r="H309" s="760"/>
      <c r="I309" s="760"/>
      <c r="J309" s="760"/>
      <c r="K309" s="760"/>
      <c r="L309" s="760"/>
      <c r="M309" s="760"/>
      <c r="N309" s="760"/>
      <c r="O309" s="762"/>
      <c r="P309" s="763" t="s">
        <v>80</v>
      </c>
      <c r="Q309" s="764"/>
      <c r="R309" s="764"/>
      <c r="S309" s="764"/>
      <c r="T309" s="764"/>
      <c r="U309" s="764"/>
      <c r="V309" s="765"/>
      <c r="W309" s="37" t="s">
        <v>69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hidden="1" customHeight="1" x14ac:dyDescent="0.25">
      <c r="A310" s="788" t="s">
        <v>504</v>
      </c>
      <c r="B310" s="760"/>
      <c r="C310" s="760"/>
      <c r="D310" s="760"/>
      <c r="E310" s="760"/>
      <c r="F310" s="760"/>
      <c r="G310" s="760"/>
      <c r="H310" s="760"/>
      <c r="I310" s="760"/>
      <c r="J310" s="760"/>
      <c r="K310" s="760"/>
      <c r="L310" s="760"/>
      <c r="M310" s="760"/>
      <c r="N310" s="760"/>
      <c r="O310" s="760"/>
      <c r="P310" s="760"/>
      <c r="Q310" s="760"/>
      <c r="R310" s="760"/>
      <c r="S310" s="760"/>
      <c r="T310" s="760"/>
      <c r="U310" s="760"/>
      <c r="V310" s="760"/>
      <c r="W310" s="760"/>
      <c r="X310" s="760"/>
      <c r="Y310" s="760"/>
      <c r="Z310" s="760"/>
      <c r="AA310" s="746"/>
      <c r="AB310" s="746"/>
      <c r="AC310" s="746"/>
    </row>
    <row r="311" spans="1:68" ht="14.25" hidden="1" customHeight="1" x14ac:dyDescent="0.25">
      <c r="A311" s="759" t="s">
        <v>90</v>
      </c>
      <c r="B311" s="760"/>
      <c r="C311" s="760"/>
      <c r="D311" s="760"/>
      <c r="E311" s="760"/>
      <c r="F311" s="760"/>
      <c r="G311" s="760"/>
      <c r="H311" s="760"/>
      <c r="I311" s="760"/>
      <c r="J311" s="760"/>
      <c r="K311" s="760"/>
      <c r="L311" s="760"/>
      <c r="M311" s="760"/>
      <c r="N311" s="760"/>
      <c r="O311" s="760"/>
      <c r="P311" s="760"/>
      <c r="Q311" s="760"/>
      <c r="R311" s="760"/>
      <c r="S311" s="760"/>
      <c r="T311" s="760"/>
      <c r="U311" s="760"/>
      <c r="V311" s="760"/>
      <c r="W311" s="760"/>
      <c r="X311" s="760"/>
      <c r="Y311" s="760"/>
      <c r="Z311" s="760"/>
      <c r="AA311" s="747"/>
      <c r="AB311" s="747"/>
      <c r="AC311" s="747"/>
    </row>
    <row r="312" spans="1:68" ht="27" hidden="1" customHeight="1" x14ac:dyDescent="0.25">
      <c r="A312" s="54" t="s">
        <v>505</v>
      </c>
      <c r="B312" s="54" t="s">
        <v>506</v>
      </c>
      <c r="C312" s="31">
        <v>4301011353</v>
      </c>
      <c r="D312" s="757">
        <v>4607091389807</v>
      </c>
      <c r="E312" s="758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105</v>
      </c>
      <c r="L312" s="32"/>
      <c r="M312" s="33" t="s">
        <v>98</v>
      </c>
      <c r="N312" s="33"/>
      <c r="O312" s="32">
        <v>55</v>
      </c>
      <c r="P312" s="89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67"/>
      <c r="R312" s="767"/>
      <c r="S312" s="767"/>
      <c r="T312" s="768"/>
      <c r="U312" s="34"/>
      <c r="V312" s="34"/>
      <c r="W312" s="35" t="s">
        <v>69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507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761"/>
      <c r="B313" s="760"/>
      <c r="C313" s="760"/>
      <c r="D313" s="760"/>
      <c r="E313" s="760"/>
      <c r="F313" s="760"/>
      <c r="G313" s="760"/>
      <c r="H313" s="760"/>
      <c r="I313" s="760"/>
      <c r="J313" s="760"/>
      <c r="K313" s="760"/>
      <c r="L313" s="760"/>
      <c r="M313" s="760"/>
      <c r="N313" s="760"/>
      <c r="O313" s="762"/>
      <c r="P313" s="763" t="s">
        <v>80</v>
      </c>
      <c r="Q313" s="764"/>
      <c r="R313" s="764"/>
      <c r="S313" s="764"/>
      <c r="T313" s="764"/>
      <c r="U313" s="764"/>
      <c r="V313" s="765"/>
      <c r="W313" s="37" t="s">
        <v>81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hidden="1" x14ac:dyDescent="0.2">
      <c r="A314" s="760"/>
      <c r="B314" s="760"/>
      <c r="C314" s="760"/>
      <c r="D314" s="760"/>
      <c r="E314" s="760"/>
      <c r="F314" s="760"/>
      <c r="G314" s="760"/>
      <c r="H314" s="760"/>
      <c r="I314" s="760"/>
      <c r="J314" s="760"/>
      <c r="K314" s="760"/>
      <c r="L314" s="760"/>
      <c r="M314" s="760"/>
      <c r="N314" s="760"/>
      <c r="O314" s="762"/>
      <c r="P314" s="763" t="s">
        <v>80</v>
      </c>
      <c r="Q314" s="764"/>
      <c r="R314" s="764"/>
      <c r="S314" s="764"/>
      <c r="T314" s="764"/>
      <c r="U314" s="764"/>
      <c r="V314" s="765"/>
      <c r="W314" s="37" t="s">
        <v>69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hidden="1" customHeight="1" x14ac:dyDescent="0.25">
      <c r="A315" s="759" t="s">
        <v>153</v>
      </c>
      <c r="B315" s="760"/>
      <c r="C315" s="760"/>
      <c r="D315" s="760"/>
      <c r="E315" s="760"/>
      <c r="F315" s="760"/>
      <c r="G315" s="760"/>
      <c r="H315" s="760"/>
      <c r="I315" s="760"/>
      <c r="J315" s="760"/>
      <c r="K315" s="760"/>
      <c r="L315" s="760"/>
      <c r="M315" s="760"/>
      <c r="N315" s="760"/>
      <c r="O315" s="760"/>
      <c r="P315" s="760"/>
      <c r="Q315" s="760"/>
      <c r="R315" s="760"/>
      <c r="S315" s="760"/>
      <c r="T315" s="760"/>
      <c r="U315" s="760"/>
      <c r="V315" s="760"/>
      <c r="W315" s="760"/>
      <c r="X315" s="760"/>
      <c r="Y315" s="760"/>
      <c r="Z315" s="760"/>
      <c r="AA315" s="747"/>
      <c r="AB315" s="747"/>
      <c r="AC315" s="747"/>
    </row>
    <row r="316" spans="1:68" ht="27" hidden="1" customHeight="1" x14ac:dyDescent="0.25">
      <c r="A316" s="54" t="s">
        <v>508</v>
      </c>
      <c r="B316" s="54" t="s">
        <v>509</v>
      </c>
      <c r="C316" s="31">
        <v>4301031164</v>
      </c>
      <c r="D316" s="757">
        <v>4680115880481</v>
      </c>
      <c r="E316" s="758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114</v>
      </c>
      <c r="L316" s="32"/>
      <c r="M316" s="33" t="s">
        <v>68</v>
      </c>
      <c r="N316" s="33"/>
      <c r="O316" s="32">
        <v>40</v>
      </c>
      <c r="P316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67"/>
      <c r="R316" s="767"/>
      <c r="S316" s="767"/>
      <c r="T316" s="768"/>
      <c r="U316" s="34"/>
      <c r="V316" s="34"/>
      <c r="W316" s="35" t="s">
        <v>69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510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61"/>
      <c r="B317" s="760"/>
      <c r="C317" s="760"/>
      <c r="D317" s="760"/>
      <c r="E317" s="760"/>
      <c r="F317" s="760"/>
      <c r="G317" s="760"/>
      <c r="H317" s="760"/>
      <c r="I317" s="760"/>
      <c r="J317" s="760"/>
      <c r="K317" s="760"/>
      <c r="L317" s="760"/>
      <c r="M317" s="760"/>
      <c r="N317" s="760"/>
      <c r="O317" s="762"/>
      <c r="P317" s="763" t="s">
        <v>80</v>
      </c>
      <c r="Q317" s="764"/>
      <c r="R317" s="764"/>
      <c r="S317" s="764"/>
      <c r="T317" s="764"/>
      <c r="U317" s="764"/>
      <c r="V317" s="765"/>
      <c r="W317" s="37" t="s">
        <v>81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hidden="1" x14ac:dyDescent="0.2">
      <c r="A318" s="760"/>
      <c r="B318" s="760"/>
      <c r="C318" s="760"/>
      <c r="D318" s="760"/>
      <c r="E318" s="760"/>
      <c r="F318" s="760"/>
      <c r="G318" s="760"/>
      <c r="H318" s="760"/>
      <c r="I318" s="760"/>
      <c r="J318" s="760"/>
      <c r="K318" s="760"/>
      <c r="L318" s="760"/>
      <c r="M318" s="760"/>
      <c r="N318" s="760"/>
      <c r="O318" s="762"/>
      <c r="P318" s="763" t="s">
        <v>80</v>
      </c>
      <c r="Q318" s="764"/>
      <c r="R318" s="764"/>
      <c r="S318" s="764"/>
      <c r="T318" s="764"/>
      <c r="U318" s="764"/>
      <c r="V318" s="765"/>
      <c r="W318" s="37" t="s">
        <v>69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hidden="1" customHeight="1" x14ac:dyDescent="0.25">
      <c r="A319" s="759" t="s">
        <v>64</v>
      </c>
      <c r="B319" s="760"/>
      <c r="C319" s="760"/>
      <c r="D319" s="760"/>
      <c r="E319" s="760"/>
      <c r="F319" s="760"/>
      <c r="G319" s="760"/>
      <c r="H319" s="760"/>
      <c r="I319" s="760"/>
      <c r="J319" s="760"/>
      <c r="K319" s="760"/>
      <c r="L319" s="760"/>
      <c r="M319" s="760"/>
      <c r="N319" s="760"/>
      <c r="O319" s="760"/>
      <c r="P319" s="760"/>
      <c r="Q319" s="760"/>
      <c r="R319" s="760"/>
      <c r="S319" s="760"/>
      <c r="T319" s="760"/>
      <c r="U319" s="760"/>
      <c r="V319" s="760"/>
      <c r="W319" s="760"/>
      <c r="X319" s="760"/>
      <c r="Y319" s="760"/>
      <c r="Z319" s="760"/>
      <c r="AA319" s="747"/>
      <c r="AB319" s="747"/>
      <c r="AC319" s="747"/>
    </row>
    <row r="320" spans="1:68" ht="27" hidden="1" customHeight="1" x14ac:dyDescent="0.25">
      <c r="A320" s="54" t="s">
        <v>511</v>
      </c>
      <c r="B320" s="54" t="s">
        <v>512</v>
      </c>
      <c r="C320" s="31">
        <v>4301051344</v>
      </c>
      <c r="D320" s="757">
        <v>4680115880412</v>
      </c>
      <c r="E320" s="758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67</v>
      </c>
      <c r="L320" s="32"/>
      <c r="M320" s="33" t="s">
        <v>94</v>
      </c>
      <c r="N320" s="33"/>
      <c r="O320" s="32">
        <v>45</v>
      </c>
      <c r="P320" s="10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67"/>
      <c r="R320" s="767"/>
      <c r="S320" s="767"/>
      <c r="T320" s="768"/>
      <c r="U320" s="34"/>
      <c r="V320" s="34"/>
      <c r="W320" s="35" t="s">
        <v>69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513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514</v>
      </c>
      <c r="B321" s="54" t="s">
        <v>515</v>
      </c>
      <c r="C321" s="31">
        <v>4301051277</v>
      </c>
      <c r="D321" s="757">
        <v>4680115880511</v>
      </c>
      <c r="E321" s="758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40</v>
      </c>
      <c r="P321" s="110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67"/>
      <c r="R321" s="767"/>
      <c r="S321" s="767"/>
      <c r="T321" s="768"/>
      <c r="U321" s="34"/>
      <c r="V321" s="34"/>
      <c r="W321" s="35" t="s">
        <v>69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516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61"/>
      <c r="B322" s="760"/>
      <c r="C322" s="760"/>
      <c r="D322" s="760"/>
      <c r="E322" s="760"/>
      <c r="F322" s="760"/>
      <c r="G322" s="760"/>
      <c r="H322" s="760"/>
      <c r="I322" s="760"/>
      <c r="J322" s="760"/>
      <c r="K322" s="760"/>
      <c r="L322" s="760"/>
      <c r="M322" s="760"/>
      <c r="N322" s="760"/>
      <c r="O322" s="762"/>
      <c r="P322" s="763" t="s">
        <v>80</v>
      </c>
      <c r="Q322" s="764"/>
      <c r="R322" s="764"/>
      <c r="S322" s="764"/>
      <c r="T322" s="764"/>
      <c r="U322" s="764"/>
      <c r="V322" s="765"/>
      <c r="W322" s="37" t="s">
        <v>81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hidden="1" x14ac:dyDescent="0.2">
      <c r="A323" s="760"/>
      <c r="B323" s="760"/>
      <c r="C323" s="760"/>
      <c r="D323" s="760"/>
      <c r="E323" s="760"/>
      <c r="F323" s="760"/>
      <c r="G323" s="760"/>
      <c r="H323" s="760"/>
      <c r="I323" s="760"/>
      <c r="J323" s="760"/>
      <c r="K323" s="760"/>
      <c r="L323" s="760"/>
      <c r="M323" s="760"/>
      <c r="N323" s="760"/>
      <c r="O323" s="762"/>
      <c r="P323" s="763" t="s">
        <v>80</v>
      </c>
      <c r="Q323" s="764"/>
      <c r="R323" s="764"/>
      <c r="S323" s="764"/>
      <c r="T323" s="764"/>
      <c r="U323" s="764"/>
      <c r="V323" s="765"/>
      <c r="W323" s="37" t="s">
        <v>69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hidden="1" customHeight="1" x14ac:dyDescent="0.25">
      <c r="A324" s="788" t="s">
        <v>517</v>
      </c>
      <c r="B324" s="760"/>
      <c r="C324" s="760"/>
      <c r="D324" s="760"/>
      <c r="E324" s="760"/>
      <c r="F324" s="760"/>
      <c r="G324" s="760"/>
      <c r="H324" s="760"/>
      <c r="I324" s="760"/>
      <c r="J324" s="760"/>
      <c r="K324" s="760"/>
      <c r="L324" s="760"/>
      <c r="M324" s="760"/>
      <c r="N324" s="760"/>
      <c r="O324" s="760"/>
      <c r="P324" s="760"/>
      <c r="Q324" s="760"/>
      <c r="R324" s="760"/>
      <c r="S324" s="760"/>
      <c r="T324" s="760"/>
      <c r="U324" s="760"/>
      <c r="V324" s="760"/>
      <c r="W324" s="760"/>
      <c r="X324" s="760"/>
      <c r="Y324" s="760"/>
      <c r="Z324" s="760"/>
      <c r="AA324" s="746"/>
      <c r="AB324" s="746"/>
      <c r="AC324" s="746"/>
    </row>
    <row r="325" spans="1:68" ht="14.25" hidden="1" customHeight="1" x14ac:dyDescent="0.25">
      <c r="A325" s="759" t="s">
        <v>90</v>
      </c>
      <c r="B325" s="760"/>
      <c r="C325" s="760"/>
      <c r="D325" s="760"/>
      <c r="E325" s="760"/>
      <c r="F325" s="760"/>
      <c r="G325" s="760"/>
      <c r="H325" s="760"/>
      <c r="I325" s="760"/>
      <c r="J325" s="760"/>
      <c r="K325" s="760"/>
      <c r="L325" s="760"/>
      <c r="M325" s="760"/>
      <c r="N325" s="760"/>
      <c r="O325" s="760"/>
      <c r="P325" s="760"/>
      <c r="Q325" s="760"/>
      <c r="R325" s="760"/>
      <c r="S325" s="760"/>
      <c r="T325" s="760"/>
      <c r="U325" s="760"/>
      <c r="V325" s="760"/>
      <c r="W325" s="760"/>
      <c r="X325" s="760"/>
      <c r="Y325" s="760"/>
      <c r="Z325" s="760"/>
      <c r="AA325" s="747"/>
      <c r="AB325" s="747"/>
      <c r="AC325" s="747"/>
    </row>
    <row r="326" spans="1:68" ht="27" hidden="1" customHeight="1" x14ac:dyDescent="0.25">
      <c r="A326" s="54" t="s">
        <v>518</v>
      </c>
      <c r="B326" s="54" t="s">
        <v>519</v>
      </c>
      <c r="C326" s="31">
        <v>4301011593</v>
      </c>
      <c r="D326" s="757">
        <v>4680115882973</v>
      </c>
      <c r="E326" s="758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93</v>
      </c>
      <c r="L326" s="32"/>
      <c r="M326" s="33" t="s">
        <v>98</v>
      </c>
      <c r="N326" s="33"/>
      <c r="O326" s="32">
        <v>55</v>
      </c>
      <c r="P326" s="7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67"/>
      <c r="R326" s="767"/>
      <c r="S326" s="767"/>
      <c r="T326" s="768"/>
      <c r="U326" s="34"/>
      <c r="V326" s="34"/>
      <c r="W326" s="35" t="s">
        <v>69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403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4301011594</v>
      </c>
      <c r="D327" s="757">
        <v>4680115883413</v>
      </c>
      <c r="E327" s="758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105</v>
      </c>
      <c r="L327" s="32"/>
      <c r="M327" s="33" t="s">
        <v>98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67"/>
      <c r="R327" s="767"/>
      <c r="S327" s="767"/>
      <c r="T327" s="768"/>
      <c r="U327" s="34"/>
      <c r="V327" s="34"/>
      <c r="W327" s="35" t="s">
        <v>69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403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61"/>
      <c r="B328" s="760"/>
      <c r="C328" s="760"/>
      <c r="D328" s="760"/>
      <c r="E328" s="760"/>
      <c r="F328" s="760"/>
      <c r="G328" s="760"/>
      <c r="H328" s="760"/>
      <c r="I328" s="760"/>
      <c r="J328" s="760"/>
      <c r="K328" s="760"/>
      <c r="L328" s="760"/>
      <c r="M328" s="760"/>
      <c r="N328" s="760"/>
      <c r="O328" s="762"/>
      <c r="P328" s="763" t="s">
        <v>80</v>
      </c>
      <c r="Q328" s="764"/>
      <c r="R328" s="764"/>
      <c r="S328" s="764"/>
      <c r="T328" s="764"/>
      <c r="U328" s="764"/>
      <c r="V328" s="765"/>
      <c r="W328" s="37" t="s">
        <v>81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hidden="1" x14ac:dyDescent="0.2">
      <c r="A329" s="760"/>
      <c r="B329" s="760"/>
      <c r="C329" s="760"/>
      <c r="D329" s="760"/>
      <c r="E329" s="760"/>
      <c r="F329" s="760"/>
      <c r="G329" s="760"/>
      <c r="H329" s="760"/>
      <c r="I329" s="760"/>
      <c r="J329" s="760"/>
      <c r="K329" s="760"/>
      <c r="L329" s="760"/>
      <c r="M329" s="760"/>
      <c r="N329" s="760"/>
      <c r="O329" s="762"/>
      <c r="P329" s="763" t="s">
        <v>80</v>
      </c>
      <c r="Q329" s="764"/>
      <c r="R329" s="764"/>
      <c r="S329" s="764"/>
      <c r="T329" s="764"/>
      <c r="U329" s="764"/>
      <c r="V329" s="765"/>
      <c r="W329" s="37" t="s">
        <v>69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hidden="1" customHeight="1" x14ac:dyDescent="0.25">
      <c r="A330" s="759" t="s">
        <v>153</v>
      </c>
      <c r="B330" s="760"/>
      <c r="C330" s="760"/>
      <c r="D330" s="760"/>
      <c r="E330" s="760"/>
      <c r="F330" s="760"/>
      <c r="G330" s="760"/>
      <c r="H330" s="760"/>
      <c r="I330" s="760"/>
      <c r="J330" s="760"/>
      <c r="K330" s="760"/>
      <c r="L330" s="760"/>
      <c r="M330" s="760"/>
      <c r="N330" s="760"/>
      <c r="O330" s="760"/>
      <c r="P330" s="760"/>
      <c r="Q330" s="760"/>
      <c r="R330" s="760"/>
      <c r="S330" s="760"/>
      <c r="T330" s="760"/>
      <c r="U330" s="760"/>
      <c r="V330" s="760"/>
      <c r="W330" s="760"/>
      <c r="X330" s="760"/>
      <c r="Y330" s="760"/>
      <c r="Z330" s="760"/>
      <c r="AA330" s="747"/>
      <c r="AB330" s="747"/>
      <c r="AC330" s="747"/>
    </row>
    <row r="331" spans="1:68" ht="27" customHeight="1" x14ac:dyDescent="0.25">
      <c r="A331" s="54" t="s">
        <v>522</v>
      </c>
      <c r="B331" s="54" t="s">
        <v>523</v>
      </c>
      <c r="C331" s="31">
        <v>4301031305</v>
      </c>
      <c r="D331" s="757">
        <v>4607091389845</v>
      </c>
      <c r="E331" s="758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114</v>
      </c>
      <c r="L331" s="32"/>
      <c r="M331" s="33" t="s">
        <v>68</v>
      </c>
      <c r="N331" s="33"/>
      <c r="O331" s="32">
        <v>40</v>
      </c>
      <c r="P331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67"/>
      <c r="R331" s="767"/>
      <c r="S331" s="767"/>
      <c r="T331" s="768"/>
      <c r="U331" s="34"/>
      <c r="V331" s="34"/>
      <c r="W331" s="35" t="s">
        <v>69</v>
      </c>
      <c r="X331" s="751">
        <v>4</v>
      </c>
      <c r="Y331" s="752">
        <f>IFERROR(IF(X331="",0,CEILING((X331/$H331),1)*$H331),"")</f>
        <v>4.2</v>
      </c>
      <c r="Z331" s="36">
        <f>IFERROR(IF(Y331=0,"",ROUNDUP(Y331/H331,0)*0.00502),"")</f>
        <v>1.004E-2</v>
      </c>
      <c r="AA331" s="56"/>
      <c r="AB331" s="57"/>
      <c r="AC331" s="397" t="s">
        <v>524</v>
      </c>
      <c r="AG331" s="64"/>
      <c r="AJ331" s="68"/>
      <c r="AK331" s="68">
        <v>0</v>
      </c>
      <c r="BB331" s="398" t="s">
        <v>1</v>
      </c>
      <c r="BM331" s="64">
        <f>IFERROR(X331*I331/H331,"0")</f>
        <v>4.1904761904761907</v>
      </c>
      <c r="BN331" s="64">
        <f>IFERROR(Y331*I331/H331,"0")</f>
        <v>4.4000000000000004</v>
      </c>
      <c r="BO331" s="64">
        <f>IFERROR(1/J331*(X331/H331),"0")</f>
        <v>8.1400081400081412E-3</v>
      </c>
      <c r="BP331" s="64">
        <f>IFERROR(1/J331*(Y331/H331),"0")</f>
        <v>8.5470085470085479E-3</v>
      </c>
    </row>
    <row r="332" spans="1:68" ht="27" hidden="1" customHeight="1" x14ac:dyDescent="0.25">
      <c r="A332" s="54" t="s">
        <v>525</v>
      </c>
      <c r="B332" s="54" t="s">
        <v>526</v>
      </c>
      <c r="C332" s="31">
        <v>4301031306</v>
      </c>
      <c r="D332" s="757">
        <v>4680115882881</v>
      </c>
      <c r="E332" s="758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114</v>
      </c>
      <c r="L332" s="32"/>
      <c r="M332" s="33" t="s">
        <v>68</v>
      </c>
      <c r="N332" s="33"/>
      <c r="O332" s="32">
        <v>40</v>
      </c>
      <c r="P332" s="103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67"/>
      <c r="R332" s="767"/>
      <c r="S332" s="767"/>
      <c r="T332" s="768"/>
      <c r="U332" s="34"/>
      <c r="V332" s="34"/>
      <c r="W332" s="35" t="s">
        <v>69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524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61"/>
      <c r="B333" s="760"/>
      <c r="C333" s="760"/>
      <c r="D333" s="760"/>
      <c r="E333" s="760"/>
      <c r="F333" s="760"/>
      <c r="G333" s="760"/>
      <c r="H333" s="760"/>
      <c r="I333" s="760"/>
      <c r="J333" s="760"/>
      <c r="K333" s="760"/>
      <c r="L333" s="760"/>
      <c r="M333" s="760"/>
      <c r="N333" s="760"/>
      <c r="O333" s="762"/>
      <c r="P333" s="763" t="s">
        <v>80</v>
      </c>
      <c r="Q333" s="764"/>
      <c r="R333" s="764"/>
      <c r="S333" s="764"/>
      <c r="T333" s="764"/>
      <c r="U333" s="764"/>
      <c r="V333" s="765"/>
      <c r="W333" s="37" t="s">
        <v>81</v>
      </c>
      <c r="X333" s="753">
        <f>IFERROR(X331/H331,"0")+IFERROR(X332/H332,"0")</f>
        <v>1.9047619047619047</v>
      </c>
      <c r="Y333" s="753">
        <f>IFERROR(Y331/H331,"0")+IFERROR(Y332/H332,"0")</f>
        <v>2</v>
      </c>
      <c r="Z333" s="753">
        <f>IFERROR(IF(Z331="",0,Z331),"0")+IFERROR(IF(Z332="",0,Z332),"0")</f>
        <v>1.004E-2</v>
      </c>
      <c r="AA333" s="754"/>
      <c r="AB333" s="754"/>
      <c r="AC333" s="754"/>
    </row>
    <row r="334" spans="1:68" x14ac:dyDescent="0.2">
      <c r="A334" s="760"/>
      <c r="B334" s="760"/>
      <c r="C334" s="760"/>
      <c r="D334" s="760"/>
      <c r="E334" s="760"/>
      <c r="F334" s="760"/>
      <c r="G334" s="760"/>
      <c r="H334" s="760"/>
      <c r="I334" s="760"/>
      <c r="J334" s="760"/>
      <c r="K334" s="760"/>
      <c r="L334" s="760"/>
      <c r="M334" s="760"/>
      <c r="N334" s="760"/>
      <c r="O334" s="762"/>
      <c r="P334" s="763" t="s">
        <v>80</v>
      </c>
      <c r="Q334" s="764"/>
      <c r="R334" s="764"/>
      <c r="S334" s="764"/>
      <c r="T334" s="764"/>
      <c r="U334" s="764"/>
      <c r="V334" s="765"/>
      <c r="W334" s="37" t="s">
        <v>69</v>
      </c>
      <c r="X334" s="753">
        <f>IFERROR(SUM(X331:X332),"0")</f>
        <v>4</v>
      </c>
      <c r="Y334" s="753">
        <f>IFERROR(SUM(Y331:Y332),"0")</f>
        <v>4.2</v>
      </c>
      <c r="Z334" s="37"/>
      <c r="AA334" s="754"/>
      <c r="AB334" s="754"/>
      <c r="AC334" s="754"/>
    </row>
    <row r="335" spans="1:68" ht="14.25" hidden="1" customHeight="1" x14ac:dyDescent="0.25">
      <c r="A335" s="759" t="s">
        <v>64</v>
      </c>
      <c r="B335" s="760"/>
      <c r="C335" s="760"/>
      <c r="D335" s="760"/>
      <c r="E335" s="760"/>
      <c r="F335" s="760"/>
      <c r="G335" s="760"/>
      <c r="H335" s="760"/>
      <c r="I335" s="760"/>
      <c r="J335" s="760"/>
      <c r="K335" s="760"/>
      <c r="L335" s="760"/>
      <c r="M335" s="760"/>
      <c r="N335" s="760"/>
      <c r="O335" s="760"/>
      <c r="P335" s="760"/>
      <c r="Q335" s="760"/>
      <c r="R335" s="760"/>
      <c r="S335" s="760"/>
      <c r="T335" s="760"/>
      <c r="U335" s="760"/>
      <c r="V335" s="760"/>
      <c r="W335" s="760"/>
      <c r="X335" s="760"/>
      <c r="Y335" s="760"/>
      <c r="Z335" s="760"/>
      <c r="AA335" s="747"/>
      <c r="AB335" s="747"/>
      <c r="AC335" s="747"/>
    </row>
    <row r="336" spans="1:68" ht="37.5" hidden="1" customHeight="1" x14ac:dyDescent="0.25">
      <c r="A336" s="54" t="s">
        <v>527</v>
      </c>
      <c r="B336" s="54" t="s">
        <v>528</v>
      </c>
      <c r="C336" s="31">
        <v>4301051517</v>
      </c>
      <c r="D336" s="757">
        <v>4680115883390</v>
      </c>
      <c r="E336" s="758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67</v>
      </c>
      <c r="L336" s="32"/>
      <c r="M336" s="33" t="s">
        <v>68</v>
      </c>
      <c r="N336" s="33"/>
      <c r="O336" s="32">
        <v>40</v>
      </c>
      <c r="P336" s="114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67"/>
      <c r="R336" s="767"/>
      <c r="S336" s="767"/>
      <c r="T336" s="768"/>
      <c r="U336" s="34"/>
      <c r="V336" s="34"/>
      <c r="W336" s="35" t="s">
        <v>69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529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61"/>
      <c r="B337" s="760"/>
      <c r="C337" s="760"/>
      <c r="D337" s="760"/>
      <c r="E337" s="760"/>
      <c r="F337" s="760"/>
      <c r="G337" s="760"/>
      <c r="H337" s="760"/>
      <c r="I337" s="760"/>
      <c r="J337" s="760"/>
      <c r="K337" s="760"/>
      <c r="L337" s="760"/>
      <c r="M337" s="760"/>
      <c r="N337" s="760"/>
      <c r="O337" s="762"/>
      <c r="P337" s="763" t="s">
        <v>80</v>
      </c>
      <c r="Q337" s="764"/>
      <c r="R337" s="764"/>
      <c r="S337" s="764"/>
      <c r="T337" s="764"/>
      <c r="U337" s="764"/>
      <c r="V337" s="765"/>
      <c r="W337" s="37" t="s">
        <v>81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hidden="1" x14ac:dyDescent="0.2">
      <c r="A338" s="760"/>
      <c r="B338" s="760"/>
      <c r="C338" s="760"/>
      <c r="D338" s="760"/>
      <c r="E338" s="760"/>
      <c r="F338" s="760"/>
      <c r="G338" s="760"/>
      <c r="H338" s="760"/>
      <c r="I338" s="760"/>
      <c r="J338" s="760"/>
      <c r="K338" s="760"/>
      <c r="L338" s="760"/>
      <c r="M338" s="760"/>
      <c r="N338" s="760"/>
      <c r="O338" s="762"/>
      <c r="P338" s="763" t="s">
        <v>80</v>
      </c>
      <c r="Q338" s="764"/>
      <c r="R338" s="764"/>
      <c r="S338" s="764"/>
      <c r="T338" s="764"/>
      <c r="U338" s="764"/>
      <c r="V338" s="765"/>
      <c r="W338" s="37" t="s">
        <v>69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hidden="1" customHeight="1" x14ac:dyDescent="0.25">
      <c r="A339" s="788" t="s">
        <v>530</v>
      </c>
      <c r="B339" s="760"/>
      <c r="C339" s="760"/>
      <c r="D339" s="760"/>
      <c r="E339" s="760"/>
      <c r="F339" s="760"/>
      <c r="G339" s="760"/>
      <c r="H339" s="760"/>
      <c r="I339" s="760"/>
      <c r="J339" s="760"/>
      <c r="K339" s="760"/>
      <c r="L339" s="760"/>
      <c r="M339" s="760"/>
      <c r="N339" s="760"/>
      <c r="O339" s="760"/>
      <c r="P339" s="760"/>
      <c r="Q339" s="760"/>
      <c r="R339" s="760"/>
      <c r="S339" s="760"/>
      <c r="T339" s="760"/>
      <c r="U339" s="760"/>
      <c r="V339" s="760"/>
      <c r="W339" s="760"/>
      <c r="X339" s="760"/>
      <c r="Y339" s="760"/>
      <c r="Z339" s="760"/>
      <c r="AA339" s="746"/>
      <c r="AB339" s="746"/>
      <c r="AC339" s="746"/>
    </row>
    <row r="340" spans="1:68" ht="14.25" hidden="1" customHeight="1" x14ac:dyDescent="0.25">
      <c r="A340" s="759" t="s">
        <v>90</v>
      </c>
      <c r="B340" s="760"/>
      <c r="C340" s="760"/>
      <c r="D340" s="760"/>
      <c r="E340" s="760"/>
      <c r="F340" s="760"/>
      <c r="G340" s="760"/>
      <c r="H340" s="760"/>
      <c r="I340" s="760"/>
      <c r="J340" s="760"/>
      <c r="K340" s="760"/>
      <c r="L340" s="760"/>
      <c r="M340" s="760"/>
      <c r="N340" s="760"/>
      <c r="O340" s="760"/>
      <c r="P340" s="760"/>
      <c r="Q340" s="760"/>
      <c r="R340" s="760"/>
      <c r="S340" s="760"/>
      <c r="T340" s="760"/>
      <c r="U340" s="760"/>
      <c r="V340" s="760"/>
      <c r="W340" s="760"/>
      <c r="X340" s="760"/>
      <c r="Y340" s="760"/>
      <c r="Z340" s="760"/>
      <c r="AA340" s="747"/>
      <c r="AB340" s="747"/>
      <c r="AC340" s="747"/>
    </row>
    <row r="341" spans="1:68" ht="16.5" hidden="1" customHeight="1" x14ac:dyDescent="0.25">
      <c r="A341" s="54" t="s">
        <v>531</v>
      </c>
      <c r="B341" s="54" t="s">
        <v>532</v>
      </c>
      <c r="C341" s="31">
        <v>4301011728</v>
      </c>
      <c r="D341" s="757">
        <v>4680115885141</v>
      </c>
      <c r="E341" s="758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114</v>
      </c>
      <c r="L341" s="32"/>
      <c r="M341" s="33" t="s">
        <v>94</v>
      </c>
      <c r="N341" s="33"/>
      <c r="O341" s="32">
        <v>55</v>
      </c>
      <c r="P341" s="107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67"/>
      <c r="R341" s="767"/>
      <c r="S341" s="767"/>
      <c r="T341" s="768"/>
      <c r="U341" s="34"/>
      <c r="V341" s="34"/>
      <c r="W341" s="35" t="s">
        <v>69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533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61"/>
      <c r="B342" s="760"/>
      <c r="C342" s="760"/>
      <c r="D342" s="760"/>
      <c r="E342" s="760"/>
      <c r="F342" s="760"/>
      <c r="G342" s="760"/>
      <c r="H342" s="760"/>
      <c r="I342" s="760"/>
      <c r="J342" s="760"/>
      <c r="K342" s="760"/>
      <c r="L342" s="760"/>
      <c r="M342" s="760"/>
      <c r="N342" s="760"/>
      <c r="O342" s="762"/>
      <c r="P342" s="763" t="s">
        <v>80</v>
      </c>
      <c r="Q342" s="764"/>
      <c r="R342" s="764"/>
      <c r="S342" s="764"/>
      <c r="T342" s="764"/>
      <c r="U342" s="764"/>
      <c r="V342" s="765"/>
      <c r="W342" s="37" t="s">
        <v>81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hidden="1" x14ac:dyDescent="0.2">
      <c r="A343" s="760"/>
      <c r="B343" s="760"/>
      <c r="C343" s="760"/>
      <c r="D343" s="760"/>
      <c r="E343" s="760"/>
      <c r="F343" s="760"/>
      <c r="G343" s="760"/>
      <c r="H343" s="760"/>
      <c r="I343" s="760"/>
      <c r="J343" s="760"/>
      <c r="K343" s="760"/>
      <c r="L343" s="760"/>
      <c r="M343" s="760"/>
      <c r="N343" s="760"/>
      <c r="O343" s="762"/>
      <c r="P343" s="763" t="s">
        <v>80</v>
      </c>
      <c r="Q343" s="764"/>
      <c r="R343" s="764"/>
      <c r="S343" s="764"/>
      <c r="T343" s="764"/>
      <c r="U343" s="764"/>
      <c r="V343" s="765"/>
      <c r="W343" s="37" t="s">
        <v>69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hidden="1" customHeight="1" x14ac:dyDescent="0.25">
      <c r="A344" s="788" t="s">
        <v>534</v>
      </c>
      <c r="B344" s="760"/>
      <c r="C344" s="760"/>
      <c r="D344" s="760"/>
      <c r="E344" s="760"/>
      <c r="F344" s="760"/>
      <c r="G344" s="760"/>
      <c r="H344" s="760"/>
      <c r="I344" s="760"/>
      <c r="J344" s="760"/>
      <c r="K344" s="760"/>
      <c r="L344" s="760"/>
      <c r="M344" s="760"/>
      <c r="N344" s="760"/>
      <c r="O344" s="760"/>
      <c r="P344" s="760"/>
      <c r="Q344" s="760"/>
      <c r="R344" s="760"/>
      <c r="S344" s="760"/>
      <c r="T344" s="760"/>
      <c r="U344" s="760"/>
      <c r="V344" s="760"/>
      <c r="W344" s="760"/>
      <c r="X344" s="760"/>
      <c r="Y344" s="760"/>
      <c r="Z344" s="760"/>
      <c r="AA344" s="746"/>
      <c r="AB344" s="746"/>
      <c r="AC344" s="746"/>
    </row>
    <row r="345" spans="1:68" ht="14.25" hidden="1" customHeight="1" x14ac:dyDescent="0.25">
      <c r="A345" s="759" t="s">
        <v>90</v>
      </c>
      <c r="B345" s="760"/>
      <c r="C345" s="760"/>
      <c r="D345" s="760"/>
      <c r="E345" s="760"/>
      <c r="F345" s="760"/>
      <c r="G345" s="760"/>
      <c r="H345" s="760"/>
      <c r="I345" s="760"/>
      <c r="J345" s="760"/>
      <c r="K345" s="760"/>
      <c r="L345" s="760"/>
      <c r="M345" s="760"/>
      <c r="N345" s="760"/>
      <c r="O345" s="760"/>
      <c r="P345" s="760"/>
      <c r="Q345" s="760"/>
      <c r="R345" s="760"/>
      <c r="S345" s="760"/>
      <c r="T345" s="760"/>
      <c r="U345" s="760"/>
      <c r="V345" s="760"/>
      <c r="W345" s="760"/>
      <c r="X345" s="760"/>
      <c r="Y345" s="760"/>
      <c r="Z345" s="760"/>
      <c r="AA345" s="747"/>
      <c r="AB345" s="747"/>
      <c r="AC345" s="747"/>
    </row>
    <row r="346" spans="1:68" ht="27" hidden="1" customHeight="1" x14ac:dyDescent="0.25">
      <c r="A346" s="54" t="s">
        <v>535</v>
      </c>
      <c r="B346" s="54" t="s">
        <v>536</v>
      </c>
      <c r="C346" s="31">
        <v>4301012024</v>
      </c>
      <c r="D346" s="757">
        <v>4680115885615</v>
      </c>
      <c r="E346" s="758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93</v>
      </c>
      <c r="L346" s="32"/>
      <c r="M346" s="33" t="s">
        <v>94</v>
      </c>
      <c r="N346" s="33"/>
      <c r="O346" s="32">
        <v>55</v>
      </c>
      <c r="P346" s="11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67"/>
      <c r="R346" s="767"/>
      <c r="S346" s="767"/>
      <c r="T346" s="768"/>
      <c r="U346" s="34"/>
      <c r="V346" s="34"/>
      <c r="W346" s="35" t="s">
        <v>69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537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hidden="1" customHeight="1" x14ac:dyDescent="0.25">
      <c r="A347" s="54" t="s">
        <v>538</v>
      </c>
      <c r="B347" s="54" t="s">
        <v>539</v>
      </c>
      <c r="C347" s="31">
        <v>4301011911</v>
      </c>
      <c r="D347" s="757">
        <v>4680115885554</v>
      </c>
      <c r="E347" s="758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93</v>
      </c>
      <c r="L347" s="32"/>
      <c r="M347" s="33" t="s">
        <v>396</v>
      </c>
      <c r="N347" s="33"/>
      <c r="O347" s="32">
        <v>55</v>
      </c>
      <c r="P347" s="111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67"/>
      <c r="R347" s="767"/>
      <c r="S347" s="767"/>
      <c r="T347" s="768"/>
      <c r="U347" s="34"/>
      <c r="V347" s="34"/>
      <c r="W347" s="35" t="s">
        <v>69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540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hidden="1" customHeight="1" x14ac:dyDescent="0.25">
      <c r="A348" s="54" t="s">
        <v>538</v>
      </c>
      <c r="B348" s="54" t="s">
        <v>541</v>
      </c>
      <c r="C348" s="31">
        <v>4301012016</v>
      </c>
      <c r="D348" s="757">
        <v>4680115885554</v>
      </c>
      <c r="E348" s="758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93</v>
      </c>
      <c r="L348" s="32" t="s">
        <v>125</v>
      </c>
      <c r="M348" s="33" t="s">
        <v>94</v>
      </c>
      <c r="N348" s="33"/>
      <c r="O348" s="32">
        <v>55</v>
      </c>
      <c r="P348" s="10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67"/>
      <c r="R348" s="767"/>
      <c r="S348" s="767"/>
      <c r="T348" s="768"/>
      <c r="U348" s="34"/>
      <c r="V348" s="34"/>
      <c r="W348" s="35" t="s">
        <v>69</v>
      </c>
      <c r="X348" s="751">
        <v>0</v>
      </c>
      <c r="Y348" s="752">
        <f t="shared" si="71"/>
        <v>0</v>
      </c>
      <c r="Z348" s="36" t="str">
        <f>IFERROR(IF(Y348=0,"",ROUNDUP(Y348/H348,0)*0.01898),"")</f>
        <v/>
      </c>
      <c r="AA348" s="56"/>
      <c r="AB348" s="57"/>
      <c r="AC348" s="409" t="s">
        <v>542</v>
      </c>
      <c r="AG348" s="64"/>
      <c r="AJ348" s="68" t="s">
        <v>127</v>
      </c>
      <c r="AK348" s="68">
        <v>691.2</v>
      </c>
      <c r="BB348" s="410" t="s">
        <v>1</v>
      </c>
      <c r="BM348" s="64">
        <f t="shared" si="72"/>
        <v>0</v>
      </c>
      <c r="BN348" s="64">
        <f t="shared" si="73"/>
        <v>0</v>
      </c>
      <c r="BO348" s="64">
        <f t="shared" si="74"/>
        <v>0</v>
      </c>
      <c r="BP348" s="64">
        <f t="shared" si="75"/>
        <v>0</v>
      </c>
    </row>
    <row r="349" spans="1:68" ht="37.5" hidden="1" customHeight="1" x14ac:dyDescent="0.25">
      <c r="A349" s="54" t="s">
        <v>543</v>
      </c>
      <c r="B349" s="54" t="s">
        <v>544</v>
      </c>
      <c r="C349" s="31">
        <v>4301011858</v>
      </c>
      <c r="D349" s="757">
        <v>4680115885646</v>
      </c>
      <c r="E349" s="758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93</v>
      </c>
      <c r="L349" s="32"/>
      <c r="M349" s="33" t="s">
        <v>98</v>
      </c>
      <c r="N349" s="33"/>
      <c r="O349" s="32">
        <v>55</v>
      </c>
      <c r="P349" s="11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67"/>
      <c r="R349" s="767"/>
      <c r="S349" s="767"/>
      <c r="T349" s="768"/>
      <c r="U349" s="34"/>
      <c r="V349" s="34"/>
      <c r="W349" s="35" t="s">
        <v>69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545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hidden="1" customHeight="1" x14ac:dyDescent="0.25">
      <c r="A350" s="54" t="s">
        <v>546</v>
      </c>
      <c r="B350" s="54" t="s">
        <v>547</v>
      </c>
      <c r="C350" s="31">
        <v>4301011857</v>
      </c>
      <c r="D350" s="757">
        <v>4680115885622</v>
      </c>
      <c r="E350" s="758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105</v>
      </c>
      <c r="L350" s="32"/>
      <c r="M350" s="33" t="s">
        <v>98</v>
      </c>
      <c r="N350" s="33"/>
      <c r="O350" s="32">
        <v>55</v>
      </c>
      <c r="P350" s="9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67"/>
      <c r="R350" s="767"/>
      <c r="S350" s="767"/>
      <c r="T350" s="768"/>
      <c r="U350" s="34"/>
      <c r="V350" s="34"/>
      <c r="W350" s="35" t="s">
        <v>69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548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hidden="1" customHeight="1" x14ac:dyDescent="0.25">
      <c r="A351" s="54" t="s">
        <v>549</v>
      </c>
      <c r="B351" s="54" t="s">
        <v>550</v>
      </c>
      <c r="C351" s="31">
        <v>4301011573</v>
      </c>
      <c r="D351" s="757">
        <v>4680115881938</v>
      </c>
      <c r="E351" s="758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105</v>
      </c>
      <c r="L351" s="32"/>
      <c r="M351" s="33" t="s">
        <v>98</v>
      </c>
      <c r="N351" s="33"/>
      <c r="O351" s="32">
        <v>90</v>
      </c>
      <c r="P351" s="9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67"/>
      <c r="R351" s="767"/>
      <c r="S351" s="767"/>
      <c r="T351" s="768"/>
      <c r="U351" s="34"/>
      <c r="V351" s="34"/>
      <c r="W351" s="35" t="s">
        <v>69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551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hidden="1" customHeight="1" x14ac:dyDescent="0.25">
      <c r="A352" s="54" t="s">
        <v>552</v>
      </c>
      <c r="B352" s="54" t="s">
        <v>553</v>
      </c>
      <c r="C352" s="31">
        <v>4301011859</v>
      </c>
      <c r="D352" s="757">
        <v>4680115885608</v>
      </c>
      <c r="E352" s="758"/>
      <c r="F352" s="750">
        <v>0.4</v>
      </c>
      <c r="G352" s="32">
        <v>10</v>
      </c>
      <c r="H352" s="750">
        <v>4</v>
      </c>
      <c r="I352" s="750">
        <v>4.21</v>
      </c>
      <c r="J352" s="32">
        <v>132</v>
      </c>
      <c r="K352" s="32" t="s">
        <v>105</v>
      </c>
      <c r="L352" s="32"/>
      <c r="M352" s="33" t="s">
        <v>98</v>
      </c>
      <c r="N352" s="33"/>
      <c r="O352" s="32">
        <v>55</v>
      </c>
      <c r="P352" s="8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67"/>
      <c r="R352" s="767"/>
      <c r="S352" s="767"/>
      <c r="T352" s="768"/>
      <c r="U352" s="34"/>
      <c r="V352" s="34"/>
      <c r="W352" s="35" t="s">
        <v>69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542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57">
        <v>4607091386011</v>
      </c>
      <c r="E353" s="758"/>
      <c r="F353" s="750">
        <v>0.5</v>
      </c>
      <c r="G353" s="32">
        <v>10</v>
      </c>
      <c r="H353" s="750">
        <v>5</v>
      </c>
      <c r="I353" s="750">
        <v>5.21</v>
      </c>
      <c r="J353" s="32">
        <v>132</v>
      </c>
      <c r="K353" s="32" t="s">
        <v>105</v>
      </c>
      <c r="L353" s="32"/>
      <c r="M353" s="33" t="s">
        <v>98</v>
      </c>
      <c r="N353" s="33"/>
      <c r="O353" s="32">
        <v>55</v>
      </c>
      <c r="P353" s="90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67"/>
      <c r="R353" s="767"/>
      <c r="S353" s="767"/>
      <c r="T353" s="768"/>
      <c r="U353" s="34"/>
      <c r="V353" s="34"/>
      <c r="W353" s="35" t="s">
        <v>69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hidden="1" x14ac:dyDescent="0.2">
      <c r="A354" s="761"/>
      <c r="B354" s="760"/>
      <c r="C354" s="760"/>
      <c r="D354" s="760"/>
      <c r="E354" s="760"/>
      <c r="F354" s="760"/>
      <c r="G354" s="760"/>
      <c r="H354" s="760"/>
      <c r="I354" s="760"/>
      <c r="J354" s="760"/>
      <c r="K354" s="760"/>
      <c r="L354" s="760"/>
      <c r="M354" s="760"/>
      <c r="N354" s="760"/>
      <c r="O354" s="762"/>
      <c r="P354" s="763" t="s">
        <v>80</v>
      </c>
      <c r="Q354" s="764"/>
      <c r="R354" s="764"/>
      <c r="S354" s="764"/>
      <c r="T354" s="764"/>
      <c r="U354" s="764"/>
      <c r="V354" s="765"/>
      <c r="W354" s="37" t="s">
        <v>81</v>
      </c>
      <c r="X354" s="753">
        <f>IFERROR(X346/H346,"0")+IFERROR(X347/H347,"0")+IFERROR(X348/H348,"0")+IFERROR(X349/H349,"0")+IFERROR(X350/H350,"0")+IFERROR(X351/H351,"0")+IFERROR(X352/H352,"0")+IFERROR(X353/H353,"0")</f>
        <v>0</v>
      </c>
      <c r="Y354" s="753">
        <f>IFERROR(Y346/H346,"0")+IFERROR(Y347/H347,"0")+IFERROR(Y348/H348,"0")+IFERROR(Y349/H349,"0")+IFERROR(Y350/H350,"0")+IFERROR(Y351/H351,"0")+IFERROR(Y352/H352,"0")+IFERROR(Y353/H353,"0")</f>
        <v>0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754"/>
      <c r="AB354" s="754"/>
      <c r="AC354" s="754"/>
    </row>
    <row r="355" spans="1:68" hidden="1" x14ac:dyDescent="0.2">
      <c r="A355" s="760"/>
      <c r="B355" s="760"/>
      <c r="C355" s="760"/>
      <c r="D355" s="760"/>
      <c r="E355" s="760"/>
      <c r="F355" s="760"/>
      <c r="G355" s="760"/>
      <c r="H355" s="760"/>
      <c r="I355" s="760"/>
      <c r="J355" s="760"/>
      <c r="K355" s="760"/>
      <c r="L355" s="760"/>
      <c r="M355" s="760"/>
      <c r="N355" s="760"/>
      <c r="O355" s="762"/>
      <c r="P355" s="763" t="s">
        <v>80</v>
      </c>
      <c r="Q355" s="764"/>
      <c r="R355" s="764"/>
      <c r="S355" s="764"/>
      <c r="T355" s="764"/>
      <c r="U355" s="764"/>
      <c r="V355" s="765"/>
      <c r="W355" s="37" t="s">
        <v>69</v>
      </c>
      <c r="X355" s="753">
        <f>IFERROR(SUM(X346:X353),"0")</f>
        <v>0</v>
      </c>
      <c r="Y355" s="753">
        <f>IFERROR(SUM(Y346:Y353),"0")</f>
        <v>0</v>
      </c>
      <c r="Z355" s="37"/>
      <c r="AA355" s="754"/>
      <c r="AB355" s="754"/>
      <c r="AC355" s="754"/>
    </row>
    <row r="356" spans="1:68" ht="14.25" hidden="1" customHeight="1" x14ac:dyDescent="0.25">
      <c r="A356" s="759" t="s">
        <v>153</v>
      </c>
      <c r="B356" s="760"/>
      <c r="C356" s="760"/>
      <c r="D356" s="760"/>
      <c r="E356" s="760"/>
      <c r="F356" s="760"/>
      <c r="G356" s="760"/>
      <c r="H356" s="760"/>
      <c r="I356" s="760"/>
      <c r="J356" s="760"/>
      <c r="K356" s="760"/>
      <c r="L356" s="760"/>
      <c r="M356" s="760"/>
      <c r="N356" s="760"/>
      <c r="O356" s="760"/>
      <c r="P356" s="760"/>
      <c r="Q356" s="760"/>
      <c r="R356" s="760"/>
      <c r="S356" s="760"/>
      <c r="T356" s="760"/>
      <c r="U356" s="760"/>
      <c r="V356" s="760"/>
      <c r="W356" s="760"/>
      <c r="X356" s="760"/>
      <c r="Y356" s="760"/>
      <c r="Z356" s="760"/>
      <c r="AA356" s="747"/>
      <c r="AB356" s="747"/>
      <c r="AC356" s="747"/>
    </row>
    <row r="357" spans="1:68" ht="27" hidden="1" customHeight="1" x14ac:dyDescent="0.25">
      <c r="A357" s="54" t="s">
        <v>557</v>
      </c>
      <c r="B357" s="54" t="s">
        <v>558</v>
      </c>
      <c r="C357" s="31">
        <v>4301030878</v>
      </c>
      <c r="D357" s="757">
        <v>4607091387193</v>
      </c>
      <c r="E357" s="758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105</v>
      </c>
      <c r="L357" s="32"/>
      <c r="M357" s="33" t="s">
        <v>68</v>
      </c>
      <c r="N357" s="33"/>
      <c r="O357" s="32">
        <v>35</v>
      </c>
      <c r="P357" s="11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67"/>
      <c r="R357" s="767"/>
      <c r="S357" s="767"/>
      <c r="T357" s="768"/>
      <c r="U357" s="34"/>
      <c r="V357" s="34"/>
      <c r="W357" s="35" t="s">
        <v>69</v>
      </c>
      <c r="X357" s="751">
        <v>0</v>
      </c>
      <c r="Y357" s="752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21" t="s">
        <v>559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560</v>
      </c>
      <c r="B358" s="54" t="s">
        <v>561</v>
      </c>
      <c r="C358" s="31">
        <v>4301031153</v>
      </c>
      <c r="D358" s="757">
        <v>4607091387230</v>
      </c>
      <c r="E358" s="758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105</v>
      </c>
      <c r="L358" s="32"/>
      <c r="M358" s="33" t="s">
        <v>68</v>
      </c>
      <c r="N358" s="33"/>
      <c r="O358" s="32">
        <v>40</v>
      </c>
      <c r="P358" s="9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67"/>
      <c r="R358" s="767"/>
      <c r="S358" s="767"/>
      <c r="T358" s="768"/>
      <c r="U358" s="34"/>
      <c r="V358" s="34"/>
      <c r="W358" s="35" t="s">
        <v>69</v>
      </c>
      <c r="X358" s="751">
        <v>150</v>
      </c>
      <c r="Y358" s="752">
        <f>IFERROR(IF(X358="",0,CEILING((X358/$H358),1)*$H358),"")</f>
        <v>151.20000000000002</v>
      </c>
      <c r="Z358" s="36">
        <f>IFERROR(IF(Y358=0,"",ROUNDUP(Y358/H358,0)*0.00902),"")</f>
        <v>0.32472000000000001</v>
      </c>
      <c r="AA358" s="56"/>
      <c r="AB358" s="57"/>
      <c r="AC358" s="423" t="s">
        <v>562</v>
      </c>
      <c r="AG358" s="64"/>
      <c r="AJ358" s="68"/>
      <c r="AK358" s="68">
        <v>0</v>
      </c>
      <c r="BB358" s="424" t="s">
        <v>1</v>
      </c>
      <c r="BM358" s="64">
        <f>IFERROR(X358*I358/H358,"0")</f>
        <v>159.64285714285714</v>
      </c>
      <c r="BN358" s="64">
        <f>IFERROR(Y358*I358/H358,"0")</f>
        <v>160.91999999999999</v>
      </c>
      <c r="BO358" s="64">
        <f>IFERROR(1/J358*(X358/H358),"0")</f>
        <v>0.27056277056277056</v>
      </c>
      <c r="BP358" s="64">
        <f>IFERROR(1/J358*(Y358/H358),"0")</f>
        <v>0.27272727272727271</v>
      </c>
    </row>
    <row r="359" spans="1:68" ht="27" hidden="1" customHeight="1" x14ac:dyDescent="0.25">
      <c r="A359" s="54" t="s">
        <v>563</v>
      </c>
      <c r="B359" s="54" t="s">
        <v>564</v>
      </c>
      <c r="C359" s="31">
        <v>4301031154</v>
      </c>
      <c r="D359" s="757">
        <v>4607091387292</v>
      </c>
      <c r="E359" s="758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105</v>
      </c>
      <c r="L359" s="32"/>
      <c r="M359" s="33" t="s">
        <v>68</v>
      </c>
      <c r="N359" s="33"/>
      <c r="O359" s="32">
        <v>45</v>
      </c>
      <c r="P359" s="11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67"/>
      <c r="R359" s="767"/>
      <c r="S359" s="767"/>
      <c r="T359" s="768"/>
      <c r="U359" s="34"/>
      <c r="V359" s="34"/>
      <c r="W359" s="35" t="s">
        <v>69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565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566</v>
      </c>
      <c r="B360" s="54" t="s">
        <v>567</v>
      </c>
      <c r="C360" s="31">
        <v>4301031152</v>
      </c>
      <c r="D360" s="757">
        <v>4607091387285</v>
      </c>
      <c r="E360" s="758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114</v>
      </c>
      <c r="L360" s="32"/>
      <c r="M360" s="33" t="s">
        <v>68</v>
      </c>
      <c r="N360" s="33"/>
      <c r="O360" s="32">
        <v>40</v>
      </c>
      <c r="P360" s="11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67"/>
      <c r="R360" s="767"/>
      <c r="S360" s="767"/>
      <c r="T360" s="768"/>
      <c r="U360" s="34"/>
      <c r="V360" s="34"/>
      <c r="W360" s="35" t="s">
        <v>69</v>
      </c>
      <c r="X360" s="751">
        <v>72</v>
      </c>
      <c r="Y360" s="752">
        <f>IFERROR(IF(X360="",0,CEILING((X360/$H360),1)*$H360),"")</f>
        <v>73.5</v>
      </c>
      <c r="Z360" s="36">
        <f>IFERROR(IF(Y360=0,"",ROUNDUP(Y360/H360,0)*0.00502),"")</f>
        <v>0.1757</v>
      </c>
      <c r="AA360" s="56"/>
      <c r="AB360" s="57"/>
      <c r="AC360" s="427" t="s">
        <v>562</v>
      </c>
      <c r="AG360" s="64"/>
      <c r="AJ360" s="68"/>
      <c r="AK360" s="68">
        <v>0</v>
      </c>
      <c r="BB360" s="428" t="s">
        <v>1</v>
      </c>
      <c r="BM360" s="64">
        <f>IFERROR(X360*I360/H360,"0")</f>
        <v>76.457142857142856</v>
      </c>
      <c r="BN360" s="64">
        <f>IFERROR(Y360*I360/H360,"0")</f>
        <v>78.05</v>
      </c>
      <c r="BO360" s="64">
        <f>IFERROR(1/J360*(X360/H360),"0")</f>
        <v>0.14652014652014653</v>
      </c>
      <c r="BP360" s="64">
        <f>IFERROR(1/J360*(Y360/H360),"0")</f>
        <v>0.1495726495726496</v>
      </c>
    </row>
    <row r="361" spans="1:68" x14ac:dyDescent="0.2">
      <c r="A361" s="761"/>
      <c r="B361" s="760"/>
      <c r="C361" s="760"/>
      <c r="D361" s="760"/>
      <c r="E361" s="760"/>
      <c r="F361" s="760"/>
      <c r="G361" s="760"/>
      <c r="H361" s="760"/>
      <c r="I361" s="760"/>
      <c r="J361" s="760"/>
      <c r="K361" s="760"/>
      <c r="L361" s="760"/>
      <c r="M361" s="760"/>
      <c r="N361" s="760"/>
      <c r="O361" s="762"/>
      <c r="P361" s="763" t="s">
        <v>80</v>
      </c>
      <c r="Q361" s="764"/>
      <c r="R361" s="764"/>
      <c r="S361" s="764"/>
      <c r="T361" s="764"/>
      <c r="U361" s="764"/>
      <c r="V361" s="765"/>
      <c r="W361" s="37" t="s">
        <v>81</v>
      </c>
      <c r="X361" s="753">
        <f>IFERROR(X357/H357,"0")+IFERROR(X358/H358,"0")+IFERROR(X359/H359,"0")+IFERROR(X360/H360,"0")</f>
        <v>70</v>
      </c>
      <c r="Y361" s="753">
        <f>IFERROR(Y357/H357,"0")+IFERROR(Y358/H358,"0")+IFERROR(Y359/H359,"0")+IFERROR(Y360/H360,"0")</f>
        <v>71</v>
      </c>
      <c r="Z361" s="753">
        <f>IFERROR(IF(Z357="",0,Z357),"0")+IFERROR(IF(Z358="",0,Z358),"0")+IFERROR(IF(Z359="",0,Z359),"0")+IFERROR(IF(Z360="",0,Z360),"0")</f>
        <v>0.50041999999999998</v>
      </c>
      <c r="AA361" s="754"/>
      <c r="AB361" s="754"/>
      <c r="AC361" s="754"/>
    </row>
    <row r="362" spans="1:68" x14ac:dyDescent="0.2">
      <c r="A362" s="760"/>
      <c r="B362" s="760"/>
      <c r="C362" s="760"/>
      <c r="D362" s="760"/>
      <c r="E362" s="760"/>
      <c r="F362" s="760"/>
      <c r="G362" s="760"/>
      <c r="H362" s="760"/>
      <c r="I362" s="760"/>
      <c r="J362" s="760"/>
      <c r="K362" s="760"/>
      <c r="L362" s="760"/>
      <c r="M362" s="760"/>
      <c r="N362" s="760"/>
      <c r="O362" s="762"/>
      <c r="P362" s="763" t="s">
        <v>80</v>
      </c>
      <c r="Q362" s="764"/>
      <c r="R362" s="764"/>
      <c r="S362" s="764"/>
      <c r="T362" s="764"/>
      <c r="U362" s="764"/>
      <c r="V362" s="765"/>
      <c r="W362" s="37" t="s">
        <v>69</v>
      </c>
      <c r="X362" s="753">
        <f>IFERROR(SUM(X357:X360),"0")</f>
        <v>222</v>
      </c>
      <c r="Y362" s="753">
        <f>IFERROR(SUM(Y357:Y360),"0")</f>
        <v>224.70000000000002</v>
      </c>
      <c r="Z362" s="37"/>
      <c r="AA362" s="754"/>
      <c r="AB362" s="754"/>
      <c r="AC362" s="754"/>
    </row>
    <row r="363" spans="1:68" ht="14.25" hidden="1" customHeight="1" x14ac:dyDescent="0.25">
      <c r="A363" s="759" t="s">
        <v>64</v>
      </c>
      <c r="B363" s="760"/>
      <c r="C363" s="760"/>
      <c r="D363" s="760"/>
      <c r="E363" s="760"/>
      <c r="F363" s="760"/>
      <c r="G363" s="760"/>
      <c r="H363" s="760"/>
      <c r="I363" s="760"/>
      <c r="J363" s="760"/>
      <c r="K363" s="760"/>
      <c r="L363" s="760"/>
      <c r="M363" s="760"/>
      <c r="N363" s="760"/>
      <c r="O363" s="760"/>
      <c r="P363" s="760"/>
      <c r="Q363" s="760"/>
      <c r="R363" s="760"/>
      <c r="S363" s="760"/>
      <c r="T363" s="760"/>
      <c r="U363" s="760"/>
      <c r="V363" s="760"/>
      <c r="W363" s="760"/>
      <c r="X363" s="760"/>
      <c r="Y363" s="760"/>
      <c r="Z363" s="760"/>
      <c r="AA363" s="747"/>
      <c r="AB363" s="747"/>
      <c r="AC363" s="747"/>
    </row>
    <row r="364" spans="1:68" ht="48" customHeight="1" x14ac:dyDescent="0.25">
      <c r="A364" s="54" t="s">
        <v>568</v>
      </c>
      <c r="B364" s="54" t="s">
        <v>569</v>
      </c>
      <c r="C364" s="31">
        <v>4301051100</v>
      </c>
      <c r="D364" s="757">
        <v>4607091387766</v>
      </c>
      <c r="E364" s="758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93</v>
      </c>
      <c r="L364" s="32"/>
      <c r="M364" s="33" t="s">
        <v>94</v>
      </c>
      <c r="N364" s="33"/>
      <c r="O364" s="32">
        <v>40</v>
      </c>
      <c r="P364" s="11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67"/>
      <c r="R364" s="767"/>
      <c r="S364" s="767"/>
      <c r="T364" s="768"/>
      <c r="U364" s="34"/>
      <c r="V364" s="34"/>
      <c r="W364" s="35" t="s">
        <v>69</v>
      </c>
      <c r="X364" s="751">
        <v>240</v>
      </c>
      <c r="Y364" s="752">
        <f t="shared" ref="Y364:Y369" si="76">IFERROR(IF(X364="",0,CEILING((X364/$H364),1)*$H364),"")</f>
        <v>241.79999999999998</v>
      </c>
      <c r="Z364" s="36">
        <f>IFERROR(IF(Y364=0,"",ROUNDUP(Y364/H364,0)*0.01898),"")</f>
        <v>0.58838000000000001</v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255.78461538461539</v>
      </c>
      <c r="BN364" s="64">
        <f t="shared" ref="BN364:BN369" si="78">IFERROR(Y364*I364/H364,"0")</f>
        <v>257.70300000000003</v>
      </c>
      <c r="BO364" s="64">
        <f t="shared" ref="BO364:BO369" si="79">IFERROR(1/J364*(X364/H364),"0")</f>
        <v>0.48076923076923078</v>
      </c>
      <c r="BP364" s="64">
        <f t="shared" ref="BP364:BP369" si="80">IFERROR(1/J364*(Y364/H364),"0")</f>
        <v>0.484375</v>
      </c>
    </row>
    <row r="365" spans="1:68" ht="37.5" hidden="1" customHeight="1" x14ac:dyDescent="0.25">
      <c r="A365" s="54" t="s">
        <v>571</v>
      </c>
      <c r="B365" s="54" t="s">
        <v>572</v>
      </c>
      <c r="C365" s="31">
        <v>4301051116</v>
      </c>
      <c r="D365" s="757">
        <v>4607091387957</v>
      </c>
      <c r="E365" s="758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93</v>
      </c>
      <c r="L365" s="32"/>
      <c r="M365" s="33" t="s">
        <v>68</v>
      </c>
      <c r="N365" s="33"/>
      <c r="O365" s="32">
        <v>40</v>
      </c>
      <c r="P365" s="11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67"/>
      <c r="R365" s="767"/>
      <c r="S365" s="767"/>
      <c r="T365" s="768"/>
      <c r="U365" s="34"/>
      <c r="V365" s="34"/>
      <c r="W365" s="35" t="s">
        <v>69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hidden="1" customHeight="1" x14ac:dyDescent="0.25">
      <c r="A366" s="54" t="s">
        <v>574</v>
      </c>
      <c r="B366" s="54" t="s">
        <v>575</v>
      </c>
      <c r="C366" s="31">
        <v>4301051115</v>
      </c>
      <c r="D366" s="757">
        <v>4607091387964</v>
      </c>
      <c r="E366" s="758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93</v>
      </c>
      <c r="L366" s="32"/>
      <c r="M366" s="33" t="s">
        <v>68</v>
      </c>
      <c r="N366" s="33"/>
      <c r="O366" s="32">
        <v>40</v>
      </c>
      <c r="P366" s="7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67"/>
      <c r="R366" s="767"/>
      <c r="S366" s="767"/>
      <c r="T366" s="768"/>
      <c r="U366" s="34"/>
      <c r="V366" s="34"/>
      <c r="W366" s="35" t="s">
        <v>69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576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customHeight="1" x14ac:dyDescent="0.25">
      <c r="A367" s="54" t="s">
        <v>577</v>
      </c>
      <c r="B367" s="54" t="s">
        <v>578</v>
      </c>
      <c r="C367" s="31">
        <v>4301051705</v>
      </c>
      <c r="D367" s="757">
        <v>4680115884588</v>
      </c>
      <c r="E367" s="758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1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67"/>
      <c r="R367" s="767"/>
      <c r="S367" s="767"/>
      <c r="T367" s="768"/>
      <c r="U367" s="34"/>
      <c r="V367" s="34"/>
      <c r="W367" s="35" t="s">
        <v>69</v>
      </c>
      <c r="X367" s="751">
        <v>6</v>
      </c>
      <c r="Y367" s="752">
        <f t="shared" si="76"/>
        <v>6</v>
      </c>
      <c r="Z367" s="36">
        <f>IFERROR(IF(Y367=0,"",ROUNDUP(Y367/H367,0)*0.00651),"")</f>
        <v>1.302E-2</v>
      </c>
      <c r="AA367" s="56"/>
      <c r="AB367" s="57"/>
      <c r="AC367" s="435" t="s">
        <v>579</v>
      </c>
      <c r="AG367" s="64"/>
      <c r="AJ367" s="68"/>
      <c r="AK367" s="68">
        <v>0</v>
      </c>
      <c r="BB367" s="436" t="s">
        <v>1</v>
      </c>
      <c r="BM367" s="64">
        <f t="shared" si="77"/>
        <v>6.492</v>
      </c>
      <c r="BN367" s="64">
        <f t="shared" si="78"/>
        <v>6.492</v>
      </c>
      <c r="BO367" s="64">
        <f t="shared" si="79"/>
        <v>1.098901098901099E-2</v>
      </c>
      <c r="BP367" s="64">
        <f t="shared" si="80"/>
        <v>1.098901098901099E-2</v>
      </c>
    </row>
    <row r="368" spans="1:68" ht="37.5" hidden="1" customHeight="1" x14ac:dyDescent="0.25">
      <c r="A368" s="54" t="s">
        <v>580</v>
      </c>
      <c r="B368" s="54" t="s">
        <v>581</v>
      </c>
      <c r="C368" s="31">
        <v>4301051130</v>
      </c>
      <c r="D368" s="757">
        <v>4607091387537</v>
      </c>
      <c r="E368" s="758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67</v>
      </c>
      <c r="L368" s="32"/>
      <c r="M368" s="33" t="s">
        <v>68</v>
      </c>
      <c r="N368" s="33"/>
      <c r="O368" s="32">
        <v>40</v>
      </c>
      <c r="P368" s="11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67"/>
      <c r="R368" s="767"/>
      <c r="S368" s="767"/>
      <c r="T368" s="768"/>
      <c r="U368" s="34"/>
      <c r="V368" s="34"/>
      <c r="W368" s="35" t="s">
        <v>69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582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hidden="1" customHeight="1" x14ac:dyDescent="0.25">
      <c r="A369" s="54" t="s">
        <v>583</v>
      </c>
      <c r="B369" s="54" t="s">
        <v>584</v>
      </c>
      <c r="C369" s="31">
        <v>4301051132</v>
      </c>
      <c r="D369" s="757">
        <v>4607091387513</v>
      </c>
      <c r="E369" s="758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67</v>
      </c>
      <c r="L369" s="32"/>
      <c r="M369" s="33" t="s">
        <v>68</v>
      </c>
      <c r="N369" s="33"/>
      <c r="O369" s="32">
        <v>40</v>
      </c>
      <c r="P369" s="11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67"/>
      <c r="R369" s="767"/>
      <c r="S369" s="767"/>
      <c r="T369" s="768"/>
      <c r="U369" s="34"/>
      <c r="V369" s="34"/>
      <c r="W369" s="35" t="s">
        <v>69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585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x14ac:dyDescent="0.2">
      <c r="A370" s="761"/>
      <c r="B370" s="760"/>
      <c r="C370" s="760"/>
      <c r="D370" s="760"/>
      <c r="E370" s="760"/>
      <c r="F370" s="760"/>
      <c r="G370" s="760"/>
      <c r="H370" s="760"/>
      <c r="I370" s="760"/>
      <c r="J370" s="760"/>
      <c r="K370" s="760"/>
      <c r="L370" s="760"/>
      <c r="M370" s="760"/>
      <c r="N370" s="760"/>
      <c r="O370" s="762"/>
      <c r="P370" s="763" t="s">
        <v>80</v>
      </c>
      <c r="Q370" s="764"/>
      <c r="R370" s="764"/>
      <c r="S370" s="764"/>
      <c r="T370" s="764"/>
      <c r="U370" s="764"/>
      <c r="V370" s="765"/>
      <c r="W370" s="37" t="s">
        <v>81</v>
      </c>
      <c r="X370" s="753">
        <f>IFERROR(X364/H364,"0")+IFERROR(X365/H365,"0")+IFERROR(X366/H366,"0")+IFERROR(X367/H367,"0")+IFERROR(X368/H368,"0")+IFERROR(X369/H369,"0")</f>
        <v>32.769230769230774</v>
      </c>
      <c r="Y370" s="753">
        <f>IFERROR(Y364/H364,"0")+IFERROR(Y365/H365,"0")+IFERROR(Y366/H366,"0")+IFERROR(Y367/H367,"0")+IFERROR(Y368/H368,"0")+IFERROR(Y369/H369,"0")</f>
        <v>33</v>
      </c>
      <c r="Z370" s="753">
        <f>IFERROR(IF(Z364="",0,Z364),"0")+IFERROR(IF(Z365="",0,Z365),"0")+IFERROR(IF(Z366="",0,Z366),"0")+IFERROR(IF(Z367="",0,Z367),"0")+IFERROR(IF(Z368="",0,Z368),"0")+IFERROR(IF(Z369="",0,Z369),"0")</f>
        <v>0.60140000000000005</v>
      </c>
      <c r="AA370" s="754"/>
      <c r="AB370" s="754"/>
      <c r="AC370" s="754"/>
    </row>
    <row r="371" spans="1:68" x14ac:dyDescent="0.2">
      <c r="A371" s="760"/>
      <c r="B371" s="760"/>
      <c r="C371" s="760"/>
      <c r="D371" s="760"/>
      <c r="E371" s="760"/>
      <c r="F371" s="760"/>
      <c r="G371" s="760"/>
      <c r="H371" s="760"/>
      <c r="I371" s="760"/>
      <c r="J371" s="760"/>
      <c r="K371" s="760"/>
      <c r="L371" s="760"/>
      <c r="M371" s="760"/>
      <c r="N371" s="760"/>
      <c r="O371" s="762"/>
      <c r="P371" s="763" t="s">
        <v>80</v>
      </c>
      <c r="Q371" s="764"/>
      <c r="R371" s="764"/>
      <c r="S371" s="764"/>
      <c r="T371" s="764"/>
      <c r="U371" s="764"/>
      <c r="V371" s="765"/>
      <c r="W371" s="37" t="s">
        <v>69</v>
      </c>
      <c r="X371" s="753">
        <f>IFERROR(SUM(X364:X369),"0")</f>
        <v>246</v>
      </c>
      <c r="Y371" s="753">
        <f>IFERROR(SUM(Y364:Y369),"0")</f>
        <v>247.79999999999998</v>
      </c>
      <c r="Z371" s="37"/>
      <c r="AA371" s="754"/>
      <c r="AB371" s="754"/>
      <c r="AC371" s="754"/>
    </row>
    <row r="372" spans="1:68" ht="14.25" hidden="1" customHeight="1" x14ac:dyDescent="0.25">
      <c r="A372" s="759" t="s">
        <v>184</v>
      </c>
      <c r="B372" s="760"/>
      <c r="C372" s="760"/>
      <c r="D372" s="760"/>
      <c r="E372" s="760"/>
      <c r="F372" s="760"/>
      <c r="G372" s="760"/>
      <c r="H372" s="760"/>
      <c r="I372" s="760"/>
      <c r="J372" s="760"/>
      <c r="K372" s="760"/>
      <c r="L372" s="760"/>
      <c r="M372" s="760"/>
      <c r="N372" s="760"/>
      <c r="O372" s="760"/>
      <c r="P372" s="760"/>
      <c r="Q372" s="760"/>
      <c r="R372" s="760"/>
      <c r="S372" s="760"/>
      <c r="T372" s="760"/>
      <c r="U372" s="760"/>
      <c r="V372" s="760"/>
      <c r="W372" s="760"/>
      <c r="X372" s="760"/>
      <c r="Y372" s="760"/>
      <c r="Z372" s="760"/>
      <c r="AA372" s="747"/>
      <c r="AB372" s="747"/>
      <c r="AC372" s="747"/>
    </row>
    <row r="373" spans="1:68" ht="37.5" hidden="1" customHeight="1" x14ac:dyDescent="0.25">
      <c r="A373" s="54" t="s">
        <v>586</v>
      </c>
      <c r="B373" s="54" t="s">
        <v>587</v>
      </c>
      <c r="C373" s="31">
        <v>4301060379</v>
      </c>
      <c r="D373" s="757">
        <v>4607091380880</v>
      </c>
      <c r="E373" s="758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30</v>
      </c>
      <c r="P373" s="11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67"/>
      <c r="R373" s="767"/>
      <c r="S373" s="767"/>
      <c r="T373" s="768"/>
      <c r="U373" s="34"/>
      <c r="V373" s="34"/>
      <c r="W373" s="35" t="s">
        <v>69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588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589</v>
      </c>
      <c r="B374" s="54" t="s">
        <v>590</v>
      </c>
      <c r="C374" s="31">
        <v>4301060308</v>
      </c>
      <c r="D374" s="757">
        <v>4607091384482</v>
      </c>
      <c r="E374" s="758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30</v>
      </c>
      <c r="P374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67"/>
      <c r="R374" s="767"/>
      <c r="S374" s="767"/>
      <c r="T374" s="768"/>
      <c r="U374" s="34"/>
      <c r="V374" s="34"/>
      <c r="W374" s="35" t="s">
        <v>69</v>
      </c>
      <c r="X374" s="751">
        <v>0</v>
      </c>
      <c r="Y374" s="75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591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16.5" hidden="1" customHeight="1" x14ac:dyDescent="0.25">
      <c r="A375" s="54" t="s">
        <v>592</v>
      </c>
      <c r="B375" s="54" t="s">
        <v>593</v>
      </c>
      <c r="C375" s="31">
        <v>4301060484</v>
      </c>
      <c r="D375" s="757">
        <v>4607091380897</v>
      </c>
      <c r="E375" s="758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93</v>
      </c>
      <c r="L375" s="32"/>
      <c r="M375" s="33" t="s">
        <v>138</v>
      </c>
      <c r="N375" s="33"/>
      <c r="O375" s="32">
        <v>30</v>
      </c>
      <c r="P375" s="974" t="s">
        <v>594</v>
      </c>
      <c r="Q375" s="767"/>
      <c r="R375" s="767"/>
      <c r="S375" s="767"/>
      <c r="T375" s="768"/>
      <c r="U375" s="34"/>
      <c r="V375" s="34"/>
      <c r="W375" s="35" t="s">
        <v>69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595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592</v>
      </c>
      <c r="B376" s="54" t="s">
        <v>596</v>
      </c>
      <c r="C376" s="31">
        <v>4301060325</v>
      </c>
      <c r="D376" s="757">
        <v>4607091380897</v>
      </c>
      <c r="E376" s="758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93</v>
      </c>
      <c r="L376" s="32"/>
      <c r="M376" s="33" t="s">
        <v>68</v>
      </c>
      <c r="N376" s="33"/>
      <c r="O376" s="32">
        <v>30</v>
      </c>
      <c r="P376" s="8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67"/>
      <c r="R376" s="767"/>
      <c r="S376" s="767"/>
      <c r="T376" s="768"/>
      <c r="U376" s="34"/>
      <c r="V376" s="34"/>
      <c r="W376" s="35" t="s">
        <v>69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597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61"/>
      <c r="B377" s="760"/>
      <c r="C377" s="760"/>
      <c r="D377" s="760"/>
      <c r="E377" s="760"/>
      <c r="F377" s="760"/>
      <c r="G377" s="760"/>
      <c r="H377" s="760"/>
      <c r="I377" s="760"/>
      <c r="J377" s="760"/>
      <c r="K377" s="760"/>
      <c r="L377" s="760"/>
      <c r="M377" s="760"/>
      <c r="N377" s="760"/>
      <c r="O377" s="762"/>
      <c r="P377" s="763" t="s">
        <v>80</v>
      </c>
      <c r="Q377" s="764"/>
      <c r="R377" s="764"/>
      <c r="S377" s="764"/>
      <c r="T377" s="764"/>
      <c r="U377" s="764"/>
      <c r="V377" s="765"/>
      <c r="W377" s="37" t="s">
        <v>81</v>
      </c>
      <c r="X377" s="753">
        <f>IFERROR(X373/H373,"0")+IFERROR(X374/H374,"0")+IFERROR(X375/H375,"0")+IFERROR(X376/H376,"0")</f>
        <v>0</v>
      </c>
      <c r="Y377" s="753">
        <f>IFERROR(Y373/H373,"0")+IFERROR(Y374/H374,"0")+IFERROR(Y375/H375,"0")+IFERROR(Y376/H376,"0")</f>
        <v>0</v>
      </c>
      <c r="Z377" s="753">
        <f>IFERROR(IF(Z373="",0,Z373),"0")+IFERROR(IF(Z374="",0,Z374),"0")+IFERROR(IF(Z375="",0,Z375),"0")+IFERROR(IF(Z376="",0,Z376),"0")</f>
        <v>0</v>
      </c>
      <c r="AA377" s="754"/>
      <c r="AB377" s="754"/>
      <c r="AC377" s="754"/>
    </row>
    <row r="378" spans="1:68" hidden="1" x14ac:dyDescent="0.2">
      <c r="A378" s="760"/>
      <c r="B378" s="760"/>
      <c r="C378" s="760"/>
      <c r="D378" s="760"/>
      <c r="E378" s="760"/>
      <c r="F378" s="760"/>
      <c r="G378" s="760"/>
      <c r="H378" s="760"/>
      <c r="I378" s="760"/>
      <c r="J378" s="760"/>
      <c r="K378" s="760"/>
      <c r="L378" s="760"/>
      <c r="M378" s="760"/>
      <c r="N378" s="760"/>
      <c r="O378" s="762"/>
      <c r="P378" s="763" t="s">
        <v>80</v>
      </c>
      <c r="Q378" s="764"/>
      <c r="R378" s="764"/>
      <c r="S378" s="764"/>
      <c r="T378" s="764"/>
      <c r="U378" s="764"/>
      <c r="V378" s="765"/>
      <c r="W378" s="37" t="s">
        <v>69</v>
      </c>
      <c r="X378" s="753">
        <f>IFERROR(SUM(X373:X376),"0")</f>
        <v>0</v>
      </c>
      <c r="Y378" s="753">
        <f>IFERROR(SUM(Y373:Y376),"0")</f>
        <v>0</v>
      </c>
      <c r="Z378" s="37"/>
      <c r="AA378" s="754"/>
      <c r="AB378" s="754"/>
      <c r="AC378" s="754"/>
    </row>
    <row r="379" spans="1:68" ht="14.25" hidden="1" customHeight="1" x14ac:dyDescent="0.25">
      <c r="A379" s="759" t="s">
        <v>82</v>
      </c>
      <c r="B379" s="760"/>
      <c r="C379" s="760"/>
      <c r="D379" s="760"/>
      <c r="E379" s="760"/>
      <c r="F379" s="760"/>
      <c r="G379" s="760"/>
      <c r="H379" s="760"/>
      <c r="I379" s="760"/>
      <c r="J379" s="760"/>
      <c r="K379" s="760"/>
      <c r="L379" s="760"/>
      <c r="M379" s="760"/>
      <c r="N379" s="760"/>
      <c r="O379" s="760"/>
      <c r="P379" s="760"/>
      <c r="Q379" s="760"/>
      <c r="R379" s="760"/>
      <c r="S379" s="760"/>
      <c r="T379" s="760"/>
      <c r="U379" s="760"/>
      <c r="V379" s="760"/>
      <c r="W379" s="760"/>
      <c r="X379" s="760"/>
      <c r="Y379" s="760"/>
      <c r="Z379" s="760"/>
      <c r="AA379" s="747"/>
      <c r="AB379" s="747"/>
      <c r="AC379" s="747"/>
    </row>
    <row r="380" spans="1:68" ht="16.5" hidden="1" customHeight="1" x14ac:dyDescent="0.25">
      <c r="A380" s="54" t="s">
        <v>598</v>
      </c>
      <c r="B380" s="54" t="s">
        <v>599</v>
      </c>
      <c r="C380" s="31">
        <v>4301030232</v>
      </c>
      <c r="D380" s="757">
        <v>4607091388374</v>
      </c>
      <c r="E380" s="758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105</v>
      </c>
      <c r="L380" s="32"/>
      <c r="M380" s="33" t="s">
        <v>85</v>
      </c>
      <c r="N380" s="33"/>
      <c r="O380" s="32">
        <v>180</v>
      </c>
      <c r="P380" s="1012" t="s">
        <v>600</v>
      </c>
      <c r="Q380" s="767"/>
      <c r="R380" s="767"/>
      <c r="S380" s="767"/>
      <c r="T380" s="768"/>
      <c r="U380" s="34"/>
      <c r="V380" s="34"/>
      <c r="W380" s="35" t="s">
        <v>69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601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602</v>
      </c>
      <c r="B381" s="54" t="s">
        <v>603</v>
      </c>
      <c r="C381" s="31">
        <v>4301030235</v>
      </c>
      <c r="D381" s="757">
        <v>4607091388381</v>
      </c>
      <c r="E381" s="758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105</v>
      </c>
      <c r="L381" s="32"/>
      <c r="M381" s="33" t="s">
        <v>85</v>
      </c>
      <c r="N381" s="33"/>
      <c r="O381" s="32">
        <v>180</v>
      </c>
      <c r="P381" s="852" t="s">
        <v>604</v>
      </c>
      <c r="Q381" s="767"/>
      <c r="R381" s="767"/>
      <c r="S381" s="767"/>
      <c r="T381" s="768"/>
      <c r="U381" s="34"/>
      <c r="V381" s="34"/>
      <c r="W381" s="35" t="s">
        <v>69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57">
        <v>4607091383102</v>
      </c>
      <c r="E382" s="758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98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67"/>
      <c r="R382" s="767"/>
      <c r="S382" s="767"/>
      <c r="T382" s="768"/>
      <c r="U382" s="34"/>
      <c r="V382" s="34"/>
      <c r="W382" s="35" t="s">
        <v>69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607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57">
        <v>4607091388404</v>
      </c>
      <c r="E383" s="758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67"/>
      <c r="R383" s="767"/>
      <c r="S383" s="767"/>
      <c r="T383" s="768"/>
      <c r="U383" s="34"/>
      <c r="V383" s="34"/>
      <c r="W383" s="35" t="s">
        <v>69</v>
      </c>
      <c r="X383" s="751">
        <v>7</v>
      </c>
      <c r="Y383" s="752">
        <f>IFERROR(IF(X383="",0,CEILING((X383/$H383),1)*$H383),"")</f>
        <v>7.6499999999999995</v>
      </c>
      <c r="Z383" s="36">
        <f>IFERROR(IF(Y383=0,"",ROUNDUP(Y383/H383,0)*0.00651),"")</f>
        <v>1.9529999999999999E-2</v>
      </c>
      <c r="AA383" s="56"/>
      <c r="AB383" s="57"/>
      <c r="AC383" s="455" t="s">
        <v>601</v>
      </c>
      <c r="AG383" s="64"/>
      <c r="AJ383" s="68"/>
      <c r="AK383" s="68">
        <v>0</v>
      </c>
      <c r="BB383" s="456" t="s">
        <v>1</v>
      </c>
      <c r="BM383" s="64">
        <f>IFERROR(X383*I383/H383,"0")</f>
        <v>7.9058823529411768</v>
      </c>
      <c r="BN383" s="64">
        <f>IFERROR(Y383*I383/H383,"0")</f>
        <v>8.6399999999999988</v>
      </c>
      <c r="BO383" s="64">
        <f>IFERROR(1/J383*(X383/H383),"0")</f>
        <v>1.508295625942685E-2</v>
      </c>
      <c r="BP383" s="64">
        <f>IFERROR(1/J383*(Y383/H383),"0")</f>
        <v>1.6483516483516484E-2</v>
      </c>
    </row>
    <row r="384" spans="1:68" x14ac:dyDescent="0.2">
      <c r="A384" s="761"/>
      <c r="B384" s="760"/>
      <c r="C384" s="760"/>
      <c r="D384" s="760"/>
      <c r="E384" s="760"/>
      <c r="F384" s="760"/>
      <c r="G384" s="760"/>
      <c r="H384" s="760"/>
      <c r="I384" s="760"/>
      <c r="J384" s="760"/>
      <c r="K384" s="760"/>
      <c r="L384" s="760"/>
      <c r="M384" s="760"/>
      <c r="N384" s="760"/>
      <c r="O384" s="762"/>
      <c r="P384" s="763" t="s">
        <v>80</v>
      </c>
      <c r="Q384" s="764"/>
      <c r="R384" s="764"/>
      <c r="S384" s="764"/>
      <c r="T384" s="764"/>
      <c r="U384" s="764"/>
      <c r="V384" s="765"/>
      <c r="W384" s="37" t="s">
        <v>81</v>
      </c>
      <c r="X384" s="753">
        <f>IFERROR(X380/H380,"0")+IFERROR(X381/H381,"0")+IFERROR(X382/H382,"0")+IFERROR(X383/H383,"0")</f>
        <v>2.7450980392156863</v>
      </c>
      <c r="Y384" s="753">
        <f>IFERROR(Y380/H380,"0")+IFERROR(Y381/H381,"0")+IFERROR(Y382/H382,"0")+IFERROR(Y383/H383,"0")</f>
        <v>3</v>
      </c>
      <c r="Z384" s="753">
        <f>IFERROR(IF(Z380="",0,Z380),"0")+IFERROR(IF(Z381="",0,Z381),"0")+IFERROR(IF(Z382="",0,Z382),"0")+IFERROR(IF(Z383="",0,Z383),"0")</f>
        <v>1.9529999999999999E-2</v>
      </c>
      <c r="AA384" s="754"/>
      <c r="AB384" s="754"/>
      <c r="AC384" s="754"/>
    </row>
    <row r="385" spans="1:68" x14ac:dyDescent="0.2">
      <c r="A385" s="760"/>
      <c r="B385" s="760"/>
      <c r="C385" s="760"/>
      <c r="D385" s="760"/>
      <c r="E385" s="760"/>
      <c r="F385" s="760"/>
      <c r="G385" s="760"/>
      <c r="H385" s="760"/>
      <c r="I385" s="760"/>
      <c r="J385" s="760"/>
      <c r="K385" s="760"/>
      <c r="L385" s="760"/>
      <c r="M385" s="760"/>
      <c r="N385" s="760"/>
      <c r="O385" s="762"/>
      <c r="P385" s="763" t="s">
        <v>80</v>
      </c>
      <c r="Q385" s="764"/>
      <c r="R385" s="764"/>
      <c r="S385" s="764"/>
      <c r="T385" s="764"/>
      <c r="U385" s="764"/>
      <c r="V385" s="765"/>
      <c r="W385" s="37" t="s">
        <v>69</v>
      </c>
      <c r="X385" s="753">
        <f>IFERROR(SUM(X380:X383),"0")</f>
        <v>7</v>
      </c>
      <c r="Y385" s="753">
        <f>IFERROR(SUM(Y380:Y383),"0")</f>
        <v>7.6499999999999995</v>
      </c>
      <c r="Z385" s="37"/>
      <c r="AA385" s="754"/>
      <c r="AB385" s="754"/>
      <c r="AC385" s="754"/>
    </row>
    <row r="386" spans="1:68" ht="14.25" hidden="1" customHeight="1" x14ac:dyDescent="0.25">
      <c r="A386" s="759" t="s">
        <v>610</v>
      </c>
      <c r="B386" s="760"/>
      <c r="C386" s="760"/>
      <c r="D386" s="760"/>
      <c r="E386" s="760"/>
      <c r="F386" s="760"/>
      <c r="G386" s="760"/>
      <c r="H386" s="760"/>
      <c r="I386" s="760"/>
      <c r="J386" s="760"/>
      <c r="K386" s="760"/>
      <c r="L386" s="760"/>
      <c r="M386" s="760"/>
      <c r="N386" s="760"/>
      <c r="O386" s="760"/>
      <c r="P386" s="760"/>
      <c r="Q386" s="760"/>
      <c r="R386" s="760"/>
      <c r="S386" s="760"/>
      <c r="T386" s="760"/>
      <c r="U386" s="760"/>
      <c r="V386" s="760"/>
      <c r="W386" s="760"/>
      <c r="X386" s="760"/>
      <c r="Y386" s="760"/>
      <c r="Z386" s="760"/>
      <c r="AA386" s="747"/>
      <c r="AB386" s="747"/>
      <c r="AC386" s="747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57">
        <v>4680115881808</v>
      </c>
      <c r="E387" s="758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67</v>
      </c>
      <c r="L387" s="32"/>
      <c r="M387" s="33" t="s">
        <v>613</v>
      </c>
      <c r="N387" s="33"/>
      <c r="O387" s="32">
        <v>730</v>
      </c>
      <c r="P387" s="9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67"/>
      <c r="R387" s="767"/>
      <c r="S387" s="767"/>
      <c r="T387" s="768"/>
      <c r="U387" s="34"/>
      <c r="V387" s="34"/>
      <c r="W387" s="35" t="s">
        <v>69</v>
      </c>
      <c r="X387" s="751">
        <v>8</v>
      </c>
      <c r="Y387" s="752">
        <f>IFERROR(IF(X387="",0,CEILING((X387/$H387),1)*$H387),"")</f>
        <v>8</v>
      </c>
      <c r="Z387" s="36">
        <f>IFERROR(IF(Y387=0,"",ROUNDUP(Y387/H387,0)*0.00474),"")</f>
        <v>1.8960000000000001E-2</v>
      </c>
      <c r="AA387" s="56"/>
      <c r="AB387" s="57"/>
      <c r="AC387" s="457" t="s">
        <v>614</v>
      </c>
      <c r="AG387" s="64"/>
      <c r="AJ387" s="68"/>
      <c r="AK387" s="68">
        <v>0</v>
      </c>
      <c r="BB387" s="458" t="s">
        <v>1</v>
      </c>
      <c r="BM387" s="64">
        <f>IFERROR(X387*I387/H387,"0")</f>
        <v>8.9600000000000009</v>
      </c>
      <c r="BN387" s="64">
        <f>IFERROR(Y387*I387/H387,"0")</f>
        <v>8.9600000000000009</v>
      </c>
      <c r="BO387" s="64">
        <f>IFERROR(1/J387*(X387/H387),"0")</f>
        <v>1.680672268907563E-2</v>
      </c>
      <c r="BP387" s="64">
        <f>IFERROR(1/J387*(Y387/H387),"0")</f>
        <v>1.680672268907563E-2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57">
        <v>4680115881822</v>
      </c>
      <c r="E388" s="758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67</v>
      </c>
      <c r="L388" s="32"/>
      <c r="M388" s="33" t="s">
        <v>613</v>
      </c>
      <c r="N388" s="33"/>
      <c r="O388" s="32">
        <v>730</v>
      </c>
      <c r="P388" s="10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67"/>
      <c r="R388" s="767"/>
      <c r="S388" s="767"/>
      <c r="T388" s="768"/>
      <c r="U388" s="34"/>
      <c r="V388" s="34"/>
      <c r="W388" s="35" t="s">
        <v>69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614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57">
        <v>4680115880016</v>
      </c>
      <c r="E389" s="758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67</v>
      </c>
      <c r="L389" s="32"/>
      <c r="M389" s="33" t="s">
        <v>613</v>
      </c>
      <c r="N389" s="33"/>
      <c r="O389" s="32">
        <v>730</v>
      </c>
      <c r="P389" s="7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67"/>
      <c r="R389" s="767"/>
      <c r="S389" s="767"/>
      <c r="T389" s="768"/>
      <c r="U389" s="34"/>
      <c r="V389" s="34"/>
      <c r="W389" s="35" t="s">
        <v>69</v>
      </c>
      <c r="X389" s="751">
        <v>10</v>
      </c>
      <c r="Y389" s="752">
        <f>IFERROR(IF(X389="",0,CEILING((X389/$H389),1)*$H389),"")</f>
        <v>10</v>
      </c>
      <c r="Z389" s="36">
        <f>IFERROR(IF(Y389=0,"",ROUNDUP(Y389/H389,0)*0.00474),"")</f>
        <v>2.3700000000000002E-2</v>
      </c>
      <c r="AA389" s="56"/>
      <c r="AB389" s="57"/>
      <c r="AC389" s="461" t="s">
        <v>614</v>
      </c>
      <c r="AG389" s="64"/>
      <c r="AJ389" s="68"/>
      <c r="AK389" s="68">
        <v>0</v>
      </c>
      <c r="BB389" s="462" t="s">
        <v>1</v>
      </c>
      <c r="BM389" s="64">
        <f>IFERROR(X389*I389/H389,"0")</f>
        <v>11.200000000000001</v>
      </c>
      <c r="BN389" s="64">
        <f>IFERROR(Y389*I389/H389,"0")</f>
        <v>11.200000000000001</v>
      </c>
      <c r="BO389" s="64">
        <f>IFERROR(1/J389*(X389/H389),"0")</f>
        <v>2.1008403361344536E-2</v>
      </c>
      <c r="BP389" s="64">
        <f>IFERROR(1/J389*(Y389/H389),"0")</f>
        <v>2.1008403361344536E-2</v>
      </c>
    </row>
    <row r="390" spans="1:68" x14ac:dyDescent="0.2">
      <c r="A390" s="761"/>
      <c r="B390" s="760"/>
      <c r="C390" s="760"/>
      <c r="D390" s="760"/>
      <c r="E390" s="760"/>
      <c r="F390" s="760"/>
      <c r="G390" s="760"/>
      <c r="H390" s="760"/>
      <c r="I390" s="760"/>
      <c r="J390" s="760"/>
      <c r="K390" s="760"/>
      <c r="L390" s="760"/>
      <c r="M390" s="760"/>
      <c r="N390" s="760"/>
      <c r="O390" s="762"/>
      <c r="P390" s="763" t="s">
        <v>80</v>
      </c>
      <c r="Q390" s="764"/>
      <c r="R390" s="764"/>
      <c r="S390" s="764"/>
      <c r="T390" s="764"/>
      <c r="U390" s="764"/>
      <c r="V390" s="765"/>
      <c r="W390" s="37" t="s">
        <v>81</v>
      </c>
      <c r="X390" s="753">
        <f>IFERROR(X387/H387,"0")+IFERROR(X388/H388,"0")+IFERROR(X389/H389,"0")</f>
        <v>9</v>
      </c>
      <c r="Y390" s="753">
        <f>IFERROR(Y387/H387,"0")+IFERROR(Y388/H388,"0")+IFERROR(Y389/H389,"0")</f>
        <v>9</v>
      </c>
      <c r="Z390" s="753">
        <f>IFERROR(IF(Z387="",0,Z387),"0")+IFERROR(IF(Z388="",0,Z388),"0")+IFERROR(IF(Z389="",0,Z389),"0")</f>
        <v>4.2660000000000003E-2</v>
      </c>
      <c r="AA390" s="754"/>
      <c r="AB390" s="754"/>
      <c r="AC390" s="754"/>
    </row>
    <row r="391" spans="1:68" x14ac:dyDescent="0.2">
      <c r="A391" s="760"/>
      <c r="B391" s="760"/>
      <c r="C391" s="760"/>
      <c r="D391" s="760"/>
      <c r="E391" s="760"/>
      <c r="F391" s="760"/>
      <c r="G391" s="760"/>
      <c r="H391" s="760"/>
      <c r="I391" s="760"/>
      <c r="J391" s="760"/>
      <c r="K391" s="760"/>
      <c r="L391" s="760"/>
      <c r="M391" s="760"/>
      <c r="N391" s="760"/>
      <c r="O391" s="762"/>
      <c r="P391" s="763" t="s">
        <v>80</v>
      </c>
      <c r="Q391" s="764"/>
      <c r="R391" s="764"/>
      <c r="S391" s="764"/>
      <c r="T391" s="764"/>
      <c r="U391" s="764"/>
      <c r="V391" s="765"/>
      <c r="W391" s="37" t="s">
        <v>69</v>
      </c>
      <c r="X391" s="753">
        <f>IFERROR(SUM(X387:X389),"0")</f>
        <v>18</v>
      </c>
      <c r="Y391" s="753">
        <f>IFERROR(SUM(Y387:Y389),"0")</f>
        <v>18</v>
      </c>
      <c r="Z391" s="37"/>
      <c r="AA391" s="754"/>
      <c r="AB391" s="754"/>
      <c r="AC391" s="754"/>
    </row>
    <row r="392" spans="1:68" ht="16.5" hidden="1" customHeight="1" x14ac:dyDescent="0.25">
      <c r="A392" s="788" t="s">
        <v>619</v>
      </c>
      <c r="B392" s="760"/>
      <c r="C392" s="760"/>
      <c r="D392" s="760"/>
      <c r="E392" s="760"/>
      <c r="F392" s="760"/>
      <c r="G392" s="760"/>
      <c r="H392" s="760"/>
      <c r="I392" s="760"/>
      <c r="J392" s="760"/>
      <c r="K392" s="760"/>
      <c r="L392" s="760"/>
      <c r="M392" s="760"/>
      <c r="N392" s="760"/>
      <c r="O392" s="760"/>
      <c r="P392" s="760"/>
      <c r="Q392" s="760"/>
      <c r="R392" s="760"/>
      <c r="S392" s="760"/>
      <c r="T392" s="760"/>
      <c r="U392" s="760"/>
      <c r="V392" s="760"/>
      <c r="W392" s="760"/>
      <c r="X392" s="760"/>
      <c r="Y392" s="760"/>
      <c r="Z392" s="760"/>
      <c r="AA392" s="746"/>
      <c r="AB392" s="746"/>
      <c r="AC392" s="746"/>
    </row>
    <row r="393" spans="1:68" ht="14.25" hidden="1" customHeight="1" x14ac:dyDescent="0.25">
      <c r="A393" s="759" t="s">
        <v>153</v>
      </c>
      <c r="B393" s="760"/>
      <c r="C393" s="760"/>
      <c r="D393" s="760"/>
      <c r="E393" s="760"/>
      <c r="F393" s="760"/>
      <c r="G393" s="760"/>
      <c r="H393" s="760"/>
      <c r="I393" s="760"/>
      <c r="J393" s="760"/>
      <c r="K393" s="760"/>
      <c r="L393" s="760"/>
      <c r="M393" s="760"/>
      <c r="N393" s="760"/>
      <c r="O393" s="760"/>
      <c r="P393" s="760"/>
      <c r="Q393" s="760"/>
      <c r="R393" s="760"/>
      <c r="S393" s="760"/>
      <c r="T393" s="760"/>
      <c r="U393" s="760"/>
      <c r="V393" s="760"/>
      <c r="W393" s="760"/>
      <c r="X393" s="760"/>
      <c r="Y393" s="760"/>
      <c r="Z393" s="760"/>
      <c r="AA393" s="747"/>
      <c r="AB393" s="747"/>
      <c r="AC393" s="747"/>
    </row>
    <row r="394" spans="1:68" ht="27" hidden="1" customHeight="1" x14ac:dyDescent="0.25">
      <c r="A394" s="54" t="s">
        <v>620</v>
      </c>
      <c r="B394" s="54" t="s">
        <v>621</v>
      </c>
      <c r="C394" s="31">
        <v>4301031066</v>
      </c>
      <c r="D394" s="757">
        <v>4607091383836</v>
      </c>
      <c r="E394" s="758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67"/>
      <c r="R394" s="767"/>
      <c r="S394" s="767"/>
      <c r="T394" s="768"/>
      <c r="U394" s="34"/>
      <c r="V394" s="34"/>
      <c r="W394" s="35" t="s">
        <v>69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622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61"/>
      <c r="B395" s="760"/>
      <c r="C395" s="760"/>
      <c r="D395" s="760"/>
      <c r="E395" s="760"/>
      <c r="F395" s="760"/>
      <c r="G395" s="760"/>
      <c r="H395" s="760"/>
      <c r="I395" s="760"/>
      <c r="J395" s="760"/>
      <c r="K395" s="760"/>
      <c r="L395" s="760"/>
      <c r="M395" s="760"/>
      <c r="N395" s="760"/>
      <c r="O395" s="762"/>
      <c r="P395" s="763" t="s">
        <v>80</v>
      </c>
      <c r="Q395" s="764"/>
      <c r="R395" s="764"/>
      <c r="S395" s="764"/>
      <c r="T395" s="764"/>
      <c r="U395" s="764"/>
      <c r="V395" s="765"/>
      <c r="W395" s="37" t="s">
        <v>81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hidden="1" x14ac:dyDescent="0.2">
      <c r="A396" s="760"/>
      <c r="B396" s="760"/>
      <c r="C396" s="760"/>
      <c r="D396" s="760"/>
      <c r="E396" s="760"/>
      <c r="F396" s="760"/>
      <c r="G396" s="760"/>
      <c r="H396" s="760"/>
      <c r="I396" s="760"/>
      <c r="J396" s="760"/>
      <c r="K396" s="760"/>
      <c r="L396" s="760"/>
      <c r="M396" s="760"/>
      <c r="N396" s="760"/>
      <c r="O396" s="762"/>
      <c r="P396" s="763" t="s">
        <v>80</v>
      </c>
      <c r="Q396" s="764"/>
      <c r="R396" s="764"/>
      <c r="S396" s="764"/>
      <c r="T396" s="764"/>
      <c r="U396" s="764"/>
      <c r="V396" s="765"/>
      <c r="W396" s="37" t="s">
        <v>69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hidden="1" customHeight="1" x14ac:dyDescent="0.25">
      <c r="A397" s="759" t="s">
        <v>64</v>
      </c>
      <c r="B397" s="760"/>
      <c r="C397" s="760"/>
      <c r="D397" s="760"/>
      <c r="E397" s="760"/>
      <c r="F397" s="760"/>
      <c r="G397" s="760"/>
      <c r="H397" s="760"/>
      <c r="I397" s="760"/>
      <c r="J397" s="760"/>
      <c r="K397" s="760"/>
      <c r="L397" s="760"/>
      <c r="M397" s="760"/>
      <c r="N397" s="760"/>
      <c r="O397" s="760"/>
      <c r="P397" s="760"/>
      <c r="Q397" s="760"/>
      <c r="R397" s="760"/>
      <c r="S397" s="760"/>
      <c r="T397" s="760"/>
      <c r="U397" s="760"/>
      <c r="V397" s="760"/>
      <c r="W397" s="760"/>
      <c r="X397" s="760"/>
      <c r="Y397" s="760"/>
      <c r="Z397" s="760"/>
      <c r="AA397" s="747"/>
      <c r="AB397" s="747"/>
      <c r="AC397" s="747"/>
    </row>
    <row r="398" spans="1:68" ht="37.5" hidden="1" customHeight="1" x14ac:dyDescent="0.25">
      <c r="A398" s="54" t="s">
        <v>623</v>
      </c>
      <c r="B398" s="54" t="s">
        <v>624</v>
      </c>
      <c r="C398" s="31">
        <v>4301051142</v>
      </c>
      <c r="D398" s="757">
        <v>4607091387919</v>
      </c>
      <c r="E398" s="758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67"/>
      <c r="R398" s="767"/>
      <c r="S398" s="767"/>
      <c r="T398" s="768"/>
      <c r="U398" s="34"/>
      <c r="V398" s="34"/>
      <c r="W398" s="35" t="s">
        <v>69</v>
      </c>
      <c r="X398" s="751">
        <v>0</v>
      </c>
      <c r="Y398" s="75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625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626</v>
      </c>
      <c r="B399" s="54" t="s">
        <v>627</v>
      </c>
      <c r="C399" s="31">
        <v>4301051461</v>
      </c>
      <c r="D399" s="757">
        <v>4680115883604</v>
      </c>
      <c r="E399" s="758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67"/>
      <c r="R399" s="767"/>
      <c r="S399" s="767"/>
      <c r="T399" s="768"/>
      <c r="U399" s="34"/>
      <c r="V399" s="34"/>
      <c r="W399" s="35" t="s">
        <v>69</v>
      </c>
      <c r="X399" s="751">
        <v>0</v>
      </c>
      <c r="Y399" s="75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628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629</v>
      </c>
      <c r="B400" s="54" t="s">
        <v>630</v>
      </c>
      <c r="C400" s="31">
        <v>4301051485</v>
      </c>
      <c r="D400" s="757">
        <v>4680115883567</v>
      </c>
      <c r="E400" s="758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67</v>
      </c>
      <c r="L400" s="32"/>
      <c r="M400" s="33" t="s">
        <v>68</v>
      </c>
      <c r="N400" s="33"/>
      <c r="O400" s="32">
        <v>40</v>
      </c>
      <c r="P400" s="8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67"/>
      <c r="R400" s="767"/>
      <c r="S400" s="767"/>
      <c r="T400" s="768"/>
      <c r="U400" s="34"/>
      <c r="V400" s="34"/>
      <c r="W400" s="35" t="s">
        <v>69</v>
      </c>
      <c r="X400" s="751">
        <v>5</v>
      </c>
      <c r="Y400" s="752">
        <f>IFERROR(IF(X400="",0,CEILING((X400/$H400),1)*$H400),"")</f>
        <v>6.3000000000000007</v>
      </c>
      <c r="Z400" s="36">
        <f>IFERROR(IF(Y400=0,"",ROUNDUP(Y400/H400,0)*0.00651),"")</f>
        <v>1.9529999999999999E-2</v>
      </c>
      <c r="AA400" s="56"/>
      <c r="AB400" s="57"/>
      <c r="AC400" s="469" t="s">
        <v>631</v>
      </c>
      <c r="AG400" s="64"/>
      <c r="AJ400" s="68"/>
      <c r="AK400" s="68">
        <v>0</v>
      </c>
      <c r="BB400" s="470" t="s">
        <v>1</v>
      </c>
      <c r="BM400" s="64">
        <f>IFERROR(X400*I400/H400,"0")</f>
        <v>5.5714285714285712</v>
      </c>
      <c r="BN400" s="64">
        <f>IFERROR(Y400*I400/H400,"0")</f>
        <v>7.0200000000000005</v>
      </c>
      <c r="BO400" s="64">
        <f>IFERROR(1/J400*(X400/H400),"0")</f>
        <v>1.3082155939298797E-2</v>
      </c>
      <c r="BP400" s="64">
        <f>IFERROR(1/J400*(Y400/H400),"0")</f>
        <v>1.6483516483516484E-2</v>
      </c>
    </row>
    <row r="401" spans="1:68" x14ac:dyDescent="0.2">
      <c r="A401" s="761"/>
      <c r="B401" s="760"/>
      <c r="C401" s="760"/>
      <c r="D401" s="760"/>
      <c r="E401" s="760"/>
      <c r="F401" s="760"/>
      <c r="G401" s="760"/>
      <c r="H401" s="760"/>
      <c r="I401" s="760"/>
      <c r="J401" s="760"/>
      <c r="K401" s="760"/>
      <c r="L401" s="760"/>
      <c r="M401" s="760"/>
      <c r="N401" s="760"/>
      <c r="O401" s="762"/>
      <c r="P401" s="763" t="s">
        <v>80</v>
      </c>
      <c r="Q401" s="764"/>
      <c r="R401" s="764"/>
      <c r="S401" s="764"/>
      <c r="T401" s="764"/>
      <c r="U401" s="764"/>
      <c r="V401" s="765"/>
      <c r="W401" s="37" t="s">
        <v>81</v>
      </c>
      <c r="X401" s="753">
        <f>IFERROR(X398/H398,"0")+IFERROR(X399/H399,"0")+IFERROR(X400/H400,"0")</f>
        <v>2.3809523809523809</v>
      </c>
      <c r="Y401" s="753">
        <f>IFERROR(Y398/H398,"0")+IFERROR(Y399/H399,"0")+IFERROR(Y400/H400,"0")</f>
        <v>3</v>
      </c>
      <c r="Z401" s="753">
        <f>IFERROR(IF(Z398="",0,Z398),"0")+IFERROR(IF(Z399="",0,Z399),"0")+IFERROR(IF(Z400="",0,Z400),"0")</f>
        <v>1.9529999999999999E-2</v>
      </c>
      <c r="AA401" s="754"/>
      <c r="AB401" s="754"/>
      <c r="AC401" s="754"/>
    </row>
    <row r="402" spans="1:68" x14ac:dyDescent="0.2">
      <c r="A402" s="760"/>
      <c r="B402" s="760"/>
      <c r="C402" s="760"/>
      <c r="D402" s="760"/>
      <c r="E402" s="760"/>
      <c r="F402" s="760"/>
      <c r="G402" s="760"/>
      <c r="H402" s="760"/>
      <c r="I402" s="760"/>
      <c r="J402" s="760"/>
      <c r="K402" s="760"/>
      <c r="L402" s="760"/>
      <c r="M402" s="760"/>
      <c r="N402" s="760"/>
      <c r="O402" s="762"/>
      <c r="P402" s="763" t="s">
        <v>80</v>
      </c>
      <c r="Q402" s="764"/>
      <c r="R402" s="764"/>
      <c r="S402" s="764"/>
      <c r="T402" s="764"/>
      <c r="U402" s="764"/>
      <c r="V402" s="765"/>
      <c r="W402" s="37" t="s">
        <v>69</v>
      </c>
      <c r="X402" s="753">
        <f>IFERROR(SUM(X398:X400),"0")</f>
        <v>5</v>
      </c>
      <c r="Y402" s="753">
        <f>IFERROR(SUM(Y398:Y400),"0")</f>
        <v>6.3000000000000007</v>
      </c>
      <c r="Z402" s="37"/>
      <c r="AA402" s="754"/>
      <c r="AB402" s="754"/>
      <c r="AC402" s="754"/>
    </row>
    <row r="403" spans="1:68" ht="27.75" hidden="1" customHeight="1" x14ac:dyDescent="0.2">
      <c r="A403" s="843" t="s">
        <v>632</v>
      </c>
      <c r="B403" s="844"/>
      <c r="C403" s="844"/>
      <c r="D403" s="844"/>
      <c r="E403" s="844"/>
      <c r="F403" s="844"/>
      <c r="G403" s="844"/>
      <c r="H403" s="844"/>
      <c r="I403" s="844"/>
      <c r="J403" s="844"/>
      <c r="K403" s="844"/>
      <c r="L403" s="844"/>
      <c r="M403" s="844"/>
      <c r="N403" s="844"/>
      <c r="O403" s="844"/>
      <c r="P403" s="844"/>
      <c r="Q403" s="844"/>
      <c r="R403" s="844"/>
      <c r="S403" s="844"/>
      <c r="T403" s="844"/>
      <c r="U403" s="844"/>
      <c r="V403" s="844"/>
      <c r="W403" s="844"/>
      <c r="X403" s="844"/>
      <c r="Y403" s="844"/>
      <c r="Z403" s="844"/>
      <c r="AA403" s="48"/>
      <c r="AB403" s="48"/>
      <c r="AC403" s="48"/>
    </row>
    <row r="404" spans="1:68" ht="16.5" hidden="1" customHeight="1" x14ac:dyDescent="0.25">
      <c r="A404" s="788" t="s">
        <v>633</v>
      </c>
      <c r="B404" s="760"/>
      <c r="C404" s="760"/>
      <c r="D404" s="760"/>
      <c r="E404" s="760"/>
      <c r="F404" s="760"/>
      <c r="G404" s="760"/>
      <c r="H404" s="760"/>
      <c r="I404" s="760"/>
      <c r="J404" s="760"/>
      <c r="K404" s="760"/>
      <c r="L404" s="760"/>
      <c r="M404" s="760"/>
      <c r="N404" s="760"/>
      <c r="O404" s="760"/>
      <c r="P404" s="760"/>
      <c r="Q404" s="760"/>
      <c r="R404" s="760"/>
      <c r="S404" s="760"/>
      <c r="T404" s="760"/>
      <c r="U404" s="760"/>
      <c r="V404" s="760"/>
      <c r="W404" s="760"/>
      <c r="X404" s="760"/>
      <c r="Y404" s="760"/>
      <c r="Z404" s="760"/>
      <c r="AA404" s="746"/>
      <c r="AB404" s="746"/>
      <c r="AC404" s="746"/>
    </row>
    <row r="405" spans="1:68" ht="14.25" hidden="1" customHeight="1" x14ac:dyDescent="0.25">
      <c r="A405" s="759" t="s">
        <v>90</v>
      </c>
      <c r="B405" s="760"/>
      <c r="C405" s="760"/>
      <c r="D405" s="760"/>
      <c r="E405" s="760"/>
      <c r="F405" s="760"/>
      <c r="G405" s="760"/>
      <c r="H405" s="760"/>
      <c r="I405" s="760"/>
      <c r="J405" s="760"/>
      <c r="K405" s="760"/>
      <c r="L405" s="760"/>
      <c r="M405" s="760"/>
      <c r="N405" s="760"/>
      <c r="O405" s="760"/>
      <c r="P405" s="760"/>
      <c r="Q405" s="760"/>
      <c r="R405" s="760"/>
      <c r="S405" s="760"/>
      <c r="T405" s="760"/>
      <c r="U405" s="760"/>
      <c r="V405" s="760"/>
      <c r="W405" s="760"/>
      <c r="X405" s="760"/>
      <c r="Y405" s="760"/>
      <c r="Z405" s="760"/>
      <c r="AA405" s="747"/>
      <c r="AB405" s="747"/>
      <c r="AC405" s="747"/>
    </row>
    <row r="406" spans="1:68" ht="37.5" hidden="1" customHeight="1" x14ac:dyDescent="0.25">
      <c r="A406" s="54" t="s">
        <v>634</v>
      </c>
      <c r="B406" s="54" t="s">
        <v>635</v>
      </c>
      <c r="C406" s="31">
        <v>4301011869</v>
      </c>
      <c r="D406" s="757">
        <v>4680115884847</v>
      </c>
      <c r="E406" s="758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93</v>
      </c>
      <c r="L406" s="32" t="s">
        <v>125</v>
      </c>
      <c r="M406" s="33" t="s">
        <v>68</v>
      </c>
      <c r="N406" s="33"/>
      <c r="O406" s="32">
        <v>60</v>
      </c>
      <c r="P406" s="91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67"/>
      <c r="R406" s="767"/>
      <c r="S406" s="767"/>
      <c r="T406" s="768"/>
      <c r="U406" s="34"/>
      <c r="V406" s="34"/>
      <c r="W406" s="35" t="s">
        <v>69</v>
      </c>
      <c r="X406" s="751">
        <v>0</v>
      </c>
      <c r="Y406" s="752">
        <f t="shared" ref="Y406:Y415" si="81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636</v>
      </c>
      <c r="AG406" s="64"/>
      <c r="AJ406" s="68" t="s">
        <v>127</v>
      </c>
      <c r="AK406" s="68">
        <v>720</v>
      </c>
      <c r="BB406" s="472" t="s">
        <v>1</v>
      </c>
      <c r="BM406" s="64">
        <f t="shared" ref="BM406:BM415" si="82">IFERROR(X406*I406/H406,"0")</f>
        <v>0</v>
      </c>
      <c r="BN406" s="64">
        <f t="shared" ref="BN406:BN415" si="83">IFERROR(Y406*I406/H406,"0")</f>
        <v>0</v>
      </c>
      <c r="BO406" s="64">
        <f t="shared" ref="BO406:BO415" si="84">IFERROR(1/J406*(X406/H406),"0")</f>
        <v>0</v>
      </c>
      <c r="BP406" s="64">
        <f t="shared" ref="BP406:BP415" si="85">IFERROR(1/J406*(Y406/H406),"0")</f>
        <v>0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57">
        <v>4680115884847</v>
      </c>
      <c r="E407" s="758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93</v>
      </c>
      <c r="L407" s="32"/>
      <c r="M407" s="33" t="s">
        <v>396</v>
      </c>
      <c r="N407" s="33"/>
      <c r="O407" s="32">
        <v>60</v>
      </c>
      <c r="P407" s="8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67"/>
      <c r="R407" s="767"/>
      <c r="S407" s="767"/>
      <c r="T407" s="768"/>
      <c r="U407" s="34"/>
      <c r="V407" s="34"/>
      <c r="W407" s="35" t="s">
        <v>69</v>
      </c>
      <c r="X407" s="751">
        <v>0</v>
      </c>
      <c r="Y407" s="752">
        <f t="shared" si="81"/>
        <v>0</v>
      </c>
      <c r="Z407" s="36" t="str">
        <f>IFERROR(IF(Y407=0,"",ROUNDUP(Y407/H407,0)*0.02039),"")</f>
        <v/>
      </c>
      <c r="AA407" s="56"/>
      <c r="AB407" s="57"/>
      <c r="AC407" s="473" t="s">
        <v>638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hidden="1" customHeight="1" x14ac:dyDescent="0.25">
      <c r="A408" s="54" t="s">
        <v>639</v>
      </c>
      <c r="B408" s="54" t="s">
        <v>640</v>
      </c>
      <c r="C408" s="31">
        <v>4301011870</v>
      </c>
      <c r="D408" s="757">
        <v>4680115884854</v>
      </c>
      <c r="E408" s="758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93</v>
      </c>
      <c r="L408" s="32" t="s">
        <v>125</v>
      </c>
      <c r="M408" s="33" t="s">
        <v>68</v>
      </c>
      <c r="N408" s="33"/>
      <c r="O408" s="32">
        <v>60</v>
      </c>
      <c r="P408" s="108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67"/>
      <c r="R408" s="767"/>
      <c r="S408" s="767"/>
      <c r="T408" s="768"/>
      <c r="U408" s="34"/>
      <c r="V408" s="34"/>
      <c r="W408" s="35" t="s">
        <v>69</v>
      </c>
      <c r="X408" s="751">
        <v>0</v>
      </c>
      <c r="Y408" s="752">
        <f t="shared" si="81"/>
        <v>0</v>
      </c>
      <c r="Z408" s="36" t="str">
        <f>IFERROR(IF(Y408=0,"",ROUNDUP(Y408/H408,0)*0.02175),"")</f>
        <v/>
      </c>
      <c r="AA408" s="56"/>
      <c r="AB408" s="57"/>
      <c r="AC408" s="475" t="s">
        <v>641</v>
      </c>
      <c r="AG408" s="64"/>
      <c r="AJ408" s="68" t="s">
        <v>127</v>
      </c>
      <c r="AK408" s="68">
        <v>720</v>
      </c>
      <c r="BB408" s="476" t="s">
        <v>1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  <c r="BP408" s="64">
        <f t="shared" si="85"/>
        <v>0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57">
        <v>4680115884854</v>
      </c>
      <c r="E409" s="758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93</v>
      </c>
      <c r="L409" s="32"/>
      <c r="M409" s="33" t="s">
        <v>396</v>
      </c>
      <c r="N409" s="33"/>
      <c r="O409" s="32">
        <v>60</v>
      </c>
      <c r="P409" s="109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67"/>
      <c r="R409" s="767"/>
      <c r="S409" s="767"/>
      <c r="T409" s="768"/>
      <c r="U409" s="34"/>
      <c r="V409" s="34"/>
      <c r="W409" s="35" t="s">
        <v>69</v>
      </c>
      <c r="X409" s="751">
        <v>0</v>
      </c>
      <c r="Y409" s="752">
        <f t="shared" si="81"/>
        <v>0</v>
      </c>
      <c r="Z409" s="36" t="str">
        <f>IFERROR(IF(Y409=0,"",ROUNDUP(Y409/H409,0)*0.02039),"")</f>
        <v/>
      </c>
      <c r="AA409" s="56"/>
      <c r="AB409" s="57"/>
      <c r="AC409" s="477" t="s">
        <v>638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hidden="1" customHeight="1" x14ac:dyDescent="0.25">
      <c r="A410" s="54" t="s">
        <v>643</v>
      </c>
      <c r="B410" s="54" t="s">
        <v>644</v>
      </c>
      <c r="C410" s="31">
        <v>4301011943</v>
      </c>
      <c r="D410" s="757">
        <v>4680115884830</v>
      </c>
      <c r="E410" s="758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93</v>
      </c>
      <c r="L410" s="32"/>
      <c r="M410" s="33" t="s">
        <v>396</v>
      </c>
      <c r="N410" s="33"/>
      <c r="O410" s="32">
        <v>60</v>
      </c>
      <c r="P410" s="115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67"/>
      <c r="R410" s="767"/>
      <c r="S410" s="767"/>
      <c r="T410" s="768"/>
      <c r="U410" s="34"/>
      <c r="V410" s="34"/>
      <c r="W410" s="35" t="s">
        <v>69</v>
      </c>
      <c r="X410" s="751">
        <v>0</v>
      </c>
      <c r="Y410" s="752">
        <f t="shared" si="81"/>
        <v>0</v>
      </c>
      <c r="Z410" s="36" t="str">
        <f>IFERROR(IF(Y410=0,"",ROUNDUP(Y410/H410,0)*0.02039),"")</f>
        <v/>
      </c>
      <c r="AA410" s="56"/>
      <c r="AB410" s="57"/>
      <c r="AC410" s="479" t="s">
        <v>638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37.5" hidden="1" customHeight="1" x14ac:dyDescent="0.25">
      <c r="A411" s="54" t="s">
        <v>643</v>
      </c>
      <c r="B411" s="54" t="s">
        <v>645</v>
      </c>
      <c r="C411" s="31">
        <v>4301011867</v>
      </c>
      <c r="D411" s="757">
        <v>4680115884830</v>
      </c>
      <c r="E411" s="758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93</v>
      </c>
      <c r="L411" s="32" t="s">
        <v>125</v>
      </c>
      <c r="M411" s="33" t="s">
        <v>68</v>
      </c>
      <c r="N411" s="33"/>
      <c r="O411" s="32">
        <v>60</v>
      </c>
      <c r="P411" s="91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67"/>
      <c r="R411" s="767"/>
      <c r="S411" s="767"/>
      <c r="T411" s="768"/>
      <c r="U411" s="34"/>
      <c r="V411" s="34"/>
      <c r="W411" s="35" t="s">
        <v>69</v>
      </c>
      <c r="X411" s="751">
        <v>0</v>
      </c>
      <c r="Y411" s="752">
        <f t="shared" si="81"/>
        <v>0</v>
      </c>
      <c r="Z411" s="36" t="str">
        <f>IFERROR(IF(Y411=0,"",ROUNDUP(Y411/H411,0)*0.02175),"")</f>
        <v/>
      </c>
      <c r="AA411" s="56"/>
      <c r="AB411" s="57"/>
      <c r="AC411" s="481" t="s">
        <v>646</v>
      </c>
      <c r="AG411" s="64"/>
      <c r="AJ411" s="68" t="s">
        <v>127</v>
      </c>
      <c r="AK411" s="68">
        <v>720</v>
      </c>
      <c r="BB411" s="482" t="s">
        <v>1</v>
      </c>
      <c r="BM411" s="64">
        <f t="shared" si="82"/>
        <v>0</v>
      </c>
      <c r="BN411" s="64">
        <f t="shared" si="83"/>
        <v>0</v>
      </c>
      <c r="BO411" s="64">
        <f t="shared" si="84"/>
        <v>0</v>
      </c>
      <c r="BP411" s="64">
        <f t="shared" si="85"/>
        <v>0</v>
      </c>
    </row>
    <row r="412" spans="1:68" ht="27" hidden="1" customHeight="1" x14ac:dyDescent="0.25">
      <c r="A412" s="54" t="s">
        <v>647</v>
      </c>
      <c r="B412" s="54" t="s">
        <v>648</v>
      </c>
      <c r="C412" s="31">
        <v>4301011339</v>
      </c>
      <c r="D412" s="757">
        <v>4607091383997</v>
      </c>
      <c r="E412" s="758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93</v>
      </c>
      <c r="L412" s="32"/>
      <c r="M412" s="33" t="s">
        <v>68</v>
      </c>
      <c r="N412" s="33"/>
      <c r="O412" s="32">
        <v>60</v>
      </c>
      <c r="P412" s="11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67"/>
      <c r="R412" s="767"/>
      <c r="S412" s="767"/>
      <c r="T412" s="768"/>
      <c r="U412" s="34"/>
      <c r="V412" s="34"/>
      <c r="W412" s="35" t="s">
        <v>69</v>
      </c>
      <c r="X412" s="751">
        <v>0</v>
      </c>
      <c r="Y412" s="752">
        <f t="shared" si="81"/>
        <v>0</v>
      </c>
      <c r="Z412" s="36" t="str">
        <f>IFERROR(IF(Y412=0,"",ROUNDUP(Y412/H412,0)*0.02175),"")</f>
        <v/>
      </c>
      <c r="AA412" s="56"/>
      <c r="AB412" s="57"/>
      <c r="AC412" s="483" t="s">
        <v>649</v>
      </c>
      <c r="AG412" s="64"/>
      <c r="AJ412" s="68"/>
      <c r="AK412" s="68">
        <v>0</v>
      </c>
      <c r="BB412" s="484" t="s">
        <v>1</v>
      </c>
      <c r="BM412" s="64">
        <f t="shared" si="82"/>
        <v>0</v>
      </c>
      <c r="BN412" s="64">
        <f t="shared" si="83"/>
        <v>0</v>
      </c>
      <c r="BO412" s="64">
        <f t="shared" si="84"/>
        <v>0</v>
      </c>
      <c r="BP412" s="64">
        <f t="shared" si="85"/>
        <v>0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57">
        <v>4680115882638</v>
      </c>
      <c r="E413" s="758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105</v>
      </c>
      <c r="L413" s="32"/>
      <c r="M413" s="33" t="s">
        <v>98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67"/>
      <c r="R413" s="767"/>
      <c r="S413" s="767"/>
      <c r="T413" s="768"/>
      <c r="U413" s="34"/>
      <c r="V413" s="34"/>
      <c r="W413" s="35" t="s">
        <v>69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652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57">
        <v>4680115884922</v>
      </c>
      <c r="E414" s="758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105</v>
      </c>
      <c r="L414" s="32"/>
      <c r="M414" s="33" t="s">
        <v>68</v>
      </c>
      <c r="N414" s="33"/>
      <c r="O414" s="32">
        <v>60</v>
      </c>
      <c r="P414" s="8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67"/>
      <c r="R414" s="767"/>
      <c r="S414" s="767"/>
      <c r="T414" s="768"/>
      <c r="U414" s="34"/>
      <c r="V414" s="34"/>
      <c r="W414" s="35" t="s">
        <v>69</v>
      </c>
      <c r="X414" s="751">
        <v>14</v>
      </c>
      <c r="Y414" s="752">
        <f t="shared" si="81"/>
        <v>15</v>
      </c>
      <c r="Z414" s="36">
        <f>IFERROR(IF(Y414=0,"",ROUNDUP(Y414/H414,0)*0.00902),"")</f>
        <v>2.7060000000000001E-2</v>
      </c>
      <c r="AA414" s="56"/>
      <c r="AB414" s="57"/>
      <c r="AC414" s="487" t="s">
        <v>641</v>
      </c>
      <c r="AG414" s="64"/>
      <c r="AJ414" s="68"/>
      <c r="AK414" s="68">
        <v>0</v>
      </c>
      <c r="BB414" s="488" t="s">
        <v>1</v>
      </c>
      <c r="BM414" s="64">
        <f t="shared" si="82"/>
        <v>14.587999999999999</v>
      </c>
      <c r="BN414" s="64">
        <f t="shared" si="83"/>
        <v>15.63</v>
      </c>
      <c r="BO414" s="64">
        <f t="shared" si="84"/>
        <v>2.121212121212121E-2</v>
      </c>
      <c r="BP414" s="64">
        <f t="shared" si="85"/>
        <v>2.2727272727272728E-2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57">
        <v>4680115884861</v>
      </c>
      <c r="E415" s="758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105</v>
      </c>
      <c r="L415" s="32"/>
      <c r="M415" s="33" t="s">
        <v>68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67"/>
      <c r="R415" s="767"/>
      <c r="S415" s="767"/>
      <c r="T415" s="768"/>
      <c r="U415" s="34"/>
      <c r="V415" s="34"/>
      <c r="W415" s="35" t="s">
        <v>69</v>
      </c>
      <c r="X415" s="751">
        <v>11</v>
      </c>
      <c r="Y415" s="752">
        <f t="shared" si="81"/>
        <v>15</v>
      </c>
      <c r="Z415" s="36">
        <f>IFERROR(IF(Y415=0,"",ROUNDUP(Y415/H415,0)*0.00902),"")</f>
        <v>2.7060000000000001E-2</v>
      </c>
      <c r="AA415" s="56"/>
      <c r="AB415" s="57"/>
      <c r="AC415" s="489" t="s">
        <v>646</v>
      </c>
      <c r="AG415" s="64"/>
      <c r="AJ415" s="68"/>
      <c r="AK415" s="68">
        <v>0</v>
      </c>
      <c r="BB415" s="490" t="s">
        <v>1</v>
      </c>
      <c r="BM415" s="64">
        <f t="shared" si="82"/>
        <v>11.462</v>
      </c>
      <c r="BN415" s="64">
        <f t="shared" si="83"/>
        <v>15.63</v>
      </c>
      <c r="BO415" s="64">
        <f t="shared" si="84"/>
        <v>1.666666666666667E-2</v>
      </c>
      <c r="BP415" s="64">
        <f t="shared" si="85"/>
        <v>2.2727272727272728E-2</v>
      </c>
    </row>
    <row r="416" spans="1:68" x14ac:dyDescent="0.2">
      <c r="A416" s="761"/>
      <c r="B416" s="760"/>
      <c r="C416" s="760"/>
      <c r="D416" s="760"/>
      <c r="E416" s="760"/>
      <c r="F416" s="760"/>
      <c r="G416" s="760"/>
      <c r="H416" s="760"/>
      <c r="I416" s="760"/>
      <c r="J416" s="760"/>
      <c r="K416" s="760"/>
      <c r="L416" s="760"/>
      <c r="M416" s="760"/>
      <c r="N416" s="760"/>
      <c r="O416" s="762"/>
      <c r="P416" s="763" t="s">
        <v>80</v>
      </c>
      <c r="Q416" s="764"/>
      <c r="R416" s="764"/>
      <c r="S416" s="764"/>
      <c r="T416" s="764"/>
      <c r="U416" s="764"/>
      <c r="V416" s="765"/>
      <c r="W416" s="37" t="s">
        <v>81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5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6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5.4120000000000001E-2</v>
      </c>
      <c r="AA416" s="754"/>
      <c r="AB416" s="754"/>
      <c r="AC416" s="754"/>
    </row>
    <row r="417" spans="1:68" x14ac:dyDescent="0.2">
      <c r="A417" s="760"/>
      <c r="B417" s="760"/>
      <c r="C417" s="760"/>
      <c r="D417" s="760"/>
      <c r="E417" s="760"/>
      <c r="F417" s="760"/>
      <c r="G417" s="760"/>
      <c r="H417" s="760"/>
      <c r="I417" s="760"/>
      <c r="J417" s="760"/>
      <c r="K417" s="760"/>
      <c r="L417" s="760"/>
      <c r="M417" s="760"/>
      <c r="N417" s="760"/>
      <c r="O417" s="762"/>
      <c r="P417" s="763" t="s">
        <v>80</v>
      </c>
      <c r="Q417" s="764"/>
      <c r="R417" s="764"/>
      <c r="S417" s="764"/>
      <c r="T417" s="764"/>
      <c r="U417" s="764"/>
      <c r="V417" s="765"/>
      <c r="W417" s="37" t="s">
        <v>69</v>
      </c>
      <c r="X417" s="753">
        <f>IFERROR(SUM(X406:X415),"0")</f>
        <v>25</v>
      </c>
      <c r="Y417" s="753">
        <f>IFERROR(SUM(Y406:Y415),"0")</f>
        <v>30</v>
      </c>
      <c r="Z417" s="37"/>
      <c r="AA417" s="754"/>
      <c r="AB417" s="754"/>
      <c r="AC417" s="754"/>
    </row>
    <row r="418" spans="1:68" ht="14.25" hidden="1" customHeight="1" x14ac:dyDescent="0.25">
      <c r="A418" s="759" t="s">
        <v>142</v>
      </c>
      <c r="B418" s="760"/>
      <c r="C418" s="760"/>
      <c r="D418" s="760"/>
      <c r="E418" s="760"/>
      <c r="F418" s="760"/>
      <c r="G418" s="760"/>
      <c r="H418" s="760"/>
      <c r="I418" s="760"/>
      <c r="J418" s="760"/>
      <c r="K418" s="760"/>
      <c r="L418" s="760"/>
      <c r="M418" s="760"/>
      <c r="N418" s="760"/>
      <c r="O418" s="760"/>
      <c r="P418" s="760"/>
      <c r="Q418" s="760"/>
      <c r="R418" s="760"/>
      <c r="S418" s="760"/>
      <c r="T418" s="760"/>
      <c r="U418" s="760"/>
      <c r="V418" s="760"/>
      <c r="W418" s="760"/>
      <c r="X418" s="760"/>
      <c r="Y418" s="760"/>
      <c r="Z418" s="760"/>
      <c r="AA418" s="747"/>
      <c r="AB418" s="747"/>
      <c r="AC418" s="747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57">
        <v>4607091383980</v>
      </c>
      <c r="E419" s="758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93</v>
      </c>
      <c r="L419" s="32" t="s">
        <v>125</v>
      </c>
      <c r="M419" s="33" t="s">
        <v>98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67"/>
      <c r="R419" s="767"/>
      <c r="S419" s="767"/>
      <c r="T419" s="768"/>
      <c r="U419" s="34"/>
      <c r="V419" s="34"/>
      <c r="W419" s="35" t="s">
        <v>69</v>
      </c>
      <c r="X419" s="751">
        <v>400</v>
      </c>
      <c r="Y419" s="752">
        <f>IFERROR(IF(X419="",0,CEILING((X419/$H419),1)*$H419),"")</f>
        <v>405</v>
      </c>
      <c r="Z419" s="36">
        <f>IFERROR(IF(Y419=0,"",ROUNDUP(Y419/H419,0)*0.02175),"")</f>
        <v>0.58724999999999994</v>
      </c>
      <c r="AA419" s="56"/>
      <c r="AB419" s="57"/>
      <c r="AC419" s="491" t="s">
        <v>659</v>
      </c>
      <c r="AG419" s="64"/>
      <c r="AJ419" s="68" t="s">
        <v>127</v>
      </c>
      <c r="AK419" s="68">
        <v>720</v>
      </c>
      <c r="BB419" s="492" t="s">
        <v>1</v>
      </c>
      <c r="BM419" s="64">
        <f>IFERROR(X419*I419/H419,"0")</f>
        <v>412.8</v>
      </c>
      <c r="BN419" s="64">
        <f>IFERROR(Y419*I419/H419,"0")</f>
        <v>417.96000000000004</v>
      </c>
      <c r="BO419" s="64">
        <f>IFERROR(1/J419*(X419/H419),"0")</f>
        <v>0.55555555555555558</v>
      </c>
      <c r="BP419" s="64">
        <f>IFERROR(1/J419*(Y419/H419),"0")</f>
        <v>0.5625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57">
        <v>4607091384178</v>
      </c>
      <c r="E420" s="758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105</v>
      </c>
      <c r="L420" s="32"/>
      <c r="M420" s="33" t="s">
        <v>98</v>
      </c>
      <c r="N420" s="33"/>
      <c r="O420" s="32">
        <v>50</v>
      </c>
      <c r="P420" s="11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67"/>
      <c r="R420" s="767"/>
      <c r="S420" s="767"/>
      <c r="T420" s="768"/>
      <c r="U420" s="34"/>
      <c r="V420" s="34"/>
      <c r="W420" s="35" t="s">
        <v>69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659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61"/>
      <c r="B421" s="760"/>
      <c r="C421" s="760"/>
      <c r="D421" s="760"/>
      <c r="E421" s="760"/>
      <c r="F421" s="760"/>
      <c r="G421" s="760"/>
      <c r="H421" s="760"/>
      <c r="I421" s="760"/>
      <c r="J421" s="760"/>
      <c r="K421" s="760"/>
      <c r="L421" s="760"/>
      <c r="M421" s="760"/>
      <c r="N421" s="760"/>
      <c r="O421" s="762"/>
      <c r="P421" s="763" t="s">
        <v>80</v>
      </c>
      <c r="Q421" s="764"/>
      <c r="R421" s="764"/>
      <c r="S421" s="764"/>
      <c r="T421" s="764"/>
      <c r="U421" s="764"/>
      <c r="V421" s="765"/>
      <c r="W421" s="37" t="s">
        <v>81</v>
      </c>
      <c r="X421" s="753">
        <f>IFERROR(X419/H419,"0")+IFERROR(X420/H420,"0")</f>
        <v>26.666666666666668</v>
      </c>
      <c r="Y421" s="753">
        <f>IFERROR(Y419/H419,"0")+IFERROR(Y420/H420,"0")</f>
        <v>27</v>
      </c>
      <c r="Z421" s="753">
        <f>IFERROR(IF(Z419="",0,Z419),"0")+IFERROR(IF(Z420="",0,Z420),"0")</f>
        <v>0.58724999999999994</v>
      </c>
      <c r="AA421" s="754"/>
      <c r="AB421" s="754"/>
      <c r="AC421" s="754"/>
    </row>
    <row r="422" spans="1:68" x14ac:dyDescent="0.2">
      <c r="A422" s="760"/>
      <c r="B422" s="760"/>
      <c r="C422" s="760"/>
      <c r="D422" s="760"/>
      <c r="E422" s="760"/>
      <c r="F422" s="760"/>
      <c r="G422" s="760"/>
      <c r="H422" s="760"/>
      <c r="I422" s="760"/>
      <c r="J422" s="760"/>
      <c r="K422" s="760"/>
      <c r="L422" s="760"/>
      <c r="M422" s="760"/>
      <c r="N422" s="760"/>
      <c r="O422" s="762"/>
      <c r="P422" s="763" t="s">
        <v>80</v>
      </c>
      <c r="Q422" s="764"/>
      <c r="R422" s="764"/>
      <c r="S422" s="764"/>
      <c r="T422" s="764"/>
      <c r="U422" s="764"/>
      <c r="V422" s="765"/>
      <c r="W422" s="37" t="s">
        <v>69</v>
      </c>
      <c r="X422" s="753">
        <f>IFERROR(SUM(X419:X420),"0")</f>
        <v>400</v>
      </c>
      <c r="Y422" s="753">
        <f>IFERROR(SUM(Y419:Y420),"0")</f>
        <v>405</v>
      </c>
      <c r="Z422" s="37"/>
      <c r="AA422" s="754"/>
      <c r="AB422" s="754"/>
      <c r="AC422" s="754"/>
    </row>
    <row r="423" spans="1:68" ht="14.25" hidden="1" customHeight="1" x14ac:dyDescent="0.25">
      <c r="A423" s="759" t="s">
        <v>64</v>
      </c>
      <c r="B423" s="760"/>
      <c r="C423" s="760"/>
      <c r="D423" s="760"/>
      <c r="E423" s="760"/>
      <c r="F423" s="760"/>
      <c r="G423" s="760"/>
      <c r="H423" s="760"/>
      <c r="I423" s="760"/>
      <c r="J423" s="760"/>
      <c r="K423" s="760"/>
      <c r="L423" s="760"/>
      <c r="M423" s="760"/>
      <c r="N423" s="760"/>
      <c r="O423" s="760"/>
      <c r="P423" s="760"/>
      <c r="Q423" s="760"/>
      <c r="R423" s="760"/>
      <c r="S423" s="760"/>
      <c r="T423" s="760"/>
      <c r="U423" s="760"/>
      <c r="V423" s="760"/>
      <c r="W423" s="760"/>
      <c r="X423" s="760"/>
      <c r="Y423" s="760"/>
      <c r="Z423" s="760"/>
      <c r="AA423" s="747"/>
      <c r="AB423" s="747"/>
      <c r="AC423" s="747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57">
        <v>4607091383928</v>
      </c>
      <c r="E424" s="758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0" t="s">
        <v>664</v>
      </c>
      <c r="Q424" s="767"/>
      <c r="R424" s="767"/>
      <c r="S424" s="767"/>
      <c r="T424" s="768"/>
      <c r="U424" s="34"/>
      <c r="V424" s="34"/>
      <c r="W424" s="35" t="s">
        <v>69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665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4301051897</v>
      </c>
      <c r="D425" s="757">
        <v>4607091384260</v>
      </c>
      <c r="E425" s="758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7" t="s">
        <v>668</v>
      </c>
      <c r="Q425" s="767"/>
      <c r="R425" s="767"/>
      <c r="S425" s="767"/>
      <c r="T425" s="768"/>
      <c r="U425" s="34"/>
      <c r="V425" s="34"/>
      <c r="W425" s="35" t="s">
        <v>69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669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61"/>
      <c r="B426" s="760"/>
      <c r="C426" s="760"/>
      <c r="D426" s="760"/>
      <c r="E426" s="760"/>
      <c r="F426" s="760"/>
      <c r="G426" s="760"/>
      <c r="H426" s="760"/>
      <c r="I426" s="760"/>
      <c r="J426" s="760"/>
      <c r="K426" s="760"/>
      <c r="L426" s="760"/>
      <c r="M426" s="760"/>
      <c r="N426" s="760"/>
      <c r="O426" s="762"/>
      <c r="P426" s="763" t="s">
        <v>80</v>
      </c>
      <c r="Q426" s="764"/>
      <c r="R426" s="764"/>
      <c r="S426" s="764"/>
      <c r="T426" s="764"/>
      <c r="U426" s="764"/>
      <c r="V426" s="765"/>
      <c r="W426" s="37" t="s">
        <v>81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hidden="1" x14ac:dyDescent="0.2">
      <c r="A427" s="760"/>
      <c r="B427" s="760"/>
      <c r="C427" s="760"/>
      <c r="D427" s="760"/>
      <c r="E427" s="760"/>
      <c r="F427" s="760"/>
      <c r="G427" s="760"/>
      <c r="H427" s="760"/>
      <c r="I427" s="760"/>
      <c r="J427" s="760"/>
      <c r="K427" s="760"/>
      <c r="L427" s="760"/>
      <c r="M427" s="760"/>
      <c r="N427" s="760"/>
      <c r="O427" s="762"/>
      <c r="P427" s="763" t="s">
        <v>80</v>
      </c>
      <c r="Q427" s="764"/>
      <c r="R427" s="764"/>
      <c r="S427" s="764"/>
      <c r="T427" s="764"/>
      <c r="U427" s="764"/>
      <c r="V427" s="765"/>
      <c r="W427" s="37" t="s">
        <v>69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hidden="1" customHeight="1" x14ac:dyDescent="0.25">
      <c r="A428" s="759" t="s">
        <v>184</v>
      </c>
      <c r="B428" s="760"/>
      <c r="C428" s="760"/>
      <c r="D428" s="760"/>
      <c r="E428" s="760"/>
      <c r="F428" s="760"/>
      <c r="G428" s="760"/>
      <c r="H428" s="760"/>
      <c r="I428" s="760"/>
      <c r="J428" s="760"/>
      <c r="K428" s="760"/>
      <c r="L428" s="760"/>
      <c r="M428" s="760"/>
      <c r="N428" s="760"/>
      <c r="O428" s="760"/>
      <c r="P428" s="760"/>
      <c r="Q428" s="760"/>
      <c r="R428" s="760"/>
      <c r="S428" s="760"/>
      <c r="T428" s="760"/>
      <c r="U428" s="760"/>
      <c r="V428" s="760"/>
      <c r="W428" s="760"/>
      <c r="X428" s="760"/>
      <c r="Y428" s="760"/>
      <c r="Z428" s="760"/>
      <c r="AA428" s="747"/>
      <c r="AB428" s="747"/>
      <c r="AC428" s="747"/>
    </row>
    <row r="429" spans="1:68" ht="27" hidden="1" customHeight="1" x14ac:dyDescent="0.25">
      <c r="A429" s="54" t="s">
        <v>670</v>
      </c>
      <c r="B429" s="54" t="s">
        <v>671</v>
      </c>
      <c r="C429" s="31">
        <v>4301060439</v>
      </c>
      <c r="D429" s="757">
        <v>4607091384673</v>
      </c>
      <c r="E429" s="758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791" t="s">
        <v>672</v>
      </c>
      <c r="Q429" s="767"/>
      <c r="R429" s="767"/>
      <c r="S429" s="767"/>
      <c r="T429" s="768"/>
      <c r="U429" s="34"/>
      <c r="V429" s="34"/>
      <c r="W429" s="35" t="s">
        <v>69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673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61"/>
      <c r="B430" s="760"/>
      <c r="C430" s="760"/>
      <c r="D430" s="760"/>
      <c r="E430" s="760"/>
      <c r="F430" s="760"/>
      <c r="G430" s="760"/>
      <c r="H430" s="760"/>
      <c r="I430" s="760"/>
      <c r="J430" s="760"/>
      <c r="K430" s="760"/>
      <c r="L430" s="760"/>
      <c r="M430" s="760"/>
      <c r="N430" s="760"/>
      <c r="O430" s="762"/>
      <c r="P430" s="763" t="s">
        <v>80</v>
      </c>
      <c r="Q430" s="764"/>
      <c r="R430" s="764"/>
      <c r="S430" s="764"/>
      <c r="T430" s="764"/>
      <c r="U430" s="764"/>
      <c r="V430" s="765"/>
      <c r="W430" s="37" t="s">
        <v>81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hidden="1" x14ac:dyDescent="0.2">
      <c r="A431" s="760"/>
      <c r="B431" s="760"/>
      <c r="C431" s="760"/>
      <c r="D431" s="760"/>
      <c r="E431" s="760"/>
      <c r="F431" s="760"/>
      <c r="G431" s="760"/>
      <c r="H431" s="760"/>
      <c r="I431" s="760"/>
      <c r="J431" s="760"/>
      <c r="K431" s="760"/>
      <c r="L431" s="760"/>
      <c r="M431" s="760"/>
      <c r="N431" s="760"/>
      <c r="O431" s="762"/>
      <c r="P431" s="763" t="s">
        <v>80</v>
      </c>
      <c r="Q431" s="764"/>
      <c r="R431" s="764"/>
      <c r="S431" s="764"/>
      <c r="T431" s="764"/>
      <c r="U431" s="764"/>
      <c r="V431" s="765"/>
      <c r="W431" s="37" t="s">
        <v>69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hidden="1" customHeight="1" x14ac:dyDescent="0.25">
      <c r="A432" s="788" t="s">
        <v>674</v>
      </c>
      <c r="B432" s="760"/>
      <c r="C432" s="760"/>
      <c r="D432" s="760"/>
      <c r="E432" s="760"/>
      <c r="F432" s="760"/>
      <c r="G432" s="760"/>
      <c r="H432" s="760"/>
      <c r="I432" s="760"/>
      <c r="J432" s="760"/>
      <c r="K432" s="760"/>
      <c r="L432" s="760"/>
      <c r="M432" s="760"/>
      <c r="N432" s="760"/>
      <c r="O432" s="760"/>
      <c r="P432" s="760"/>
      <c r="Q432" s="760"/>
      <c r="R432" s="760"/>
      <c r="S432" s="760"/>
      <c r="T432" s="760"/>
      <c r="U432" s="760"/>
      <c r="V432" s="760"/>
      <c r="W432" s="760"/>
      <c r="X432" s="760"/>
      <c r="Y432" s="760"/>
      <c r="Z432" s="760"/>
      <c r="AA432" s="746"/>
      <c r="AB432" s="746"/>
      <c r="AC432" s="746"/>
    </row>
    <row r="433" spans="1:68" ht="14.25" hidden="1" customHeight="1" x14ac:dyDescent="0.25">
      <c r="A433" s="759" t="s">
        <v>90</v>
      </c>
      <c r="B433" s="760"/>
      <c r="C433" s="760"/>
      <c r="D433" s="760"/>
      <c r="E433" s="760"/>
      <c r="F433" s="760"/>
      <c r="G433" s="760"/>
      <c r="H433" s="760"/>
      <c r="I433" s="760"/>
      <c r="J433" s="760"/>
      <c r="K433" s="760"/>
      <c r="L433" s="760"/>
      <c r="M433" s="760"/>
      <c r="N433" s="760"/>
      <c r="O433" s="760"/>
      <c r="P433" s="760"/>
      <c r="Q433" s="760"/>
      <c r="R433" s="760"/>
      <c r="S433" s="760"/>
      <c r="T433" s="760"/>
      <c r="U433" s="760"/>
      <c r="V433" s="760"/>
      <c r="W433" s="760"/>
      <c r="X433" s="760"/>
      <c r="Y433" s="760"/>
      <c r="Z433" s="760"/>
      <c r="AA433" s="747"/>
      <c r="AB433" s="747"/>
      <c r="AC433" s="747"/>
    </row>
    <row r="434" spans="1:68" ht="37.5" hidden="1" customHeight="1" x14ac:dyDescent="0.25">
      <c r="A434" s="54" t="s">
        <v>675</v>
      </c>
      <c r="B434" s="54" t="s">
        <v>676</v>
      </c>
      <c r="C434" s="31">
        <v>4301011873</v>
      </c>
      <c r="D434" s="757">
        <v>4680115881907</v>
      </c>
      <c r="E434" s="758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67"/>
      <c r="R434" s="767"/>
      <c r="S434" s="767"/>
      <c r="T434" s="768"/>
      <c r="U434" s="34"/>
      <c r="V434" s="34"/>
      <c r="W434" s="35" t="s">
        <v>69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677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27" hidden="1" customHeight="1" x14ac:dyDescent="0.25">
      <c r="A435" s="54" t="s">
        <v>675</v>
      </c>
      <c r="B435" s="54" t="s">
        <v>678</v>
      </c>
      <c r="C435" s="31">
        <v>4301011483</v>
      </c>
      <c r="D435" s="757">
        <v>4680115881907</v>
      </c>
      <c r="E435" s="758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67"/>
      <c r="R435" s="767"/>
      <c r="S435" s="767"/>
      <c r="T435" s="768"/>
      <c r="U435" s="34"/>
      <c r="V435" s="34"/>
      <c r="W435" s="35" t="s">
        <v>69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679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57">
        <v>4680115883925</v>
      </c>
      <c r="E436" s="758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67"/>
      <c r="R436" s="767"/>
      <c r="S436" s="767"/>
      <c r="T436" s="768"/>
      <c r="U436" s="34"/>
      <c r="V436" s="34"/>
      <c r="W436" s="35" t="s">
        <v>69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679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57">
        <v>4680115883925</v>
      </c>
      <c r="E437" s="758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7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67"/>
      <c r="R437" s="767"/>
      <c r="S437" s="767"/>
      <c r="T437" s="768"/>
      <c r="U437" s="34"/>
      <c r="V437" s="34"/>
      <c r="W437" s="35" t="s">
        <v>69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677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4301011874</v>
      </c>
      <c r="D438" s="757">
        <v>4680115884892</v>
      </c>
      <c r="E438" s="758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67"/>
      <c r="R438" s="767"/>
      <c r="S438" s="767"/>
      <c r="T438" s="768"/>
      <c r="U438" s="34"/>
      <c r="V438" s="34"/>
      <c r="W438" s="35" t="s">
        <v>69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685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4301011312</v>
      </c>
      <c r="D439" s="757">
        <v>4607091384192</v>
      </c>
      <c r="E439" s="758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93</v>
      </c>
      <c r="L439" s="32"/>
      <c r="M439" s="33" t="s">
        <v>98</v>
      </c>
      <c r="N439" s="33"/>
      <c r="O439" s="32">
        <v>60</v>
      </c>
      <c r="P439" s="11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67"/>
      <c r="R439" s="767"/>
      <c r="S439" s="767"/>
      <c r="T439" s="768"/>
      <c r="U439" s="34"/>
      <c r="V439" s="34"/>
      <c r="W439" s="35" t="s">
        <v>69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688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hidden="1" customHeight="1" x14ac:dyDescent="0.25">
      <c r="A440" s="54" t="s">
        <v>689</v>
      </c>
      <c r="B440" s="54" t="s">
        <v>690</v>
      </c>
      <c r="C440" s="31">
        <v>4301011875</v>
      </c>
      <c r="D440" s="757">
        <v>4680115884885</v>
      </c>
      <c r="E440" s="758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10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67"/>
      <c r="R440" s="767"/>
      <c r="S440" s="767"/>
      <c r="T440" s="768"/>
      <c r="U440" s="34"/>
      <c r="V440" s="34"/>
      <c r="W440" s="35" t="s">
        <v>69</v>
      </c>
      <c r="X440" s="751">
        <v>0</v>
      </c>
      <c r="Y440" s="752">
        <f t="shared" si="86"/>
        <v>0</v>
      </c>
      <c r="Z440" s="36" t="str">
        <f>IFERROR(IF(Y440=0,"",ROUNDUP(Y440/H440,0)*0.01898),"")</f>
        <v/>
      </c>
      <c r="AA440" s="56"/>
      <c r="AB440" s="57"/>
      <c r="AC440" s="513" t="s">
        <v>685</v>
      </c>
      <c r="AG440" s="64"/>
      <c r="AJ440" s="68"/>
      <c r="AK440" s="68">
        <v>0</v>
      </c>
      <c r="BB440" s="514" t="s">
        <v>1</v>
      </c>
      <c r="BM440" s="64">
        <f t="shared" si="87"/>
        <v>0</v>
      </c>
      <c r="BN440" s="64">
        <f t="shared" si="88"/>
        <v>0</v>
      </c>
      <c r="BO440" s="64">
        <f t="shared" si="89"/>
        <v>0</v>
      </c>
      <c r="BP440" s="64">
        <f t="shared" si="90"/>
        <v>0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57">
        <v>4680115884908</v>
      </c>
      <c r="E441" s="758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105</v>
      </c>
      <c r="L441" s="32"/>
      <c r="M441" s="33" t="s">
        <v>68</v>
      </c>
      <c r="N441" s="33"/>
      <c r="O441" s="32">
        <v>60</v>
      </c>
      <c r="P441" s="9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67"/>
      <c r="R441" s="767"/>
      <c r="S441" s="767"/>
      <c r="T441" s="768"/>
      <c r="U441" s="34"/>
      <c r="V441" s="34"/>
      <c r="W441" s="35" t="s">
        <v>69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685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hidden="1" x14ac:dyDescent="0.2">
      <c r="A442" s="761"/>
      <c r="B442" s="760"/>
      <c r="C442" s="760"/>
      <c r="D442" s="760"/>
      <c r="E442" s="760"/>
      <c r="F442" s="760"/>
      <c r="G442" s="760"/>
      <c r="H442" s="760"/>
      <c r="I442" s="760"/>
      <c r="J442" s="760"/>
      <c r="K442" s="760"/>
      <c r="L442" s="760"/>
      <c r="M442" s="760"/>
      <c r="N442" s="760"/>
      <c r="O442" s="762"/>
      <c r="P442" s="763" t="s">
        <v>80</v>
      </c>
      <c r="Q442" s="764"/>
      <c r="R442" s="764"/>
      <c r="S442" s="764"/>
      <c r="T442" s="764"/>
      <c r="U442" s="764"/>
      <c r="V442" s="765"/>
      <c r="W442" s="37" t="s">
        <v>81</v>
      </c>
      <c r="X442" s="753">
        <f>IFERROR(X434/H434,"0")+IFERROR(X435/H435,"0")+IFERROR(X436/H436,"0")+IFERROR(X437/H437,"0")+IFERROR(X438/H438,"0")+IFERROR(X439/H439,"0")+IFERROR(X440/H440,"0")+IFERROR(X441/H441,"0")</f>
        <v>0</v>
      </c>
      <c r="Y442" s="753">
        <f>IFERROR(Y434/H434,"0")+IFERROR(Y435/H435,"0")+IFERROR(Y436/H436,"0")+IFERROR(Y437/H437,"0")+IFERROR(Y438/H438,"0")+IFERROR(Y439/H439,"0")+IFERROR(Y440/H440,"0")+IFERROR(Y441/H441,"0")</f>
        <v>0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54"/>
      <c r="AB442" s="754"/>
      <c r="AC442" s="754"/>
    </row>
    <row r="443" spans="1:68" hidden="1" x14ac:dyDescent="0.2">
      <c r="A443" s="760"/>
      <c r="B443" s="760"/>
      <c r="C443" s="760"/>
      <c r="D443" s="760"/>
      <c r="E443" s="760"/>
      <c r="F443" s="760"/>
      <c r="G443" s="760"/>
      <c r="H443" s="760"/>
      <c r="I443" s="760"/>
      <c r="J443" s="760"/>
      <c r="K443" s="760"/>
      <c r="L443" s="760"/>
      <c r="M443" s="760"/>
      <c r="N443" s="760"/>
      <c r="O443" s="762"/>
      <c r="P443" s="763" t="s">
        <v>80</v>
      </c>
      <c r="Q443" s="764"/>
      <c r="R443" s="764"/>
      <c r="S443" s="764"/>
      <c r="T443" s="764"/>
      <c r="U443" s="764"/>
      <c r="V443" s="765"/>
      <c r="W443" s="37" t="s">
        <v>69</v>
      </c>
      <c r="X443" s="753">
        <f>IFERROR(SUM(X434:X441),"0")</f>
        <v>0</v>
      </c>
      <c r="Y443" s="753">
        <f>IFERROR(SUM(Y434:Y441),"0")</f>
        <v>0</v>
      </c>
      <c r="Z443" s="37"/>
      <c r="AA443" s="754"/>
      <c r="AB443" s="754"/>
      <c r="AC443" s="754"/>
    </row>
    <row r="444" spans="1:68" ht="14.25" hidden="1" customHeight="1" x14ac:dyDescent="0.25">
      <c r="A444" s="759" t="s">
        <v>153</v>
      </c>
      <c r="B444" s="760"/>
      <c r="C444" s="760"/>
      <c r="D444" s="760"/>
      <c r="E444" s="760"/>
      <c r="F444" s="760"/>
      <c r="G444" s="760"/>
      <c r="H444" s="760"/>
      <c r="I444" s="760"/>
      <c r="J444" s="760"/>
      <c r="K444" s="760"/>
      <c r="L444" s="760"/>
      <c r="M444" s="760"/>
      <c r="N444" s="760"/>
      <c r="O444" s="760"/>
      <c r="P444" s="760"/>
      <c r="Q444" s="760"/>
      <c r="R444" s="760"/>
      <c r="S444" s="760"/>
      <c r="T444" s="760"/>
      <c r="U444" s="760"/>
      <c r="V444" s="760"/>
      <c r="W444" s="760"/>
      <c r="X444" s="760"/>
      <c r="Y444" s="760"/>
      <c r="Z444" s="760"/>
      <c r="AA444" s="747"/>
      <c r="AB444" s="747"/>
      <c r="AC444" s="747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57">
        <v>4607091384802</v>
      </c>
      <c r="E445" s="758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105</v>
      </c>
      <c r="L445" s="32"/>
      <c r="M445" s="33" t="s">
        <v>68</v>
      </c>
      <c r="N445" s="33"/>
      <c r="O445" s="32">
        <v>35</v>
      </c>
      <c r="P445" s="8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67"/>
      <c r="R445" s="767"/>
      <c r="S445" s="767"/>
      <c r="T445" s="768"/>
      <c r="U445" s="34"/>
      <c r="V445" s="34"/>
      <c r="W445" s="35" t="s">
        <v>69</v>
      </c>
      <c r="X445" s="751">
        <v>0</v>
      </c>
      <c r="Y445" s="75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57">
        <v>4607091384826</v>
      </c>
      <c r="E446" s="758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114</v>
      </c>
      <c r="L446" s="32"/>
      <c r="M446" s="33" t="s">
        <v>68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67"/>
      <c r="R446" s="767"/>
      <c r="S446" s="767"/>
      <c r="T446" s="768"/>
      <c r="U446" s="34"/>
      <c r="V446" s="34"/>
      <c r="W446" s="35" t="s">
        <v>69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695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61"/>
      <c r="B447" s="760"/>
      <c r="C447" s="760"/>
      <c r="D447" s="760"/>
      <c r="E447" s="760"/>
      <c r="F447" s="760"/>
      <c r="G447" s="760"/>
      <c r="H447" s="760"/>
      <c r="I447" s="760"/>
      <c r="J447" s="760"/>
      <c r="K447" s="760"/>
      <c r="L447" s="760"/>
      <c r="M447" s="760"/>
      <c r="N447" s="760"/>
      <c r="O447" s="762"/>
      <c r="P447" s="763" t="s">
        <v>80</v>
      </c>
      <c r="Q447" s="764"/>
      <c r="R447" s="764"/>
      <c r="S447" s="764"/>
      <c r="T447" s="764"/>
      <c r="U447" s="764"/>
      <c r="V447" s="765"/>
      <c r="W447" s="37" t="s">
        <v>81</v>
      </c>
      <c r="X447" s="753">
        <f>IFERROR(X445/H445,"0")+IFERROR(X446/H446,"0")</f>
        <v>0</v>
      </c>
      <c r="Y447" s="753">
        <f>IFERROR(Y445/H445,"0")+IFERROR(Y446/H446,"0")</f>
        <v>0</v>
      </c>
      <c r="Z447" s="753">
        <f>IFERROR(IF(Z445="",0,Z445),"0")+IFERROR(IF(Z446="",0,Z446),"0")</f>
        <v>0</v>
      </c>
      <c r="AA447" s="754"/>
      <c r="AB447" s="754"/>
      <c r="AC447" s="754"/>
    </row>
    <row r="448" spans="1:68" hidden="1" x14ac:dyDescent="0.2">
      <c r="A448" s="760"/>
      <c r="B448" s="760"/>
      <c r="C448" s="760"/>
      <c r="D448" s="760"/>
      <c r="E448" s="760"/>
      <c r="F448" s="760"/>
      <c r="G448" s="760"/>
      <c r="H448" s="760"/>
      <c r="I448" s="760"/>
      <c r="J448" s="760"/>
      <c r="K448" s="760"/>
      <c r="L448" s="760"/>
      <c r="M448" s="760"/>
      <c r="N448" s="760"/>
      <c r="O448" s="762"/>
      <c r="P448" s="763" t="s">
        <v>80</v>
      </c>
      <c r="Q448" s="764"/>
      <c r="R448" s="764"/>
      <c r="S448" s="764"/>
      <c r="T448" s="764"/>
      <c r="U448" s="764"/>
      <c r="V448" s="765"/>
      <c r="W448" s="37" t="s">
        <v>69</v>
      </c>
      <c r="X448" s="753">
        <f>IFERROR(SUM(X445:X446),"0")</f>
        <v>0</v>
      </c>
      <c r="Y448" s="753">
        <f>IFERROR(SUM(Y445:Y446),"0")</f>
        <v>0</v>
      </c>
      <c r="Z448" s="37"/>
      <c r="AA448" s="754"/>
      <c r="AB448" s="754"/>
      <c r="AC448" s="754"/>
    </row>
    <row r="449" spans="1:68" ht="14.25" hidden="1" customHeight="1" x14ac:dyDescent="0.25">
      <c r="A449" s="759" t="s">
        <v>64</v>
      </c>
      <c r="B449" s="760"/>
      <c r="C449" s="760"/>
      <c r="D449" s="760"/>
      <c r="E449" s="760"/>
      <c r="F449" s="760"/>
      <c r="G449" s="760"/>
      <c r="H449" s="760"/>
      <c r="I449" s="760"/>
      <c r="J449" s="760"/>
      <c r="K449" s="760"/>
      <c r="L449" s="760"/>
      <c r="M449" s="760"/>
      <c r="N449" s="760"/>
      <c r="O449" s="760"/>
      <c r="P449" s="760"/>
      <c r="Q449" s="760"/>
      <c r="R449" s="760"/>
      <c r="S449" s="760"/>
      <c r="T449" s="760"/>
      <c r="U449" s="760"/>
      <c r="V449" s="760"/>
      <c r="W449" s="760"/>
      <c r="X449" s="760"/>
      <c r="Y449" s="760"/>
      <c r="Z449" s="760"/>
      <c r="AA449" s="747"/>
      <c r="AB449" s="747"/>
      <c r="AC449" s="747"/>
    </row>
    <row r="450" spans="1:68" ht="27" hidden="1" customHeight="1" x14ac:dyDescent="0.25">
      <c r="A450" s="54" t="s">
        <v>698</v>
      </c>
      <c r="B450" s="54" t="s">
        <v>699</v>
      </c>
      <c r="C450" s="31">
        <v>4301051899</v>
      </c>
      <c r="D450" s="757">
        <v>4607091384246</v>
      </c>
      <c r="E450" s="758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27" t="s">
        <v>700</v>
      </c>
      <c r="Q450" s="767"/>
      <c r="R450" s="767"/>
      <c r="S450" s="767"/>
      <c r="T450" s="768"/>
      <c r="U450" s="34"/>
      <c r="V450" s="34"/>
      <c r="W450" s="35" t="s">
        <v>69</v>
      </c>
      <c r="X450" s="751">
        <v>0</v>
      </c>
      <c r="Y450" s="75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4301051901</v>
      </c>
      <c r="D451" s="757">
        <v>4680115881976</v>
      </c>
      <c r="E451" s="758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704</v>
      </c>
      <c r="Q451" s="767"/>
      <c r="R451" s="767"/>
      <c r="S451" s="767"/>
      <c r="T451" s="768"/>
      <c r="U451" s="34"/>
      <c r="V451" s="34"/>
      <c r="W451" s="35" t="s">
        <v>69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705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37.5" hidden="1" customHeight="1" x14ac:dyDescent="0.25">
      <c r="A452" s="54" t="s">
        <v>706</v>
      </c>
      <c r="B452" s="54" t="s">
        <v>707</v>
      </c>
      <c r="C452" s="31">
        <v>4301051634</v>
      </c>
      <c r="D452" s="757">
        <v>4607091384253</v>
      </c>
      <c r="E452" s="758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8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67"/>
      <c r="R452" s="767"/>
      <c r="S452" s="767"/>
      <c r="T452" s="768"/>
      <c r="U452" s="34"/>
      <c r="V452" s="34"/>
      <c r="W452" s="35" t="s">
        <v>69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706</v>
      </c>
      <c r="B453" s="54" t="s">
        <v>709</v>
      </c>
      <c r="C453" s="31">
        <v>4301051297</v>
      </c>
      <c r="D453" s="757">
        <v>4607091384253</v>
      </c>
      <c r="E453" s="758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67"/>
      <c r="R453" s="767"/>
      <c r="S453" s="767"/>
      <c r="T453" s="768"/>
      <c r="U453" s="34"/>
      <c r="V453" s="34"/>
      <c r="W453" s="35" t="s">
        <v>69</v>
      </c>
      <c r="X453" s="751">
        <v>0</v>
      </c>
      <c r="Y453" s="75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710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711</v>
      </c>
      <c r="B454" s="54" t="s">
        <v>712</v>
      </c>
      <c r="C454" s="31">
        <v>4301051444</v>
      </c>
      <c r="D454" s="757">
        <v>4680115881969</v>
      </c>
      <c r="E454" s="758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67"/>
      <c r="R454" s="767"/>
      <c r="S454" s="767"/>
      <c r="T454" s="768"/>
      <c r="U454" s="34"/>
      <c r="V454" s="34"/>
      <c r="W454" s="35" t="s">
        <v>69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713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61"/>
      <c r="B455" s="760"/>
      <c r="C455" s="760"/>
      <c r="D455" s="760"/>
      <c r="E455" s="760"/>
      <c r="F455" s="760"/>
      <c r="G455" s="760"/>
      <c r="H455" s="760"/>
      <c r="I455" s="760"/>
      <c r="J455" s="760"/>
      <c r="K455" s="760"/>
      <c r="L455" s="760"/>
      <c r="M455" s="760"/>
      <c r="N455" s="760"/>
      <c r="O455" s="762"/>
      <c r="P455" s="763" t="s">
        <v>80</v>
      </c>
      <c r="Q455" s="764"/>
      <c r="R455" s="764"/>
      <c r="S455" s="764"/>
      <c r="T455" s="764"/>
      <c r="U455" s="764"/>
      <c r="V455" s="765"/>
      <c r="W455" s="37" t="s">
        <v>81</v>
      </c>
      <c r="X455" s="753">
        <f>IFERROR(X450/H450,"0")+IFERROR(X451/H451,"0")+IFERROR(X452/H452,"0")+IFERROR(X453/H453,"0")+IFERROR(X454/H454,"0")</f>
        <v>0</v>
      </c>
      <c r="Y455" s="753">
        <f>IFERROR(Y450/H450,"0")+IFERROR(Y451/H451,"0")+IFERROR(Y452/H452,"0")+IFERROR(Y453/H453,"0")+IFERROR(Y454/H454,"0")</f>
        <v>0</v>
      </c>
      <c r="Z455" s="753">
        <f>IFERROR(IF(Z450="",0,Z450),"0")+IFERROR(IF(Z451="",0,Z451),"0")+IFERROR(IF(Z452="",0,Z452),"0")+IFERROR(IF(Z453="",0,Z453),"0")+IFERROR(IF(Z454="",0,Z454),"0")</f>
        <v>0</v>
      </c>
      <c r="AA455" s="754"/>
      <c r="AB455" s="754"/>
      <c r="AC455" s="754"/>
    </row>
    <row r="456" spans="1:68" hidden="1" x14ac:dyDescent="0.2">
      <c r="A456" s="760"/>
      <c r="B456" s="760"/>
      <c r="C456" s="760"/>
      <c r="D456" s="760"/>
      <c r="E456" s="760"/>
      <c r="F456" s="760"/>
      <c r="G456" s="760"/>
      <c r="H456" s="760"/>
      <c r="I456" s="760"/>
      <c r="J456" s="760"/>
      <c r="K456" s="760"/>
      <c r="L456" s="760"/>
      <c r="M456" s="760"/>
      <c r="N456" s="760"/>
      <c r="O456" s="762"/>
      <c r="P456" s="763" t="s">
        <v>80</v>
      </c>
      <c r="Q456" s="764"/>
      <c r="R456" s="764"/>
      <c r="S456" s="764"/>
      <c r="T456" s="764"/>
      <c r="U456" s="764"/>
      <c r="V456" s="765"/>
      <c r="W456" s="37" t="s">
        <v>69</v>
      </c>
      <c r="X456" s="753">
        <f>IFERROR(SUM(X450:X454),"0")</f>
        <v>0</v>
      </c>
      <c r="Y456" s="753">
        <f>IFERROR(SUM(Y450:Y454),"0")</f>
        <v>0</v>
      </c>
      <c r="Z456" s="37"/>
      <c r="AA456" s="754"/>
      <c r="AB456" s="754"/>
      <c r="AC456" s="754"/>
    </row>
    <row r="457" spans="1:68" ht="14.25" hidden="1" customHeight="1" x14ac:dyDescent="0.25">
      <c r="A457" s="759" t="s">
        <v>184</v>
      </c>
      <c r="B457" s="760"/>
      <c r="C457" s="760"/>
      <c r="D457" s="760"/>
      <c r="E457" s="760"/>
      <c r="F457" s="760"/>
      <c r="G457" s="760"/>
      <c r="H457" s="760"/>
      <c r="I457" s="760"/>
      <c r="J457" s="760"/>
      <c r="K457" s="760"/>
      <c r="L457" s="760"/>
      <c r="M457" s="760"/>
      <c r="N457" s="760"/>
      <c r="O457" s="760"/>
      <c r="P457" s="760"/>
      <c r="Q457" s="760"/>
      <c r="R457" s="760"/>
      <c r="S457" s="760"/>
      <c r="T457" s="760"/>
      <c r="U457" s="760"/>
      <c r="V457" s="760"/>
      <c r="W457" s="760"/>
      <c r="X457" s="760"/>
      <c r="Y457" s="760"/>
      <c r="Z457" s="760"/>
      <c r="AA457" s="747"/>
      <c r="AB457" s="747"/>
      <c r="AC457" s="747"/>
    </row>
    <row r="458" spans="1:68" ht="27" hidden="1" customHeight="1" x14ac:dyDescent="0.25">
      <c r="A458" s="54" t="s">
        <v>714</v>
      </c>
      <c r="B458" s="54" t="s">
        <v>715</v>
      </c>
      <c r="C458" s="31">
        <v>4301060441</v>
      </c>
      <c r="D458" s="757">
        <v>4607091389357</v>
      </c>
      <c r="E458" s="758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24" t="s">
        <v>716</v>
      </c>
      <c r="Q458" s="767"/>
      <c r="R458" s="767"/>
      <c r="S458" s="767"/>
      <c r="T458" s="768"/>
      <c r="U458" s="34"/>
      <c r="V458" s="34"/>
      <c r="W458" s="35" t="s">
        <v>69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717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61"/>
      <c r="B459" s="760"/>
      <c r="C459" s="760"/>
      <c r="D459" s="760"/>
      <c r="E459" s="760"/>
      <c r="F459" s="760"/>
      <c r="G459" s="760"/>
      <c r="H459" s="760"/>
      <c r="I459" s="760"/>
      <c r="J459" s="760"/>
      <c r="K459" s="760"/>
      <c r="L459" s="760"/>
      <c r="M459" s="760"/>
      <c r="N459" s="760"/>
      <c r="O459" s="762"/>
      <c r="P459" s="763" t="s">
        <v>80</v>
      </c>
      <c r="Q459" s="764"/>
      <c r="R459" s="764"/>
      <c r="S459" s="764"/>
      <c r="T459" s="764"/>
      <c r="U459" s="764"/>
      <c r="V459" s="765"/>
      <c r="W459" s="37" t="s">
        <v>81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hidden="1" x14ac:dyDescent="0.2">
      <c r="A460" s="760"/>
      <c r="B460" s="760"/>
      <c r="C460" s="760"/>
      <c r="D460" s="760"/>
      <c r="E460" s="760"/>
      <c r="F460" s="760"/>
      <c r="G460" s="760"/>
      <c r="H460" s="760"/>
      <c r="I460" s="760"/>
      <c r="J460" s="760"/>
      <c r="K460" s="760"/>
      <c r="L460" s="760"/>
      <c r="M460" s="760"/>
      <c r="N460" s="760"/>
      <c r="O460" s="762"/>
      <c r="P460" s="763" t="s">
        <v>80</v>
      </c>
      <c r="Q460" s="764"/>
      <c r="R460" s="764"/>
      <c r="S460" s="764"/>
      <c r="T460" s="764"/>
      <c r="U460" s="764"/>
      <c r="V460" s="765"/>
      <c r="W460" s="37" t="s">
        <v>69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hidden="1" customHeight="1" x14ac:dyDescent="0.2">
      <c r="A461" s="843" t="s">
        <v>718</v>
      </c>
      <c r="B461" s="844"/>
      <c r="C461" s="844"/>
      <c r="D461" s="844"/>
      <c r="E461" s="844"/>
      <c r="F461" s="844"/>
      <c r="G461" s="844"/>
      <c r="H461" s="844"/>
      <c r="I461" s="844"/>
      <c r="J461" s="844"/>
      <c r="K461" s="844"/>
      <c r="L461" s="844"/>
      <c r="M461" s="844"/>
      <c r="N461" s="844"/>
      <c r="O461" s="844"/>
      <c r="P461" s="844"/>
      <c r="Q461" s="844"/>
      <c r="R461" s="844"/>
      <c r="S461" s="844"/>
      <c r="T461" s="844"/>
      <c r="U461" s="844"/>
      <c r="V461" s="844"/>
      <c r="W461" s="844"/>
      <c r="X461" s="844"/>
      <c r="Y461" s="844"/>
      <c r="Z461" s="844"/>
      <c r="AA461" s="48"/>
      <c r="AB461" s="48"/>
      <c r="AC461" s="48"/>
    </row>
    <row r="462" spans="1:68" ht="16.5" hidden="1" customHeight="1" x14ac:dyDescent="0.25">
      <c r="A462" s="788" t="s">
        <v>719</v>
      </c>
      <c r="B462" s="760"/>
      <c r="C462" s="760"/>
      <c r="D462" s="760"/>
      <c r="E462" s="760"/>
      <c r="F462" s="760"/>
      <c r="G462" s="760"/>
      <c r="H462" s="760"/>
      <c r="I462" s="760"/>
      <c r="J462" s="760"/>
      <c r="K462" s="760"/>
      <c r="L462" s="760"/>
      <c r="M462" s="760"/>
      <c r="N462" s="760"/>
      <c r="O462" s="760"/>
      <c r="P462" s="760"/>
      <c r="Q462" s="760"/>
      <c r="R462" s="760"/>
      <c r="S462" s="760"/>
      <c r="T462" s="760"/>
      <c r="U462" s="760"/>
      <c r="V462" s="760"/>
      <c r="W462" s="760"/>
      <c r="X462" s="760"/>
      <c r="Y462" s="760"/>
      <c r="Z462" s="760"/>
      <c r="AA462" s="746"/>
      <c r="AB462" s="746"/>
      <c r="AC462" s="746"/>
    </row>
    <row r="463" spans="1:68" ht="14.25" hidden="1" customHeight="1" x14ac:dyDescent="0.25">
      <c r="A463" s="759" t="s">
        <v>153</v>
      </c>
      <c r="B463" s="760"/>
      <c r="C463" s="760"/>
      <c r="D463" s="760"/>
      <c r="E463" s="760"/>
      <c r="F463" s="760"/>
      <c r="G463" s="760"/>
      <c r="H463" s="760"/>
      <c r="I463" s="760"/>
      <c r="J463" s="760"/>
      <c r="K463" s="760"/>
      <c r="L463" s="760"/>
      <c r="M463" s="760"/>
      <c r="N463" s="760"/>
      <c r="O463" s="760"/>
      <c r="P463" s="760"/>
      <c r="Q463" s="760"/>
      <c r="R463" s="760"/>
      <c r="S463" s="760"/>
      <c r="T463" s="760"/>
      <c r="U463" s="760"/>
      <c r="V463" s="760"/>
      <c r="W463" s="760"/>
      <c r="X463" s="760"/>
      <c r="Y463" s="760"/>
      <c r="Z463" s="760"/>
      <c r="AA463" s="747"/>
      <c r="AB463" s="747"/>
      <c r="AC463" s="747"/>
    </row>
    <row r="464" spans="1:68" ht="27" hidden="1" customHeight="1" x14ac:dyDescent="0.25">
      <c r="A464" s="54" t="s">
        <v>720</v>
      </c>
      <c r="B464" s="54" t="s">
        <v>721</v>
      </c>
      <c r="C464" s="31">
        <v>4301031405</v>
      </c>
      <c r="D464" s="757">
        <v>4680115886100</v>
      </c>
      <c r="E464" s="758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105</v>
      </c>
      <c r="L464" s="32"/>
      <c r="M464" s="33" t="s">
        <v>68</v>
      </c>
      <c r="N464" s="33"/>
      <c r="O464" s="32">
        <v>50</v>
      </c>
      <c r="P464" s="861" t="s">
        <v>722</v>
      </c>
      <c r="Q464" s="767"/>
      <c r="R464" s="767"/>
      <c r="S464" s="767"/>
      <c r="T464" s="768"/>
      <c r="U464" s="34"/>
      <c r="V464" s="34"/>
      <c r="W464" s="35" t="s">
        <v>69</v>
      </c>
      <c r="X464" s="751">
        <v>0</v>
      </c>
      <c r="Y464" s="752">
        <f t="shared" ref="Y464:Y480" si="9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723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0</v>
      </c>
      <c r="BN464" s="64">
        <f t="shared" ref="BN464:BN480" si="93">IFERROR(Y464*I464/H464,"0")</f>
        <v>0</v>
      </c>
      <c r="BO464" s="64">
        <f t="shared" ref="BO464:BO480" si="94">IFERROR(1/J464*(X464/H464),"0")</f>
        <v>0</v>
      </c>
      <c r="BP464" s="64">
        <f t="shared" ref="BP464:BP480" si="95">IFERROR(1/J464*(Y464/H464),"0")</f>
        <v>0</v>
      </c>
    </row>
    <row r="465" spans="1:68" ht="27" hidden="1" customHeight="1" x14ac:dyDescent="0.25">
      <c r="A465" s="54" t="s">
        <v>724</v>
      </c>
      <c r="B465" s="54" t="s">
        <v>725</v>
      </c>
      <c r="C465" s="31">
        <v>4301031406</v>
      </c>
      <c r="D465" s="757">
        <v>4680115886117</v>
      </c>
      <c r="E465" s="758"/>
      <c r="F465" s="750">
        <v>0.9</v>
      </c>
      <c r="G465" s="32">
        <v>6</v>
      </c>
      <c r="H465" s="750">
        <v>5.4</v>
      </c>
      <c r="I465" s="750">
        <v>5.61</v>
      </c>
      <c r="J465" s="32">
        <v>132</v>
      </c>
      <c r="K465" s="32" t="s">
        <v>105</v>
      </c>
      <c r="L465" s="32"/>
      <c r="M465" s="33" t="s">
        <v>68</v>
      </c>
      <c r="N465" s="33"/>
      <c r="O465" s="32">
        <v>50</v>
      </c>
      <c r="P465" s="1098" t="s">
        <v>726</v>
      </c>
      <c r="Q465" s="767"/>
      <c r="R465" s="767"/>
      <c r="S465" s="767"/>
      <c r="T465" s="768"/>
      <c r="U465" s="34"/>
      <c r="V465" s="34"/>
      <c r="W465" s="35" t="s">
        <v>69</v>
      </c>
      <c r="X465" s="751">
        <v>0</v>
      </c>
      <c r="Y465" s="752">
        <f t="shared" si="91"/>
        <v>0</v>
      </c>
      <c r="Z465" s="36" t="str">
        <f>IFERROR(IF(Y465=0,"",ROUNDUP(Y465/H465,0)*0.00902),"")</f>
        <v/>
      </c>
      <c r="AA465" s="56"/>
      <c r="AB465" s="57"/>
      <c r="AC465" s="535" t="s">
        <v>727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hidden="1" customHeight="1" x14ac:dyDescent="0.25">
      <c r="A466" s="54" t="s">
        <v>724</v>
      </c>
      <c r="B466" s="54" t="s">
        <v>728</v>
      </c>
      <c r="C466" s="31">
        <v>4301031382</v>
      </c>
      <c r="D466" s="757">
        <v>4680115886117</v>
      </c>
      <c r="E466" s="758"/>
      <c r="F466" s="750">
        <v>0.9</v>
      </c>
      <c r="G466" s="32">
        <v>6</v>
      </c>
      <c r="H466" s="750">
        <v>5.4</v>
      </c>
      <c r="I466" s="750">
        <v>5.61</v>
      </c>
      <c r="J466" s="32">
        <v>120</v>
      </c>
      <c r="K466" s="32" t="s">
        <v>105</v>
      </c>
      <c r="L466" s="32"/>
      <c r="M466" s="33" t="s">
        <v>68</v>
      </c>
      <c r="N466" s="33"/>
      <c r="O466" s="32">
        <v>50</v>
      </c>
      <c r="P466" s="981" t="s">
        <v>726</v>
      </c>
      <c r="Q466" s="767"/>
      <c r="R466" s="767"/>
      <c r="S466" s="767"/>
      <c r="T466" s="768"/>
      <c r="U466" s="34"/>
      <c r="V466" s="34"/>
      <c r="W466" s="35" t="s">
        <v>69</v>
      </c>
      <c r="X466" s="751">
        <v>0</v>
      </c>
      <c r="Y466" s="752">
        <f t="shared" si="91"/>
        <v>0</v>
      </c>
      <c r="Z466" s="36" t="str">
        <f>IFERROR(IF(Y466=0,"",ROUNDUP(Y466/H466,0)*0.00937),"")</f>
        <v/>
      </c>
      <c r="AA466" s="56"/>
      <c r="AB466" s="57"/>
      <c r="AC466" s="537" t="s">
        <v>727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hidden="1" customHeight="1" x14ac:dyDescent="0.25">
      <c r="A467" s="54" t="s">
        <v>729</v>
      </c>
      <c r="B467" s="54" t="s">
        <v>730</v>
      </c>
      <c r="C467" s="31">
        <v>4301031335</v>
      </c>
      <c r="D467" s="757">
        <v>4680115883147</v>
      </c>
      <c r="E467" s="758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114</v>
      </c>
      <c r="L467" s="32"/>
      <c r="M467" s="33" t="s">
        <v>68</v>
      </c>
      <c r="N467" s="33"/>
      <c r="O467" s="32">
        <v>50</v>
      </c>
      <c r="P467" s="91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67"/>
      <c r="R467" s="767"/>
      <c r="S467" s="767"/>
      <c r="T467" s="768"/>
      <c r="U467" s="34"/>
      <c r="V467" s="34"/>
      <c r="W467" s="35" t="s">
        <v>69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723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hidden="1" customHeight="1" x14ac:dyDescent="0.25">
      <c r="A468" s="54" t="s">
        <v>729</v>
      </c>
      <c r="B468" s="54" t="s">
        <v>731</v>
      </c>
      <c r="C468" s="31">
        <v>4301031366</v>
      </c>
      <c r="D468" s="757">
        <v>4680115883147</v>
      </c>
      <c r="E468" s="758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114</v>
      </c>
      <c r="L468" s="32"/>
      <c r="M468" s="33" t="s">
        <v>68</v>
      </c>
      <c r="N468" s="33"/>
      <c r="O468" s="32">
        <v>50</v>
      </c>
      <c r="P468" s="849" t="s">
        <v>732</v>
      </c>
      <c r="Q468" s="767"/>
      <c r="R468" s="767"/>
      <c r="S468" s="767"/>
      <c r="T468" s="768"/>
      <c r="U468" s="34"/>
      <c r="V468" s="34"/>
      <c r="W468" s="35" t="s">
        <v>69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723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hidden="1" customHeight="1" x14ac:dyDescent="0.25">
      <c r="A469" s="54" t="s">
        <v>733</v>
      </c>
      <c r="B469" s="54" t="s">
        <v>734</v>
      </c>
      <c r="C469" s="31">
        <v>4301031362</v>
      </c>
      <c r="D469" s="757">
        <v>4607091384338</v>
      </c>
      <c r="E469" s="758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114</v>
      </c>
      <c r="L469" s="32"/>
      <c r="M469" s="33" t="s">
        <v>68</v>
      </c>
      <c r="N469" s="33"/>
      <c r="O469" s="32">
        <v>50</v>
      </c>
      <c r="P469" s="9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67"/>
      <c r="R469" s="767"/>
      <c r="S469" s="767"/>
      <c r="T469" s="768"/>
      <c r="U469" s="34"/>
      <c r="V469" s="34"/>
      <c r="W469" s="35" t="s">
        <v>69</v>
      </c>
      <c r="X469" s="751">
        <v>0</v>
      </c>
      <c r="Y469" s="752">
        <f t="shared" si="91"/>
        <v>0</v>
      </c>
      <c r="Z469" s="36" t="str">
        <f t="shared" si="96"/>
        <v/>
      </c>
      <c r="AA469" s="56"/>
      <c r="AB469" s="57"/>
      <c r="AC469" s="543" t="s">
        <v>723</v>
      </c>
      <c r="AG469" s="64"/>
      <c r="AJ469" s="68"/>
      <c r="AK469" s="68">
        <v>0</v>
      </c>
      <c r="BB469" s="544" t="s">
        <v>1</v>
      </c>
      <c r="BM469" s="64">
        <f t="shared" si="92"/>
        <v>0</v>
      </c>
      <c r="BN469" s="64">
        <f t="shared" si="93"/>
        <v>0</v>
      </c>
      <c r="BO469" s="64">
        <f t="shared" si="94"/>
        <v>0</v>
      </c>
      <c r="BP469" s="64">
        <f t="shared" si="95"/>
        <v>0</v>
      </c>
    </row>
    <row r="470" spans="1:68" ht="37.5" hidden="1" customHeight="1" x14ac:dyDescent="0.25">
      <c r="A470" s="54" t="s">
        <v>735</v>
      </c>
      <c r="B470" s="54" t="s">
        <v>736</v>
      </c>
      <c r="C470" s="31">
        <v>4301031336</v>
      </c>
      <c r="D470" s="757">
        <v>4680115883154</v>
      </c>
      <c r="E470" s="758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114</v>
      </c>
      <c r="L470" s="32"/>
      <c r="M470" s="33" t="s">
        <v>68</v>
      </c>
      <c r="N470" s="33"/>
      <c r="O470" s="32">
        <v>50</v>
      </c>
      <c r="P470" s="108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67"/>
      <c r="R470" s="767"/>
      <c r="S470" s="767"/>
      <c r="T470" s="768"/>
      <c r="U470" s="34"/>
      <c r="V470" s="34"/>
      <c r="W470" s="35" t="s">
        <v>69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737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hidden="1" customHeight="1" x14ac:dyDescent="0.25">
      <c r="A471" s="54" t="s">
        <v>735</v>
      </c>
      <c r="B471" s="54" t="s">
        <v>738</v>
      </c>
      <c r="C471" s="31">
        <v>4301031374</v>
      </c>
      <c r="D471" s="757">
        <v>4680115883154</v>
      </c>
      <c r="E471" s="758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114</v>
      </c>
      <c r="L471" s="32"/>
      <c r="M471" s="33" t="s">
        <v>68</v>
      </c>
      <c r="N471" s="33"/>
      <c r="O471" s="32">
        <v>50</v>
      </c>
      <c r="P471" s="888" t="s">
        <v>739</v>
      </c>
      <c r="Q471" s="767"/>
      <c r="R471" s="767"/>
      <c r="S471" s="767"/>
      <c r="T471" s="768"/>
      <c r="U471" s="34"/>
      <c r="V471" s="34"/>
      <c r="W471" s="35" t="s">
        <v>69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737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hidden="1" customHeight="1" x14ac:dyDescent="0.25">
      <c r="A472" s="54" t="s">
        <v>740</v>
      </c>
      <c r="B472" s="54" t="s">
        <v>741</v>
      </c>
      <c r="C472" s="31">
        <v>4301031331</v>
      </c>
      <c r="D472" s="757">
        <v>4607091389524</v>
      </c>
      <c r="E472" s="758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114</v>
      </c>
      <c r="L472" s="32"/>
      <c r="M472" s="33" t="s">
        <v>68</v>
      </c>
      <c r="N472" s="33"/>
      <c r="O472" s="32">
        <v>50</v>
      </c>
      <c r="P472" s="10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67"/>
      <c r="R472" s="767"/>
      <c r="S472" s="767"/>
      <c r="T472" s="768"/>
      <c r="U472" s="34"/>
      <c r="V472" s="34"/>
      <c r="W472" s="35" t="s">
        <v>69</v>
      </c>
      <c r="X472" s="751">
        <v>0</v>
      </c>
      <c r="Y472" s="752">
        <f t="shared" si="91"/>
        <v>0</v>
      </c>
      <c r="Z472" s="36" t="str">
        <f t="shared" si="96"/>
        <v/>
      </c>
      <c r="AA472" s="56"/>
      <c r="AB472" s="57"/>
      <c r="AC472" s="549" t="s">
        <v>737</v>
      </c>
      <c r="AG472" s="64"/>
      <c r="AJ472" s="68"/>
      <c r="AK472" s="68">
        <v>0</v>
      </c>
      <c r="BB472" s="550" t="s">
        <v>1</v>
      </c>
      <c r="BM472" s="64">
        <f t="shared" si="92"/>
        <v>0</v>
      </c>
      <c r="BN472" s="64">
        <f t="shared" si="93"/>
        <v>0</v>
      </c>
      <c r="BO472" s="64">
        <f t="shared" si="94"/>
        <v>0</v>
      </c>
      <c r="BP472" s="64">
        <f t="shared" si="95"/>
        <v>0</v>
      </c>
    </row>
    <row r="473" spans="1:68" ht="37.5" hidden="1" customHeight="1" x14ac:dyDescent="0.25">
      <c r="A473" s="54" t="s">
        <v>740</v>
      </c>
      <c r="B473" s="54" t="s">
        <v>742</v>
      </c>
      <c r="C473" s="31">
        <v>4301031361</v>
      </c>
      <c r="D473" s="757">
        <v>4607091389524</v>
      </c>
      <c r="E473" s="758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114</v>
      </c>
      <c r="L473" s="32"/>
      <c r="M473" s="33" t="s">
        <v>68</v>
      </c>
      <c r="N473" s="33"/>
      <c r="O473" s="32">
        <v>50</v>
      </c>
      <c r="P473" s="8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67"/>
      <c r="R473" s="767"/>
      <c r="S473" s="767"/>
      <c r="T473" s="768"/>
      <c r="U473" s="34"/>
      <c r="V473" s="34"/>
      <c r="W473" s="35" t="s">
        <v>69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737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hidden="1" customHeight="1" x14ac:dyDescent="0.25">
      <c r="A474" s="54" t="s">
        <v>743</v>
      </c>
      <c r="B474" s="54" t="s">
        <v>744</v>
      </c>
      <c r="C474" s="31">
        <v>4301031337</v>
      </c>
      <c r="D474" s="757">
        <v>4680115883161</v>
      </c>
      <c r="E474" s="758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114</v>
      </c>
      <c r="L474" s="32"/>
      <c r="M474" s="33" t="s">
        <v>68</v>
      </c>
      <c r="N474" s="33"/>
      <c r="O474" s="32">
        <v>50</v>
      </c>
      <c r="P474" s="8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67"/>
      <c r="R474" s="767"/>
      <c r="S474" s="767"/>
      <c r="T474" s="768"/>
      <c r="U474" s="34"/>
      <c r="V474" s="34"/>
      <c r="W474" s="35" t="s">
        <v>69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hidden="1" customHeight="1" x14ac:dyDescent="0.25">
      <c r="A475" s="54" t="s">
        <v>743</v>
      </c>
      <c r="B475" s="54" t="s">
        <v>746</v>
      </c>
      <c r="C475" s="31">
        <v>4301031364</v>
      </c>
      <c r="D475" s="757">
        <v>4680115883161</v>
      </c>
      <c r="E475" s="758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114</v>
      </c>
      <c r="L475" s="32"/>
      <c r="M475" s="33" t="s">
        <v>68</v>
      </c>
      <c r="N475" s="33"/>
      <c r="O475" s="32">
        <v>50</v>
      </c>
      <c r="P475" s="1039" t="s">
        <v>747</v>
      </c>
      <c r="Q475" s="767"/>
      <c r="R475" s="767"/>
      <c r="S475" s="767"/>
      <c r="T475" s="768"/>
      <c r="U475" s="34"/>
      <c r="V475" s="34"/>
      <c r="W475" s="35" t="s">
        <v>69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hidden="1" customHeight="1" x14ac:dyDescent="0.25">
      <c r="A476" s="54" t="s">
        <v>748</v>
      </c>
      <c r="B476" s="54" t="s">
        <v>749</v>
      </c>
      <c r="C476" s="31">
        <v>4301031333</v>
      </c>
      <c r="D476" s="757">
        <v>4607091389531</v>
      </c>
      <c r="E476" s="758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114</v>
      </c>
      <c r="L476" s="32"/>
      <c r="M476" s="33" t="s">
        <v>68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67"/>
      <c r="R476" s="767"/>
      <c r="S476" s="767"/>
      <c r="T476" s="768"/>
      <c r="U476" s="34"/>
      <c r="V476" s="34"/>
      <c r="W476" s="35" t="s">
        <v>69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customHeight="1" x14ac:dyDescent="0.25">
      <c r="A477" s="54" t="s">
        <v>748</v>
      </c>
      <c r="B477" s="54" t="s">
        <v>751</v>
      </c>
      <c r="C477" s="31">
        <v>4301031358</v>
      </c>
      <c r="D477" s="757">
        <v>4607091389531</v>
      </c>
      <c r="E477" s="758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114</v>
      </c>
      <c r="L477" s="32"/>
      <c r="M477" s="33" t="s">
        <v>68</v>
      </c>
      <c r="N477" s="33"/>
      <c r="O477" s="32">
        <v>50</v>
      </c>
      <c r="P477" s="9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67"/>
      <c r="R477" s="767"/>
      <c r="S477" s="767"/>
      <c r="T477" s="768"/>
      <c r="U477" s="34"/>
      <c r="V477" s="34"/>
      <c r="W477" s="35" t="s">
        <v>69</v>
      </c>
      <c r="X477" s="751">
        <v>4</v>
      </c>
      <c r="Y477" s="752">
        <f t="shared" si="91"/>
        <v>4.2</v>
      </c>
      <c r="Z477" s="36">
        <f t="shared" si="96"/>
        <v>1.004E-2</v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92"/>
        <v>4.2476190476190476</v>
      </c>
      <c r="BN477" s="64">
        <f t="shared" si="93"/>
        <v>4.46</v>
      </c>
      <c r="BO477" s="64">
        <f t="shared" si="94"/>
        <v>8.1400081400081412E-3</v>
      </c>
      <c r="BP477" s="64">
        <f t="shared" si="95"/>
        <v>8.5470085470085479E-3</v>
      </c>
    </row>
    <row r="478" spans="1:68" ht="37.5" hidden="1" customHeight="1" x14ac:dyDescent="0.25">
      <c r="A478" s="54" t="s">
        <v>752</v>
      </c>
      <c r="B478" s="54" t="s">
        <v>753</v>
      </c>
      <c r="C478" s="31">
        <v>4301031360</v>
      </c>
      <c r="D478" s="757">
        <v>4607091384345</v>
      </c>
      <c r="E478" s="758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114</v>
      </c>
      <c r="L478" s="32"/>
      <c r="M478" s="33" t="s">
        <v>68</v>
      </c>
      <c r="N478" s="33"/>
      <c r="O478" s="32">
        <v>50</v>
      </c>
      <c r="P478" s="109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67"/>
      <c r="R478" s="767"/>
      <c r="S478" s="767"/>
      <c r="T478" s="768"/>
      <c r="U478" s="34"/>
      <c r="V478" s="34"/>
      <c r="W478" s="35" t="s">
        <v>69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745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hidden="1" customHeight="1" x14ac:dyDescent="0.25">
      <c r="A479" s="54" t="s">
        <v>754</v>
      </c>
      <c r="B479" s="54" t="s">
        <v>755</v>
      </c>
      <c r="C479" s="31">
        <v>4301031255</v>
      </c>
      <c r="D479" s="757">
        <v>4680115883185</v>
      </c>
      <c r="E479" s="758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114</v>
      </c>
      <c r="L479" s="32"/>
      <c r="M479" s="33" t="s">
        <v>68</v>
      </c>
      <c r="N479" s="33"/>
      <c r="O479" s="32">
        <v>45</v>
      </c>
      <c r="P479" s="8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67"/>
      <c r="R479" s="767"/>
      <c r="S479" s="767"/>
      <c r="T479" s="768"/>
      <c r="U479" s="34"/>
      <c r="V479" s="34"/>
      <c r="W479" s="35" t="s">
        <v>69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756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4301031368</v>
      </c>
      <c r="D480" s="757">
        <v>4680115883185</v>
      </c>
      <c r="E480" s="758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114</v>
      </c>
      <c r="L480" s="32"/>
      <c r="M480" s="33" t="s">
        <v>68</v>
      </c>
      <c r="N480" s="33"/>
      <c r="O480" s="32">
        <v>50</v>
      </c>
      <c r="P480" s="911" t="s">
        <v>758</v>
      </c>
      <c r="Q480" s="767"/>
      <c r="R480" s="767"/>
      <c r="S480" s="767"/>
      <c r="T480" s="768"/>
      <c r="U480" s="34"/>
      <c r="V480" s="34"/>
      <c r="W480" s="35" t="s">
        <v>69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727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x14ac:dyDescent="0.2">
      <c r="A481" s="761"/>
      <c r="B481" s="760"/>
      <c r="C481" s="760"/>
      <c r="D481" s="760"/>
      <c r="E481" s="760"/>
      <c r="F481" s="760"/>
      <c r="G481" s="760"/>
      <c r="H481" s="760"/>
      <c r="I481" s="760"/>
      <c r="J481" s="760"/>
      <c r="K481" s="760"/>
      <c r="L481" s="760"/>
      <c r="M481" s="760"/>
      <c r="N481" s="760"/>
      <c r="O481" s="762"/>
      <c r="P481" s="763" t="s">
        <v>80</v>
      </c>
      <c r="Q481" s="764"/>
      <c r="R481" s="764"/>
      <c r="S481" s="764"/>
      <c r="T481" s="764"/>
      <c r="U481" s="764"/>
      <c r="V481" s="765"/>
      <c r="W481" s="37" t="s">
        <v>81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1.9047619047619047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2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1.004E-2</v>
      </c>
      <c r="AA481" s="754"/>
      <c r="AB481" s="754"/>
      <c r="AC481" s="754"/>
    </row>
    <row r="482" spans="1:68" x14ac:dyDescent="0.2">
      <c r="A482" s="760"/>
      <c r="B482" s="760"/>
      <c r="C482" s="760"/>
      <c r="D482" s="760"/>
      <c r="E482" s="760"/>
      <c r="F482" s="760"/>
      <c r="G482" s="760"/>
      <c r="H482" s="760"/>
      <c r="I482" s="760"/>
      <c r="J482" s="760"/>
      <c r="K482" s="760"/>
      <c r="L482" s="760"/>
      <c r="M482" s="760"/>
      <c r="N482" s="760"/>
      <c r="O482" s="762"/>
      <c r="P482" s="763" t="s">
        <v>80</v>
      </c>
      <c r="Q482" s="764"/>
      <c r="R482" s="764"/>
      <c r="S482" s="764"/>
      <c r="T482" s="764"/>
      <c r="U482" s="764"/>
      <c r="V482" s="765"/>
      <c r="W482" s="37" t="s">
        <v>69</v>
      </c>
      <c r="X482" s="753">
        <f>IFERROR(SUM(X464:X480),"0")</f>
        <v>4</v>
      </c>
      <c r="Y482" s="753">
        <f>IFERROR(SUM(Y464:Y480),"0")</f>
        <v>4.2</v>
      </c>
      <c r="Z482" s="37"/>
      <c r="AA482" s="754"/>
      <c r="AB482" s="754"/>
      <c r="AC482" s="754"/>
    </row>
    <row r="483" spans="1:68" ht="14.25" hidden="1" customHeight="1" x14ac:dyDescent="0.25">
      <c r="A483" s="759" t="s">
        <v>64</v>
      </c>
      <c r="B483" s="760"/>
      <c r="C483" s="760"/>
      <c r="D483" s="760"/>
      <c r="E483" s="760"/>
      <c r="F483" s="760"/>
      <c r="G483" s="760"/>
      <c r="H483" s="760"/>
      <c r="I483" s="760"/>
      <c r="J483" s="760"/>
      <c r="K483" s="760"/>
      <c r="L483" s="760"/>
      <c r="M483" s="760"/>
      <c r="N483" s="760"/>
      <c r="O483" s="760"/>
      <c r="P483" s="760"/>
      <c r="Q483" s="760"/>
      <c r="R483" s="760"/>
      <c r="S483" s="760"/>
      <c r="T483" s="760"/>
      <c r="U483" s="760"/>
      <c r="V483" s="760"/>
      <c r="W483" s="760"/>
      <c r="X483" s="760"/>
      <c r="Y483" s="760"/>
      <c r="Z483" s="760"/>
      <c r="AA483" s="747"/>
      <c r="AB483" s="747"/>
      <c r="AC483" s="747"/>
    </row>
    <row r="484" spans="1:68" ht="27" hidden="1" customHeight="1" x14ac:dyDescent="0.25">
      <c r="A484" s="54" t="s">
        <v>759</v>
      </c>
      <c r="B484" s="54" t="s">
        <v>760</v>
      </c>
      <c r="C484" s="31">
        <v>4301051284</v>
      </c>
      <c r="D484" s="757">
        <v>4607091384352</v>
      </c>
      <c r="E484" s="758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105</v>
      </c>
      <c r="L484" s="32"/>
      <c r="M484" s="33" t="s">
        <v>94</v>
      </c>
      <c r="N484" s="33"/>
      <c r="O484" s="32">
        <v>45</v>
      </c>
      <c r="P484" s="11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67"/>
      <c r="R484" s="767"/>
      <c r="S484" s="767"/>
      <c r="T484" s="768"/>
      <c r="U484" s="34"/>
      <c r="V484" s="34"/>
      <c r="W484" s="35" t="s">
        <v>69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761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762</v>
      </c>
      <c r="B485" s="54" t="s">
        <v>763</v>
      </c>
      <c r="C485" s="31">
        <v>4301051431</v>
      </c>
      <c r="D485" s="757">
        <v>4607091389654</v>
      </c>
      <c r="E485" s="758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67</v>
      </c>
      <c r="L485" s="32"/>
      <c r="M485" s="33" t="s">
        <v>94</v>
      </c>
      <c r="N485" s="33"/>
      <c r="O485" s="32">
        <v>45</v>
      </c>
      <c r="P485" s="10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67"/>
      <c r="R485" s="767"/>
      <c r="S485" s="767"/>
      <c r="T485" s="768"/>
      <c r="U485" s="34"/>
      <c r="V485" s="34"/>
      <c r="W485" s="35" t="s">
        <v>69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764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61"/>
      <c r="B486" s="760"/>
      <c r="C486" s="760"/>
      <c r="D486" s="760"/>
      <c r="E486" s="760"/>
      <c r="F486" s="760"/>
      <c r="G486" s="760"/>
      <c r="H486" s="760"/>
      <c r="I486" s="760"/>
      <c r="J486" s="760"/>
      <c r="K486" s="760"/>
      <c r="L486" s="760"/>
      <c r="M486" s="760"/>
      <c r="N486" s="760"/>
      <c r="O486" s="762"/>
      <c r="P486" s="763" t="s">
        <v>80</v>
      </c>
      <c r="Q486" s="764"/>
      <c r="R486" s="764"/>
      <c r="S486" s="764"/>
      <c r="T486" s="764"/>
      <c r="U486" s="764"/>
      <c r="V486" s="765"/>
      <c r="W486" s="37" t="s">
        <v>81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hidden="1" x14ac:dyDescent="0.2">
      <c r="A487" s="760"/>
      <c r="B487" s="760"/>
      <c r="C487" s="760"/>
      <c r="D487" s="760"/>
      <c r="E487" s="760"/>
      <c r="F487" s="760"/>
      <c r="G487" s="760"/>
      <c r="H487" s="760"/>
      <c r="I487" s="760"/>
      <c r="J487" s="760"/>
      <c r="K487" s="760"/>
      <c r="L487" s="760"/>
      <c r="M487" s="760"/>
      <c r="N487" s="760"/>
      <c r="O487" s="762"/>
      <c r="P487" s="763" t="s">
        <v>80</v>
      </c>
      <c r="Q487" s="764"/>
      <c r="R487" s="764"/>
      <c r="S487" s="764"/>
      <c r="T487" s="764"/>
      <c r="U487" s="764"/>
      <c r="V487" s="765"/>
      <c r="W487" s="37" t="s">
        <v>69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hidden="1" customHeight="1" x14ac:dyDescent="0.25">
      <c r="A488" s="759" t="s">
        <v>82</v>
      </c>
      <c r="B488" s="760"/>
      <c r="C488" s="760"/>
      <c r="D488" s="760"/>
      <c r="E488" s="760"/>
      <c r="F488" s="760"/>
      <c r="G488" s="760"/>
      <c r="H488" s="760"/>
      <c r="I488" s="760"/>
      <c r="J488" s="760"/>
      <c r="K488" s="760"/>
      <c r="L488" s="760"/>
      <c r="M488" s="760"/>
      <c r="N488" s="760"/>
      <c r="O488" s="760"/>
      <c r="P488" s="760"/>
      <c r="Q488" s="760"/>
      <c r="R488" s="760"/>
      <c r="S488" s="760"/>
      <c r="T488" s="760"/>
      <c r="U488" s="760"/>
      <c r="V488" s="760"/>
      <c r="W488" s="760"/>
      <c r="X488" s="760"/>
      <c r="Y488" s="760"/>
      <c r="Z488" s="760"/>
      <c r="AA488" s="747"/>
      <c r="AB488" s="747"/>
      <c r="AC488" s="747"/>
    </row>
    <row r="489" spans="1:68" ht="27" customHeight="1" x14ac:dyDescent="0.25">
      <c r="A489" s="54" t="s">
        <v>765</v>
      </c>
      <c r="B489" s="54" t="s">
        <v>766</v>
      </c>
      <c r="C489" s="31">
        <v>4301170011</v>
      </c>
      <c r="D489" s="757">
        <v>4680115884113</v>
      </c>
      <c r="E489" s="758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767</v>
      </c>
      <c r="L489" s="32"/>
      <c r="M489" s="33" t="s">
        <v>768</v>
      </c>
      <c r="N489" s="33"/>
      <c r="O489" s="32">
        <v>150</v>
      </c>
      <c r="P489" s="9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67"/>
      <c r="R489" s="767"/>
      <c r="S489" s="767"/>
      <c r="T489" s="768"/>
      <c r="U489" s="34"/>
      <c r="V489" s="34"/>
      <c r="W489" s="35" t="s">
        <v>69</v>
      </c>
      <c r="X489" s="751">
        <v>1</v>
      </c>
      <c r="Y489" s="752">
        <f>IFERROR(IF(X489="",0,CEILING((X489/$H489),1)*$H489),"")</f>
        <v>1.32</v>
      </c>
      <c r="Z489" s="36">
        <f>IFERROR(IF(Y489=0,"",ROUNDUP(Y489/H489,0)*0.00627),"")</f>
        <v>6.2700000000000004E-3</v>
      </c>
      <c r="AA489" s="56"/>
      <c r="AB489" s="57"/>
      <c r="AC489" s="571" t="s">
        <v>769</v>
      </c>
      <c r="AG489" s="64"/>
      <c r="AJ489" s="68"/>
      <c r="AK489" s="68">
        <v>0</v>
      </c>
      <c r="BB489" s="572" t="s">
        <v>1</v>
      </c>
      <c r="BM489" s="64">
        <f>IFERROR(X489*I489/H489,"0")</f>
        <v>1.4242424242424241</v>
      </c>
      <c r="BN489" s="64">
        <f>IFERROR(Y489*I489/H489,"0")</f>
        <v>1.8799999999999997</v>
      </c>
      <c r="BO489" s="64">
        <f>IFERROR(1/J489*(X489/H489),"0")</f>
        <v>3.787878787878788E-3</v>
      </c>
      <c r="BP489" s="64">
        <f>IFERROR(1/J489*(Y489/H489),"0")</f>
        <v>5.0000000000000001E-3</v>
      </c>
    </row>
    <row r="490" spans="1:68" x14ac:dyDescent="0.2">
      <c r="A490" s="761"/>
      <c r="B490" s="760"/>
      <c r="C490" s="760"/>
      <c r="D490" s="760"/>
      <c r="E490" s="760"/>
      <c r="F490" s="760"/>
      <c r="G490" s="760"/>
      <c r="H490" s="760"/>
      <c r="I490" s="760"/>
      <c r="J490" s="760"/>
      <c r="K490" s="760"/>
      <c r="L490" s="760"/>
      <c r="M490" s="760"/>
      <c r="N490" s="760"/>
      <c r="O490" s="762"/>
      <c r="P490" s="763" t="s">
        <v>80</v>
      </c>
      <c r="Q490" s="764"/>
      <c r="R490" s="764"/>
      <c r="S490" s="764"/>
      <c r="T490" s="764"/>
      <c r="U490" s="764"/>
      <c r="V490" s="765"/>
      <c r="W490" s="37" t="s">
        <v>81</v>
      </c>
      <c r="X490" s="753">
        <f>IFERROR(X489/H489,"0")</f>
        <v>0.75757575757575757</v>
      </c>
      <c r="Y490" s="753">
        <f>IFERROR(Y489/H489,"0")</f>
        <v>1</v>
      </c>
      <c r="Z490" s="753">
        <f>IFERROR(IF(Z489="",0,Z489),"0")</f>
        <v>6.2700000000000004E-3</v>
      </c>
      <c r="AA490" s="754"/>
      <c r="AB490" s="754"/>
      <c r="AC490" s="754"/>
    </row>
    <row r="491" spans="1:68" x14ac:dyDescent="0.2">
      <c r="A491" s="760"/>
      <c r="B491" s="760"/>
      <c r="C491" s="760"/>
      <c r="D491" s="760"/>
      <c r="E491" s="760"/>
      <c r="F491" s="760"/>
      <c r="G491" s="760"/>
      <c r="H491" s="760"/>
      <c r="I491" s="760"/>
      <c r="J491" s="760"/>
      <c r="K491" s="760"/>
      <c r="L491" s="760"/>
      <c r="M491" s="760"/>
      <c r="N491" s="760"/>
      <c r="O491" s="762"/>
      <c r="P491" s="763" t="s">
        <v>80</v>
      </c>
      <c r="Q491" s="764"/>
      <c r="R491" s="764"/>
      <c r="S491" s="764"/>
      <c r="T491" s="764"/>
      <c r="U491" s="764"/>
      <c r="V491" s="765"/>
      <c r="W491" s="37" t="s">
        <v>69</v>
      </c>
      <c r="X491" s="753">
        <f>IFERROR(SUM(X489:X489),"0")</f>
        <v>1</v>
      </c>
      <c r="Y491" s="753">
        <f>IFERROR(SUM(Y489:Y489),"0")</f>
        <v>1.32</v>
      </c>
      <c r="Z491" s="37"/>
      <c r="AA491" s="754"/>
      <c r="AB491" s="754"/>
      <c r="AC491" s="754"/>
    </row>
    <row r="492" spans="1:68" ht="16.5" hidden="1" customHeight="1" x14ac:dyDescent="0.25">
      <c r="A492" s="788" t="s">
        <v>770</v>
      </c>
      <c r="B492" s="760"/>
      <c r="C492" s="760"/>
      <c r="D492" s="760"/>
      <c r="E492" s="760"/>
      <c r="F492" s="760"/>
      <c r="G492" s="760"/>
      <c r="H492" s="760"/>
      <c r="I492" s="760"/>
      <c r="J492" s="760"/>
      <c r="K492" s="760"/>
      <c r="L492" s="760"/>
      <c r="M492" s="760"/>
      <c r="N492" s="760"/>
      <c r="O492" s="760"/>
      <c r="P492" s="760"/>
      <c r="Q492" s="760"/>
      <c r="R492" s="760"/>
      <c r="S492" s="760"/>
      <c r="T492" s="760"/>
      <c r="U492" s="760"/>
      <c r="V492" s="760"/>
      <c r="W492" s="760"/>
      <c r="X492" s="760"/>
      <c r="Y492" s="760"/>
      <c r="Z492" s="760"/>
      <c r="AA492" s="746"/>
      <c r="AB492" s="746"/>
      <c r="AC492" s="746"/>
    </row>
    <row r="493" spans="1:68" ht="14.25" hidden="1" customHeight="1" x14ac:dyDescent="0.25">
      <c r="A493" s="759" t="s">
        <v>142</v>
      </c>
      <c r="B493" s="760"/>
      <c r="C493" s="760"/>
      <c r="D493" s="760"/>
      <c r="E493" s="760"/>
      <c r="F493" s="760"/>
      <c r="G493" s="760"/>
      <c r="H493" s="760"/>
      <c r="I493" s="760"/>
      <c r="J493" s="760"/>
      <c r="K493" s="760"/>
      <c r="L493" s="760"/>
      <c r="M493" s="760"/>
      <c r="N493" s="760"/>
      <c r="O493" s="760"/>
      <c r="P493" s="760"/>
      <c r="Q493" s="760"/>
      <c r="R493" s="760"/>
      <c r="S493" s="760"/>
      <c r="T493" s="760"/>
      <c r="U493" s="760"/>
      <c r="V493" s="760"/>
      <c r="W493" s="760"/>
      <c r="X493" s="760"/>
      <c r="Y493" s="760"/>
      <c r="Z493" s="760"/>
      <c r="AA493" s="747"/>
      <c r="AB493" s="747"/>
      <c r="AC493" s="747"/>
    </row>
    <row r="494" spans="1:68" ht="27" hidden="1" customHeight="1" x14ac:dyDescent="0.25">
      <c r="A494" s="54" t="s">
        <v>771</v>
      </c>
      <c r="B494" s="54" t="s">
        <v>772</v>
      </c>
      <c r="C494" s="31">
        <v>4301020315</v>
      </c>
      <c r="D494" s="757">
        <v>4607091389364</v>
      </c>
      <c r="E494" s="758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67</v>
      </c>
      <c r="L494" s="32"/>
      <c r="M494" s="33" t="s">
        <v>68</v>
      </c>
      <c r="N494" s="33"/>
      <c r="O494" s="32">
        <v>40</v>
      </c>
      <c r="P494" s="94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67"/>
      <c r="R494" s="767"/>
      <c r="S494" s="767"/>
      <c r="T494" s="768"/>
      <c r="U494" s="34"/>
      <c r="V494" s="34"/>
      <c r="W494" s="35" t="s">
        <v>69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773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761"/>
      <c r="B495" s="760"/>
      <c r="C495" s="760"/>
      <c r="D495" s="760"/>
      <c r="E495" s="760"/>
      <c r="F495" s="760"/>
      <c r="G495" s="760"/>
      <c r="H495" s="760"/>
      <c r="I495" s="760"/>
      <c r="J495" s="760"/>
      <c r="K495" s="760"/>
      <c r="L495" s="760"/>
      <c r="M495" s="760"/>
      <c r="N495" s="760"/>
      <c r="O495" s="762"/>
      <c r="P495" s="763" t="s">
        <v>80</v>
      </c>
      <c r="Q495" s="764"/>
      <c r="R495" s="764"/>
      <c r="S495" s="764"/>
      <c r="T495" s="764"/>
      <c r="U495" s="764"/>
      <c r="V495" s="765"/>
      <c r="W495" s="37" t="s">
        <v>81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hidden="1" x14ac:dyDescent="0.2">
      <c r="A496" s="760"/>
      <c r="B496" s="760"/>
      <c r="C496" s="760"/>
      <c r="D496" s="760"/>
      <c r="E496" s="760"/>
      <c r="F496" s="760"/>
      <c r="G496" s="760"/>
      <c r="H496" s="760"/>
      <c r="I496" s="760"/>
      <c r="J496" s="760"/>
      <c r="K496" s="760"/>
      <c r="L496" s="760"/>
      <c r="M496" s="760"/>
      <c r="N496" s="760"/>
      <c r="O496" s="762"/>
      <c r="P496" s="763" t="s">
        <v>80</v>
      </c>
      <c r="Q496" s="764"/>
      <c r="R496" s="764"/>
      <c r="S496" s="764"/>
      <c r="T496" s="764"/>
      <c r="U496" s="764"/>
      <c r="V496" s="765"/>
      <c r="W496" s="37" t="s">
        <v>69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hidden="1" customHeight="1" x14ac:dyDescent="0.25">
      <c r="A497" s="759" t="s">
        <v>153</v>
      </c>
      <c r="B497" s="760"/>
      <c r="C497" s="760"/>
      <c r="D497" s="760"/>
      <c r="E497" s="760"/>
      <c r="F497" s="760"/>
      <c r="G497" s="760"/>
      <c r="H497" s="760"/>
      <c r="I497" s="760"/>
      <c r="J497" s="760"/>
      <c r="K497" s="760"/>
      <c r="L497" s="760"/>
      <c r="M497" s="760"/>
      <c r="N497" s="760"/>
      <c r="O497" s="760"/>
      <c r="P497" s="760"/>
      <c r="Q497" s="760"/>
      <c r="R497" s="760"/>
      <c r="S497" s="760"/>
      <c r="T497" s="760"/>
      <c r="U497" s="760"/>
      <c r="V497" s="760"/>
      <c r="W497" s="760"/>
      <c r="X497" s="760"/>
      <c r="Y497" s="760"/>
      <c r="Z497" s="760"/>
      <c r="AA497" s="747"/>
      <c r="AB497" s="747"/>
      <c r="AC497" s="747"/>
    </row>
    <row r="498" spans="1:68" ht="27" hidden="1" customHeight="1" x14ac:dyDescent="0.25">
      <c r="A498" s="54" t="s">
        <v>774</v>
      </c>
      <c r="B498" s="54" t="s">
        <v>775</v>
      </c>
      <c r="C498" s="31">
        <v>4301031403</v>
      </c>
      <c r="D498" s="757">
        <v>4680115886094</v>
      </c>
      <c r="E498" s="758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105</v>
      </c>
      <c r="L498" s="32"/>
      <c r="M498" s="33" t="s">
        <v>98</v>
      </c>
      <c r="N498" s="33"/>
      <c r="O498" s="32">
        <v>50</v>
      </c>
      <c r="P498" s="884" t="s">
        <v>776</v>
      </c>
      <c r="Q498" s="767"/>
      <c r="R498" s="767"/>
      <c r="S498" s="767"/>
      <c r="T498" s="768"/>
      <c r="U498" s="34"/>
      <c r="V498" s="34"/>
      <c r="W498" s="35" t="s">
        <v>69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777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778</v>
      </c>
      <c r="B499" s="54" t="s">
        <v>779</v>
      </c>
      <c r="C499" s="31">
        <v>4301031363</v>
      </c>
      <c r="D499" s="757">
        <v>4607091389425</v>
      </c>
      <c r="E499" s="758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114</v>
      </c>
      <c r="L499" s="32"/>
      <c r="M499" s="33" t="s">
        <v>68</v>
      </c>
      <c r="N499" s="33"/>
      <c r="O499" s="32">
        <v>50</v>
      </c>
      <c r="P499" s="11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67"/>
      <c r="R499" s="767"/>
      <c r="S499" s="767"/>
      <c r="T499" s="768"/>
      <c r="U499" s="34"/>
      <c r="V499" s="34"/>
      <c r="W499" s="35" t="s">
        <v>69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780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781</v>
      </c>
      <c r="B500" s="54" t="s">
        <v>782</v>
      </c>
      <c r="C500" s="31">
        <v>4301031373</v>
      </c>
      <c r="D500" s="757">
        <v>4680115880771</v>
      </c>
      <c r="E500" s="758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114</v>
      </c>
      <c r="L500" s="32"/>
      <c r="M500" s="33" t="s">
        <v>68</v>
      </c>
      <c r="N500" s="33"/>
      <c r="O500" s="32">
        <v>50</v>
      </c>
      <c r="P500" s="1007" t="s">
        <v>783</v>
      </c>
      <c r="Q500" s="767"/>
      <c r="R500" s="767"/>
      <c r="S500" s="767"/>
      <c r="T500" s="768"/>
      <c r="U500" s="34"/>
      <c r="V500" s="34"/>
      <c r="W500" s="35" t="s">
        <v>69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785</v>
      </c>
      <c r="B501" s="54" t="s">
        <v>786</v>
      </c>
      <c r="C501" s="31">
        <v>4301031327</v>
      </c>
      <c r="D501" s="757">
        <v>4607091389500</v>
      </c>
      <c r="E501" s="758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114</v>
      </c>
      <c r="L501" s="32"/>
      <c r="M501" s="33" t="s">
        <v>68</v>
      </c>
      <c r="N501" s="33"/>
      <c r="O501" s="32">
        <v>50</v>
      </c>
      <c r="P501" s="9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67"/>
      <c r="R501" s="767"/>
      <c r="S501" s="767"/>
      <c r="T501" s="768"/>
      <c r="U501" s="34"/>
      <c r="V501" s="34"/>
      <c r="W501" s="35" t="s">
        <v>69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784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785</v>
      </c>
      <c r="B502" s="54" t="s">
        <v>787</v>
      </c>
      <c r="C502" s="31">
        <v>4301031359</v>
      </c>
      <c r="D502" s="757">
        <v>4607091389500</v>
      </c>
      <c r="E502" s="758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114</v>
      </c>
      <c r="L502" s="32"/>
      <c r="M502" s="33" t="s">
        <v>68</v>
      </c>
      <c r="N502" s="33"/>
      <c r="O502" s="32">
        <v>50</v>
      </c>
      <c r="P502" s="80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67"/>
      <c r="R502" s="767"/>
      <c r="S502" s="767"/>
      <c r="T502" s="768"/>
      <c r="U502" s="34"/>
      <c r="V502" s="34"/>
      <c r="W502" s="35" t="s">
        <v>69</v>
      </c>
      <c r="X502" s="751">
        <v>0</v>
      </c>
      <c r="Y502" s="752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83" t="s">
        <v>784</v>
      </c>
      <c r="AG502" s="64"/>
      <c r="AJ502" s="68"/>
      <c r="AK502" s="68">
        <v>0</v>
      </c>
      <c r="BB502" s="58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761"/>
      <c r="B503" s="760"/>
      <c r="C503" s="760"/>
      <c r="D503" s="760"/>
      <c r="E503" s="760"/>
      <c r="F503" s="760"/>
      <c r="G503" s="760"/>
      <c r="H503" s="760"/>
      <c r="I503" s="760"/>
      <c r="J503" s="760"/>
      <c r="K503" s="760"/>
      <c r="L503" s="760"/>
      <c r="M503" s="760"/>
      <c r="N503" s="760"/>
      <c r="O503" s="762"/>
      <c r="P503" s="763" t="s">
        <v>80</v>
      </c>
      <c r="Q503" s="764"/>
      <c r="R503" s="764"/>
      <c r="S503" s="764"/>
      <c r="T503" s="764"/>
      <c r="U503" s="764"/>
      <c r="V503" s="765"/>
      <c r="W503" s="37" t="s">
        <v>81</v>
      </c>
      <c r="X503" s="753">
        <f>IFERROR(X498/H498,"0")+IFERROR(X499/H499,"0")+IFERROR(X500/H500,"0")+IFERROR(X501/H501,"0")+IFERROR(X502/H502,"0")</f>
        <v>0</v>
      </c>
      <c r="Y503" s="753">
        <f>IFERROR(Y498/H498,"0")+IFERROR(Y499/H499,"0")+IFERROR(Y500/H500,"0")+IFERROR(Y501/H501,"0")+IFERROR(Y502/H502,"0")</f>
        <v>0</v>
      </c>
      <c r="Z503" s="753">
        <f>IFERROR(IF(Z498="",0,Z498),"0")+IFERROR(IF(Z499="",0,Z499),"0")+IFERROR(IF(Z500="",0,Z500),"0")+IFERROR(IF(Z501="",0,Z501),"0")+IFERROR(IF(Z502="",0,Z502),"0")</f>
        <v>0</v>
      </c>
      <c r="AA503" s="754"/>
      <c r="AB503" s="754"/>
      <c r="AC503" s="754"/>
    </row>
    <row r="504" spans="1:68" hidden="1" x14ac:dyDescent="0.2">
      <c r="A504" s="760"/>
      <c r="B504" s="760"/>
      <c r="C504" s="760"/>
      <c r="D504" s="760"/>
      <c r="E504" s="760"/>
      <c r="F504" s="760"/>
      <c r="G504" s="760"/>
      <c r="H504" s="760"/>
      <c r="I504" s="760"/>
      <c r="J504" s="760"/>
      <c r="K504" s="760"/>
      <c r="L504" s="760"/>
      <c r="M504" s="760"/>
      <c r="N504" s="760"/>
      <c r="O504" s="762"/>
      <c r="P504" s="763" t="s">
        <v>80</v>
      </c>
      <c r="Q504" s="764"/>
      <c r="R504" s="764"/>
      <c r="S504" s="764"/>
      <c r="T504" s="764"/>
      <c r="U504" s="764"/>
      <c r="V504" s="765"/>
      <c r="W504" s="37" t="s">
        <v>69</v>
      </c>
      <c r="X504" s="753">
        <f>IFERROR(SUM(X498:X502),"0")</f>
        <v>0</v>
      </c>
      <c r="Y504" s="753">
        <f>IFERROR(SUM(Y498:Y502),"0")</f>
        <v>0</v>
      </c>
      <c r="Z504" s="37"/>
      <c r="AA504" s="754"/>
      <c r="AB504" s="754"/>
      <c r="AC504" s="754"/>
    </row>
    <row r="505" spans="1:68" ht="16.5" hidden="1" customHeight="1" x14ac:dyDescent="0.25">
      <c r="A505" s="788" t="s">
        <v>788</v>
      </c>
      <c r="B505" s="760"/>
      <c r="C505" s="760"/>
      <c r="D505" s="760"/>
      <c r="E505" s="760"/>
      <c r="F505" s="760"/>
      <c r="G505" s="760"/>
      <c r="H505" s="760"/>
      <c r="I505" s="760"/>
      <c r="J505" s="760"/>
      <c r="K505" s="760"/>
      <c r="L505" s="760"/>
      <c r="M505" s="760"/>
      <c r="N505" s="760"/>
      <c r="O505" s="760"/>
      <c r="P505" s="760"/>
      <c r="Q505" s="760"/>
      <c r="R505" s="760"/>
      <c r="S505" s="760"/>
      <c r="T505" s="760"/>
      <c r="U505" s="760"/>
      <c r="V505" s="760"/>
      <c r="W505" s="760"/>
      <c r="X505" s="760"/>
      <c r="Y505" s="760"/>
      <c r="Z505" s="760"/>
      <c r="AA505" s="746"/>
      <c r="AB505" s="746"/>
      <c r="AC505" s="746"/>
    </row>
    <row r="506" spans="1:68" ht="14.25" hidden="1" customHeight="1" x14ac:dyDescent="0.25">
      <c r="A506" s="759" t="s">
        <v>153</v>
      </c>
      <c r="B506" s="760"/>
      <c r="C506" s="760"/>
      <c r="D506" s="760"/>
      <c r="E506" s="760"/>
      <c r="F506" s="760"/>
      <c r="G506" s="760"/>
      <c r="H506" s="760"/>
      <c r="I506" s="760"/>
      <c r="J506" s="760"/>
      <c r="K506" s="760"/>
      <c r="L506" s="760"/>
      <c r="M506" s="760"/>
      <c r="N506" s="760"/>
      <c r="O506" s="760"/>
      <c r="P506" s="760"/>
      <c r="Q506" s="760"/>
      <c r="R506" s="760"/>
      <c r="S506" s="760"/>
      <c r="T506" s="760"/>
      <c r="U506" s="760"/>
      <c r="V506" s="760"/>
      <c r="W506" s="760"/>
      <c r="X506" s="760"/>
      <c r="Y506" s="760"/>
      <c r="Z506" s="760"/>
      <c r="AA506" s="747"/>
      <c r="AB506" s="747"/>
      <c r="AC506" s="747"/>
    </row>
    <row r="507" spans="1:68" ht="27" hidden="1" customHeight="1" x14ac:dyDescent="0.25">
      <c r="A507" s="54" t="s">
        <v>789</v>
      </c>
      <c r="B507" s="54" t="s">
        <v>790</v>
      </c>
      <c r="C507" s="31">
        <v>4301031294</v>
      </c>
      <c r="D507" s="757">
        <v>4680115885189</v>
      </c>
      <c r="E507" s="758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114</v>
      </c>
      <c r="L507" s="32"/>
      <c r="M507" s="33" t="s">
        <v>68</v>
      </c>
      <c r="N507" s="33"/>
      <c r="O507" s="32">
        <v>40</v>
      </c>
      <c r="P507" s="11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67"/>
      <c r="R507" s="767"/>
      <c r="S507" s="767"/>
      <c r="T507" s="768"/>
      <c r="U507" s="34"/>
      <c r="V507" s="34"/>
      <c r="W507" s="35" t="s">
        <v>69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791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792</v>
      </c>
      <c r="B508" s="54" t="s">
        <v>793</v>
      </c>
      <c r="C508" s="31">
        <v>4301031347</v>
      </c>
      <c r="D508" s="757">
        <v>4680115885110</v>
      </c>
      <c r="E508" s="758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67</v>
      </c>
      <c r="L508" s="32"/>
      <c r="M508" s="33" t="s">
        <v>68</v>
      </c>
      <c r="N508" s="33"/>
      <c r="O508" s="32">
        <v>50</v>
      </c>
      <c r="P508" s="858" t="s">
        <v>794</v>
      </c>
      <c r="Q508" s="767"/>
      <c r="R508" s="767"/>
      <c r="S508" s="767"/>
      <c r="T508" s="768"/>
      <c r="U508" s="34"/>
      <c r="V508" s="34"/>
      <c r="W508" s="35" t="s">
        <v>69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795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796</v>
      </c>
      <c r="B509" s="54" t="s">
        <v>797</v>
      </c>
      <c r="C509" s="31">
        <v>4301031416</v>
      </c>
      <c r="D509" s="757">
        <v>4680115885219</v>
      </c>
      <c r="E509" s="758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114</v>
      </c>
      <c r="L509" s="32"/>
      <c r="M509" s="33" t="s">
        <v>68</v>
      </c>
      <c r="N509" s="33"/>
      <c r="O509" s="32">
        <v>50</v>
      </c>
      <c r="P509" s="1124" t="s">
        <v>798</v>
      </c>
      <c r="Q509" s="767"/>
      <c r="R509" s="767"/>
      <c r="S509" s="767"/>
      <c r="T509" s="768"/>
      <c r="U509" s="34"/>
      <c r="V509" s="34"/>
      <c r="W509" s="35" t="s">
        <v>69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799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61"/>
      <c r="B510" s="760"/>
      <c r="C510" s="760"/>
      <c r="D510" s="760"/>
      <c r="E510" s="760"/>
      <c r="F510" s="760"/>
      <c r="G510" s="760"/>
      <c r="H510" s="760"/>
      <c r="I510" s="760"/>
      <c r="J510" s="760"/>
      <c r="K510" s="760"/>
      <c r="L510" s="760"/>
      <c r="M510" s="760"/>
      <c r="N510" s="760"/>
      <c r="O510" s="762"/>
      <c r="P510" s="763" t="s">
        <v>80</v>
      </c>
      <c r="Q510" s="764"/>
      <c r="R510" s="764"/>
      <c r="S510" s="764"/>
      <c r="T510" s="764"/>
      <c r="U510" s="764"/>
      <c r="V510" s="765"/>
      <c r="W510" s="37" t="s">
        <v>81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hidden="1" x14ac:dyDescent="0.2">
      <c r="A511" s="760"/>
      <c r="B511" s="760"/>
      <c r="C511" s="760"/>
      <c r="D511" s="760"/>
      <c r="E511" s="760"/>
      <c r="F511" s="760"/>
      <c r="G511" s="760"/>
      <c r="H511" s="760"/>
      <c r="I511" s="760"/>
      <c r="J511" s="760"/>
      <c r="K511" s="760"/>
      <c r="L511" s="760"/>
      <c r="M511" s="760"/>
      <c r="N511" s="760"/>
      <c r="O511" s="762"/>
      <c r="P511" s="763" t="s">
        <v>80</v>
      </c>
      <c r="Q511" s="764"/>
      <c r="R511" s="764"/>
      <c r="S511" s="764"/>
      <c r="T511" s="764"/>
      <c r="U511" s="764"/>
      <c r="V511" s="765"/>
      <c r="W511" s="37" t="s">
        <v>69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hidden="1" customHeight="1" x14ac:dyDescent="0.25">
      <c r="A512" s="788" t="s">
        <v>800</v>
      </c>
      <c r="B512" s="760"/>
      <c r="C512" s="760"/>
      <c r="D512" s="760"/>
      <c r="E512" s="760"/>
      <c r="F512" s="760"/>
      <c r="G512" s="760"/>
      <c r="H512" s="760"/>
      <c r="I512" s="760"/>
      <c r="J512" s="760"/>
      <c r="K512" s="760"/>
      <c r="L512" s="760"/>
      <c r="M512" s="760"/>
      <c r="N512" s="760"/>
      <c r="O512" s="760"/>
      <c r="P512" s="760"/>
      <c r="Q512" s="760"/>
      <c r="R512" s="760"/>
      <c r="S512" s="760"/>
      <c r="T512" s="760"/>
      <c r="U512" s="760"/>
      <c r="V512" s="760"/>
      <c r="W512" s="760"/>
      <c r="X512" s="760"/>
      <c r="Y512" s="760"/>
      <c r="Z512" s="760"/>
      <c r="AA512" s="746"/>
      <c r="AB512" s="746"/>
      <c r="AC512" s="746"/>
    </row>
    <row r="513" spans="1:68" ht="14.25" hidden="1" customHeight="1" x14ac:dyDescent="0.25">
      <c r="A513" s="759" t="s">
        <v>153</v>
      </c>
      <c r="B513" s="760"/>
      <c r="C513" s="760"/>
      <c r="D513" s="760"/>
      <c r="E513" s="760"/>
      <c r="F513" s="760"/>
      <c r="G513" s="760"/>
      <c r="H513" s="760"/>
      <c r="I513" s="760"/>
      <c r="J513" s="760"/>
      <c r="K513" s="760"/>
      <c r="L513" s="760"/>
      <c r="M513" s="760"/>
      <c r="N513" s="760"/>
      <c r="O513" s="760"/>
      <c r="P513" s="760"/>
      <c r="Q513" s="760"/>
      <c r="R513" s="760"/>
      <c r="S513" s="760"/>
      <c r="T513" s="760"/>
      <c r="U513" s="760"/>
      <c r="V513" s="760"/>
      <c r="W513" s="760"/>
      <c r="X513" s="760"/>
      <c r="Y513" s="760"/>
      <c r="Z513" s="760"/>
      <c r="AA513" s="747"/>
      <c r="AB513" s="747"/>
      <c r="AC513" s="747"/>
    </row>
    <row r="514" spans="1:68" ht="27" hidden="1" customHeight="1" x14ac:dyDescent="0.25">
      <c r="A514" s="54" t="s">
        <v>801</v>
      </c>
      <c r="B514" s="54" t="s">
        <v>802</v>
      </c>
      <c r="C514" s="31">
        <v>4301031261</v>
      </c>
      <c r="D514" s="757">
        <v>4680115885103</v>
      </c>
      <c r="E514" s="758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67</v>
      </c>
      <c r="L514" s="32"/>
      <c r="M514" s="33" t="s">
        <v>68</v>
      </c>
      <c r="N514" s="33"/>
      <c r="O514" s="32">
        <v>40</v>
      </c>
      <c r="P514" s="9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67"/>
      <c r="R514" s="767"/>
      <c r="S514" s="767"/>
      <c r="T514" s="768"/>
      <c r="U514" s="34"/>
      <c r="V514" s="34"/>
      <c r="W514" s="35" t="s">
        <v>69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803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61"/>
      <c r="B515" s="760"/>
      <c r="C515" s="760"/>
      <c r="D515" s="760"/>
      <c r="E515" s="760"/>
      <c r="F515" s="760"/>
      <c r="G515" s="760"/>
      <c r="H515" s="760"/>
      <c r="I515" s="760"/>
      <c r="J515" s="760"/>
      <c r="K515" s="760"/>
      <c r="L515" s="760"/>
      <c r="M515" s="760"/>
      <c r="N515" s="760"/>
      <c r="O515" s="762"/>
      <c r="P515" s="763" t="s">
        <v>80</v>
      </c>
      <c r="Q515" s="764"/>
      <c r="R515" s="764"/>
      <c r="S515" s="764"/>
      <c r="T515" s="764"/>
      <c r="U515" s="764"/>
      <c r="V515" s="765"/>
      <c r="W515" s="37" t="s">
        <v>81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hidden="1" x14ac:dyDescent="0.2">
      <c r="A516" s="760"/>
      <c r="B516" s="760"/>
      <c r="C516" s="760"/>
      <c r="D516" s="760"/>
      <c r="E516" s="760"/>
      <c r="F516" s="760"/>
      <c r="G516" s="760"/>
      <c r="H516" s="760"/>
      <c r="I516" s="760"/>
      <c r="J516" s="760"/>
      <c r="K516" s="760"/>
      <c r="L516" s="760"/>
      <c r="M516" s="760"/>
      <c r="N516" s="760"/>
      <c r="O516" s="762"/>
      <c r="P516" s="763" t="s">
        <v>80</v>
      </c>
      <c r="Q516" s="764"/>
      <c r="R516" s="764"/>
      <c r="S516" s="764"/>
      <c r="T516" s="764"/>
      <c r="U516" s="764"/>
      <c r="V516" s="765"/>
      <c r="W516" s="37" t="s">
        <v>69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hidden="1" customHeight="1" x14ac:dyDescent="0.25">
      <c r="A517" s="759" t="s">
        <v>184</v>
      </c>
      <c r="B517" s="760"/>
      <c r="C517" s="760"/>
      <c r="D517" s="760"/>
      <c r="E517" s="760"/>
      <c r="F517" s="760"/>
      <c r="G517" s="760"/>
      <c r="H517" s="760"/>
      <c r="I517" s="760"/>
      <c r="J517" s="760"/>
      <c r="K517" s="760"/>
      <c r="L517" s="760"/>
      <c r="M517" s="760"/>
      <c r="N517" s="760"/>
      <c r="O517" s="760"/>
      <c r="P517" s="760"/>
      <c r="Q517" s="760"/>
      <c r="R517" s="760"/>
      <c r="S517" s="760"/>
      <c r="T517" s="760"/>
      <c r="U517" s="760"/>
      <c r="V517" s="760"/>
      <c r="W517" s="760"/>
      <c r="X517" s="760"/>
      <c r="Y517" s="760"/>
      <c r="Z517" s="760"/>
      <c r="AA517" s="747"/>
      <c r="AB517" s="747"/>
      <c r="AC517" s="747"/>
    </row>
    <row r="518" spans="1:68" ht="27" hidden="1" customHeight="1" x14ac:dyDescent="0.25">
      <c r="A518" s="54" t="s">
        <v>804</v>
      </c>
      <c r="B518" s="54" t="s">
        <v>805</v>
      </c>
      <c r="C518" s="31">
        <v>4301060412</v>
      </c>
      <c r="D518" s="757">
        <v>4680115885509</v>
      </c>
      <c r="E518" s="758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67</v>
      </c>
      <c r="L518" s="32"/>
      <c r="M518" s="33" t="s">
        <v>68</v>
      </c>
      <c r="N518" s="33"/>
      <c r="O518" s="32">
        <v>35</v>
      </c>
      <c r="P518" s="79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67"/>
      <c r="R518" s="767"/>
      <c r="S518" s="767"/>
      <c r="T518" s="768"/>
      <c r="U518" s="34"/>
      <c r="V518" s="34"/>
      <c r="W518" s="35" t="s">
        <v>69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806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61"/>
      <c r="B519" s="760"/>
      <c r="C519" s="760"/>
      <c r="D519" s="760"/>
      <c r="E519" s="760"/>
      <c r="F519" s="760"/>
      <c r="G519" s="760"/>
      <c r="H519" s="760"/>
      <c r="I519" s="760"/>
      <c r="J519" s="760"/>
      <c r="K519" s="760"/>
      <c r="L519" s="760"/>
      <c r="M519" s="760"/>
      <c r="N519" s="760"/>
      <c r="O519" s="762"/>
      <c r="P519" s="763" t="s">
        <v>80</v>
      </c>
      <c r="Q519" s="764"/>
      <c r="R519" s="764"/>
      <c r="S519" s="764"/>
      <c r="T519" s="764"/>
      <c r="U519" s="764"/>
      <c r="V519" s="765"/>
      <c r="W519" s="37" t="s">
        <v>81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hidden="1" x14ac:dyDescent="0.2">
      <c r="A520" s="760"/>
      <c r="B520" s="760"/>
      <c r="C520" s="760"/>
      <c r="D520" s="760"/>
      <c r="E520" s="760"/>
      <c r="F520" s="760"/>
      <c r="G520" s="760"/>
      <c r="H520" s="760"/>
      <c r="I520" s="760"/>
      <c r="J520" s="760"/>
      <c r="K520" s="760"/>
      <c r="L520" s="760"/>
      <c r="M520" s="760"/>
      <c r="N520" s="760"/>
      <c r="O520" s="762"/>
      <c r="P520" s="763" t="s">
        <v>80</v>
      </c>
      <c r="Q520" s="764"/>
      <c r="R520" s="764"/>
      <c r="S520" s="764"/>
      <c r="T520" s="764"/>
      <c r="U520" s="764"/>
      <c r="V520" s="765"/>
      <c r="W520" s="37" t="s">
        <v>69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hidden="1" customHeight="1" x14ac:dyDescent="0.2">
      <c r="A521" s="843" t="s">
        <v>807</v>
      </c>
      <c r="B521" s="844"/>
      <c r="C521" s="844"/>
      <c r="D521" s="844"/>
      <c r="E521" s="844"/>
      <c r="F521" s="844"/>
      <c r="G521" s="844"/>
      <c r="H521" s="844"/>
      <c r="I521" s="844"/>
      <c r="J521" s="844"/>
      <c r="K521" s="844"/>
      <c r="L521" s="844"/>
      <c r="M521" s="844"/>
      <c r="N521" s="844"/>
      <c r="O521" s="844"/>
      <c r="P521" s="844"/>
      <c r="Q521" s="844"/>
      <c r="R521" s="844"/>
      <c r="S521" s="844"/>
      <c r="T521" s="844"/>
      <c r="U521" s="844"/>
      <c r="V521" s="844"/>
      <c r="W521" s="844"/>
      <c r="X521" s="844"/>
      <c r="Y521" s="844"/>
      <c r="Z521" s="844"/>
      <c r="AA521" s="48"/>
      <c r="AB521" s="48"/>
      <c r="AC521" s="48"/>
    </row>
    <row r="522" spans="1:68" ht="16.5" hidden="1" customHeight="1" x14ac:dyDescent="0.25">
      <c r="A522" s="788" t="s">
        <v>807</v>
      </c>
      <c r="B522" s="760"/>
      <c r="C522" s="760"/>
      <c r="D522" s="760"/>
      <c r="E522" s="760"/>
      <c r="F522" s="760"/>
      <c r="G522" s="760"/>
      <c r="H522" s="760"/>
      <c r="I522" s="760"/>
      <c r="J522" s="760"/>
      <c r="K522" s="760"/>
      <c r="L522" s="760"/>
      <c r="M522" s="760"/>
      <c r="N522" s="760"/>
      <c r="O522" s="760"/>
      <c r="P522" s="760"/>
      <c r="Q522" s="760"/>
      <c r="R522" s="760"/>
      <c r="S522" s="760"/>
      <c r="T522" s="760"/>
      <c r="U522" s="760"/>
      <c r="V522" s="760"/>
      <c r="W522" s="760"/>
      <c r="X522" s="760"/>
      <c r="Y522" s="760"/>
      <c r="Z522" s="760"/>
      <c r="AA522" s="746"/>
      <c r="AB522" s="746"/>
      <c r="AC522" s="746"/>
    </row>
    <row r="523" spans="1:68" ht="14.25" hidden="1" customHeight="1" x14ac:dyDescent="0.25">
      <c r="A523" s="759" t="s">
        <v>90</v>
      </c>
      <c r="B523" s="760"/>
      <c r="C523" s="760"/>
      <c r="D523" s="760"/>
      <c r="E523" s="760"/>
      <c r="F523" s="760"/>
      <c r="G523" s="760"/>
      <c r="H523" s="760"/>
      <c r="I523" s="760"/>
      <c r="J523" s="760"/>
      <c r="K523" s="760"/>
      <c r="L523" s="760"/>
      <c r="M523" s="760"/>
      <c r="N523" s="760"/>
      <c r="O523" s="760"/>
      <c r="P523" s="760"/>
      <c r="Q523" s="760"/>
      <c r="R523" s="760"/>
      <c r="S523" s="760"/>
      <c r="T523" s="760"/>
      <c r="U523" s="760"/>
      <c r="V523" s="760"/>
      <c r="W523" s="760"/>
      <c r="X523" s="760"/>
      <c r="Y523" s="760"/>
      <c r="Z523" s="760"/>
      <c r="AA523" s="747"/>
      <c r="AB523" s="747"/>
      <c r="AC523" s="747"/>
    </row>
    <row r="524" spans="1:68" ht="27" hidden="1" customHeight="1" x14ac:dyDescent="0.25">
      <c r="A524" s="54" t="s">
        <v>808</v>
      </c>
      <c r="B524" s="54" t="s">
        <v>809</v>
      </c>
      <c r="C524" s="31">
        <v>4301012125</v>
      </c>
      <c r="D524" s="757">
        <v>4680115886391</v>
      </c>
      <c r="E524" s="758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67</v>
      </c>
      <c r="L524" s="32"/>
      <c r="M524" s="33" t="s">
        <v>94</v>
      </c>
      <c r="N524" s="33"/>
      <c r="O524" s="32">
        <v>60</v>
      </c>
      <c r="P524" s="902" t="s">
        <v>810</v>
      </c>
      <c r="Q524" s="767"/>
      <c r="R524" s="767"/>
      <c r="S524" s="767"/>
      <c r="T524" s="768"/>
      <c r="U524" s="34"/>
      <c r="V524" s="34"/>
      <c r="W524" s="35" t="s">
        <v>69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811</v>
      </c>
      <c r="AC524" s="595" t="s">
        <v>96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hidden="1" customHeight="1" x14ac:dyDescent="0.25">
      <c r="A525" s="54" t="s">
        <v>812</v>
      </c>
      <c r="B525" s="54" t="s">
        <v>813</v>
      </c>
      <c r="C525" s="31">
        <v>4301011795</v>
      </c>
      <c r="D525" s="757">
        <v>4607091389067</v>
      </c>
      <c r="E525" s="758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93</v>
      </c>
      <c r="L525" s="32"/>
      <c r="M525" s="33" t="s">
        <v>98</v>
      </c>
      <c r="N525" s="33"/>
      <c r="O525" s="32">
        <v>60</v>
      </c>
      <c r="P525" s="10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67"/>
      <c r="R525" s="767"/>
      <c r="S525" s="767"/>
      <c r="T525" s="768"/>
      <c r="U525" s="34"/>
      <c r="V525" s="34"/>
      <c r="W525" s="35" t="s">
        <v>69</v>
      </c>
      <c r="X525" s="751">
        <v>0</v>
      </c>
      <c r="Y525" s="752">
        <f t="shared" si="97"/>
        <v>0</v>
      </c>
      <c r="Z525" s="36" t="str">
        <f t="shared" ref="Z525:Z530" si="102">IFERROR(IF(Y525=0,"",ROUNDUP(Y525/H525,0)*0.01196),"")</f>
        <v/>
      </c>
      <c r="AA525" s="56"/>
      <c r="AB525" s="57"/>
      <c r="AC525" s="597" t="s">
        <v>96</v>
      </c>
      <c r="AG525" s="64"/>
      <c r="AJ525" s="68"/>
      <c r="AK525" s="68">
        <v>0</v>
      </c>
      <c r="BB525" s="598" t="s">
        <v>1</v>
      </c>
      <c r="BM525" s="64">
        <f t="shared" si="98"/>
        <v>0</v>
      </c>
      <c r="BN525" s="64">
        <f t="shared" si="99"/>
        <v>0</v>
      </c>
      <c r="BO525" s="64">
        <f t="shared" si="100"/>
        <v>0</v>
      </c>
      <c r="BP525" s="64">
        <f t="shared" si="101"/>
        <v>0</v>
      </c>
    </row>
    <row r="526" spans="1:68" ht="27" hidden="1" customHeight="1" x14ac:dyDescent="0.25">
      <c r="A526" s="54" t="s">
        <v>814</v>
      </c>
      <c r="B526" s="54" t="s">
        <v>815</v>
      </c>
      <c r="C526" s="31">
        <v>4301011961</v>
      </c>
      <c r="D526" s="757">
        <v>4680115885271</v>
      </c>
      <c r="E526" s="758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93</v>
      </c>
      <c r="L526" s="32"/>
      <c r="M526" s="33" t="s">
        <v>98</v>
      </c>
      <c r="N526" s="33"/>
      <c r="O526" s="32">
        <v>60</v>
      </c>
      <c r="P526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67"/>
      <c r="R526" s="767"/>
      <c r="S526" s="767"/>
      <c r="T526" s="768"/>
      <c r="U526" s="34"/>
      <c r="V526" s="34"/>
      <c r="W526" s="35" t="s">
        <v>69</v>
      </c>
      <c r="X526" s="751">
        <v>0</v>
      </c>
      <c r="Y526" s="752">
        <f t="shared" si="97"/>
        <v>0</v>
      </c>
      <c r="Z526" s="36" t="str">
        <f t="shared" si="102"/>
        <v/>
      </c>
      <c r="AA526" s="56"/>
      <c r="AB526" s="57"/>
      <c r="AC526" s="599" t="s">
        <v>816</v>
      </c>
      <c r="AG526" s="64"/>
      <c r="AJ526" s="68"/>
      <c r="AK526" s="68">
        <v>0</v>
      </c>
      <c r="BB526" s="600" t="s">
        <v>1</v>
      </c>
      <c r="BM526" s="64">
        <f t="shared" si="98"/>
        <v>0</v>
      </c>
      <c r="BN526" s="64">
        <f t="shared" si="99"/>
        <v>0</v>
      </c>
      <c r="BO526" s="64">
        <f t="shared" si="100"/>
        <v>0</v>
      </c>
      <c r="BP526" s="64">
        <f t="shared" si="101"/>
        <v>0</v>
      </c>
    </row>
    <row r="527" spans="1:68" ht="16.5" hidden="1" customHeight="1" x14ac:dyDescent="0.25">
      <c r="A527" s="54" t="s">
        <v>817</v>
      </c>
      <c r="B527" s="54" t="s">
        <v>818</v>
      </c>
      <c r="C527" s="31">
        <v>4301011774</v>
      </c>
      <c r="D527" s="757">
        <v>4680115884502</v>
      </c>
      <c r="E527" s="758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93</v>
      </c>
      <c r="L527" s="32"/>
      <c r="M527" s="33" t="s">
        <v>98</v>
      </c>
      <c r="N527" s="33"/>
      <c r="O527" s="32">
        <v>60</v>
      </c>
      <c r="P527" s="8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67"/>
      <c r="R527" s="767"/>
      <c r="S527" s="767"/>
      <c r="T527" s="768"/>
      <c r="U527" s="34"/>
      <c r="V527" s="34"/>
      <c r="W527" s="35" t="s">
        <v>69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819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hidden="1" customHeight="1" x14ac:dyDescent="0.25">
      <c r="A528" s="54" t="s">
        <v>820</v>
      </c>
      <c r="B528" s="54" t="s">
        <v>821</v>
      </c>
      <c r="C528" s="31">
        <v>4301011771</v>
      </c>
      <c r="D528" s="757">
        <v>4607091389104</v>
      </c>
      <c r="E528" s="758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93</v>
      </c>
      <c r="L528" s="32"/>
      <c r="M528" s="33" t="s">
        <v>98</v>
      </c>
      <c r="N528" s="33"/>
      <c r="O528" s="32">
        <v>60</v>
      </c>
      <c r="P528" s="11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67"/>
      <c r="R528" s="767"/>
      <c r="S528" s="767"/>
      <c r="T528" s="768"/>
      <c r="U528" s="34"/>
      <c r="V528" s="34"/>
      <c r="W528" s="35" t="s">
        <v>69</v>
      </c>
      <c r="X528" s="751">
        <v>0</v>
      </c>
      <c r="Y528" s="752">
        <f t="shared" si="97"/>
        <v>0</v>
      </c>
      <c r="Z528" s="36" t="str">
        <f t="shared" si="102"/>
        <v/>
      </c>
      <c r="AA528" s="56"/>
      <c r="AB528" s="57"/>
      <c r="AC528" s="603" t="s">
        <v>822</v>
      </c>
      <c r="AG528" s="64"/>
      <c r="AJ528" s="68"/>
      <c r="AK528" s="68">
        <v>0</v>
      </c>
      <c r="BB528" s="604" t="s">
        <v>1</v>
      </c>
      <c r="BM528" s="64">
        <f t="shared" si="98"/>
        <v>0</v>
      </c>
      <c r="BN528" s="64">
        <f t="shared" si="99"/>
        <v>0</v>
      </c>
      <c r="BO528" s="64">
        <f t="shared" si="100"/>
        <v>0</v>
      </c>
      <c r="BP528" s="64">
        <f t="shared" si="101"/>
        <v>0</v>
      </c>
    </row>
    <row r="529" spans="1:68" ht="16.5" hidden="1" customHeight="1" x14ac:dyDescent="0.25">
      <c r="A529" s="54" t="s">
        <v>823</v>
      </c>
      <c r="B529" s="54" t="s">
        <v>824</v>
      </c>
      <c r="C529" s="31">
        <v>4301011799</v>
      </c>
      <c r="D529" s="757">
        <v>4680115884519</v>
      </c>
      <c r="E529" s="758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93</v>
      </c>
      <c r="L529" s="32"/>
      <c r="M529" s="33" t="s">
        <v>94</v>
      </c>
      <c r="N529" s="33"/>
      <c r="O529" s="32">
        <v>60</v>
      </c>
      <c r="P529" s="9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67"/>
      <c r="R529" s="767"/>
      <c r="S529" s="767"/>
      <c r="T529" s="768"/>
      <c r="U529" s="34"/>
      <c r="V529" s="34"/>
      <c r="W529" s="35" t="s">
        <v>69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825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hidden="1" customHeight="1" x14ac:dyDescent="0.25">
      <c r="A530" s="54" t="s">
        <v>826</v>
      </c>
      <c r="B530" s="54" t="s">
        <v>827</v>
      </c>
      <c r="C530" s="31">
        <v>4301011376</v>
      </c>
      <c r="D530" s="757">
        <v>4680115885226</v>
      </c>
      <c r="E530" s="758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93</v>
      </c>
      <c r="L530" s="32"/>
      <c r="M530" s="33" t="s">
        <v>94</v>
      </c>
      <c r="N530" s="33"/>
      <c r="O530" s="32">
        <v>60</v>
      </c>
      <c r="P530" s="102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67"/>
      <c r="R530" s="767"/>
      <c r="S530" s="767"/>
      <c r="T530" s="768"/>
      <c r="U530" s="34"/>
      <c r="V530" s="34"/>
      <c r="W530" s="35" t="s">
        <v>69</v>
      </c>
      <c r="X530" s="751">
        <v>0</v>
      </c>
      <c r="Y530" s="752">
        <f t="shared" si="97"/>
        <v>0</v>
      </c>
      <c r="Z530" s="36" t="str">
        <f t="shared" si="102"/>
        <v/>
      </c>
      <c r="AA530" s="56"/>
      <c r="AB530" s="57"/>
      <c r="AC530" s="607" t="s">
        <v>828</v>
      </c>
      <c r="AG530" s="64"/>
      <c r="AJ530" s="68"/>
      <c r="AK530" s="68">
        <v>0</v>
      </c>
      <c r="BB530" s="608" t="s">
        <v>1</v>
      </c>
      <c r="BM530" s="64">
        <f t="shared" si="98"/>
        <v>0</v>
      </c>
      <c r="BN530" s="64">
        <f t="shared" si="99"/>
        <v>0</v>
      </c>
      <c r="BO530" s="64">
        <f t="shared" si="100"/>
        <v>0</v>
      </c>
      <c r="BP530" s="64">
        <f t="shared" si="101"/>
        <v>0</v>
      </c>
    </row>
    <row r="531" spans="1:68" ht="27" customHeight="1" x14ac:dyDescent="0.25">
      <c r="A531" s="54" t="s">
        <v>829</v>
      </c>
      <c r="B531" s="54" t="s">
        <v>830</v>
      </c>
      <c r="C531" s="31">
        <v>4301011778</v>
      </c>
      <c r="D531" s="757">
        <v>4680115880603</v>
      </c>
      <c r="E531" s="758"/>
      <c r="F531" s="750">
        <v>0.6</v>
      </c>
      <c r="G531" s="32">
        <v>6</v>
      </c>
      <c r="H531" s="750">
        <v>3.6</v>
      </c>
      <c r="I531" s="750">
        <v>3.81</v>
      </c>
      <c r="J531" s="32">
        <v>132</v>
      </c>
      <c r="K531" s="32" t="s">
        <v>105</v>
      </c>
      <c r="L531" s="32"/>
      <c r="M531" s="33" t="s">
        <v>98</v>
      </c>
      <c r="N531" s="33"/>
      <c r="O531" s="32">
        <v>60</v>
      </c>
      <c r="P531" s="8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67"/>
      <c r="R531" s="767"/>
      <c r="S531" s="767"/>
      <c r="T531" s="768"/>
      <c r="U531" s="34"/>
      <c r="V531" s="34"/>
      <c r="W531" s="35" t="s">
        <v>69</v>
      </c>
      <c r="X531" s="751">
        <v>18</v>
      </c>
      <c r="Y531" s="752">
        <f t="shared" si="97"/>
        <v>18</v>
      </c>
      <c r="Z531" s="36">
        <f>IFERROR(IF(Y531=0,"",ROUNDUP(Y531/H531,0)*0.00902),"")</f>
        <v>4.5100000000000001E-2</v>
      </c>
      <c r="AA531" s="56"/>
      <c r="AB531" s="57"/>
      <c r="AC531" s="609" t="s">
        <v>96</v>
      </c>
      <c r="AG531" s="64"/>
      <c r="AJ531" s="68"/>
      <c r="AK531" s="68">
        <v>0</v>
      </c>
      <c r="BB531" s="610" t="s">
        <v>1</v>
      </c>
      <c r="BM531" s="64">
        <f t="shared" si="98"/>
        <v>19.05</v>
      </c>
      <c r="BN531" s="64">
        <f t="shared" si="99"/>
        <v>19.05</v>
      </c>
      <c r="BO531" s="64">
        <f t="shared" si="100"/>
        <v>3.787878787878788E-2</v>
      </c>
      <c r="BP531" s="64">
        <f t="shared" si="101"/>
        <v>3.787878787878788E-2</v>
      </c>
    </row>
    <row r="532" spans="1:68" ht="27" hidden="1" customHeight="1" x14ac:dyDescent="0.25">
      <c r="A532" s="54" t="s">
        <v>829</v>
      </c>
      <c r="B532" s="54" t="s">
        <v>831</v>
      </c>
      <c r="C532" s="31">
        <v>4301012035</v>
      </c>
      <c r="D532" s="757">
        <v>4680115880603</v>
      </c>
      <c r="E532" s="758"/>
      <c r="F532" s="750">
        <v>0.6</v>
      </c>
      <c r="G532" s="32">
        <v>8</v>
      </c>
      <c r="H532" s="750">
        <v>4.8</v>
      </c>
      <c r="I532" s="750">
        <v>6.96</v>
      </c>
      <c r="J532" s="32">
        <v>120</v>
      </c>
      <c r="K532" s="32" t="s">
        <v>105</v>
      </c>
      <c r="L532" s="32"/>
      <c r="M532" s="33" t="s">
        <v>98</v>
      </c>
      <c r="N532" s="33"/>
      <c r="O532" s="32">
        <v>60</v>
      </c>
      <c r="P532" s="103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67"/>
      <c r="R532" s="767"/>
      <c r="S532" s="767"/>
      <c r="T532" s="768"/>
      <c r="U532" s="34"/>
      <c r="V532" s="34"/>
      <c r="W532" s="35" t="s">
        <v>69</v>
      </c>
      <c r="X532" s="751">
        <v>0</v>
      </c>
      <c r="Y532" s="752">
        <f t="shared" si="97"/>
        <v>0</v>
      </c>
      <c r="Z532" s="36" t="str">
        <f>IFERROR(IF(Y532=0,"",ROUNDUP(Y532/H532,0)*0.00937),"")</f>
        <v/>
      </c>
      <c r="AA532" s="56"/>
      <c r="AB532" s="57"/>
      <c r="AC532" s="611" t="s">
        <v>96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hidden="1" customHeight="1" x14ac:dyDescent="0.25">
      <c r="A533" s="54" t="s">
        <v>832</v>
      </c>
      <c r="B533" s="54" t="s">
        <v>833</v>
      </c>
      <c r="C533" s="31">
        <v>4301012036</v>
      </c>
      <c r="D533" s="757">
        <v>4680115882782</v>
      </c>
      <c r="E533" s="758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105</v>
      </c>
      <c r="L533" s="32"/>
      <c r="M533" s="33" t="s">
        <v>98</v>
      </c>
      <c r="N533" s="33"/>
      <c r="O533" s="32">
        <v>60</v>
      </c>
      <c r="P533" s="99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67"/>
      <c r="R533" s="767"/>
      <c r="S533" s="767"/>
      <c r="T533" s="768"/>
      <c r="U533" s="34"/>
      <c r="V533" s="34"/>
      <c r="W533" s="35" t="s">
        <v>69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816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4301012050</v>
      </c>
      <c r="D534" s="757">
        <v>4680115885479</v>
      </c>
      <c r="E534" s="758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67</v>
      </c>
      <c r="L534" s="32"/>
      <c r="M534" s="33" t="s">
        <v>98</v>
      </c>
      <c r="N534" s="33"/>
      <c r="O534" s="32">
        <v>60</v>
      </c>
      <c r="P534" s="1175" t="s">
        <v>836</v>
      </c>
      <c r="Q534" s="767"/>
      <c r="R534" s="767"/>
      <c r="S534" s="767"/>
      <c r="T534" s="768"/>
      <c r="U534" s="34"/>
      <c r="V534" s="34"/>
      <c r="W534" s="35" t="s">
        <v>69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837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4301011784</v>
      </c>
      <c r="D535" s="757">
        <v>4607091389982</v>
      </c>
      <c r="E535" s="758"/>
      <c r="F535" s="750">
        <v>0.6</v>
      </c>
      <c r="G535" s="32">
        <v>6</v>
      </c>
      <c r="H535" s="750">
        <v>3.6</v>
      </c>
      <c r="I535" s="750">
        <v>3.81</v>
      </c>
      <c r="J535" s="32">
        <v>132</v>
      </c>
      <c r="K535" s="32" t="s">
        <v>105</v>
      </c>
      <c r="L535" s="32"/>
      <c r="M535" s="33" t="s">
        <v>98</v>
      </c>
      <c r="N535" s="33"/>
      <c r="O535" s="32">
        <v>60</v>
      </c>
      <c r="P535" s="10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67"/>
      <c r="R535" s="767"/>
      <c r="S535" s="767"/>
      <c r="T535" s="768"/>
      <c r="U535" s="34"/>
      <c r="V535" s="34"/>
      <c r="W535" s="35" t="s">
        <v>69</v>
      </c>
      <c r="X535" s="751">
        <v>0</v>
      </c>
      <c r="Y535" s="752">
        <f t="shared" si="97"/>
        <v>0</v>
      </c>
      <c r="Z535" s="36" t="str">
        <f>IFERROR(IF(Y535=0,"",ROUNDUP(Y535/H535,0)*0.00902),"")</f>
        <v/>
      </c>
      <c r="AA535" s="56"/>
      <c r="AB535" s="57"/>
      <c r="AC535" s="617" t="s">
        <v>822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hidden="1" customHeight="1" x14ac:dyDescent="0.25">
      <c r="A536" s="54" t="s">
        <v>838</v>
      </c>
      <c r="B536" s="54" t="s">
        <v>840</v>
      </c>
      <c r="C536" s="31">
        <v>4301012034</v>
      </c>
      <c r="D536" s="757">
        <v>4607091389982</v>
      </c>
      <c r="E536" s="758"/>
      <c r="F536" s="750">
        <v>0.6</v>
      </c>
      <c r="G536" s="32">
        <v>8</v>
      </c>
      <c r="H536" s="750">
        <v>4.8</v>
      </c>
      <c r="I536" s="750">
        <v>6.96</v>
      </c>
      <c r="J536" s="32">
        <v>120</v>
      </c>
      <c r="K536" s="32" t="s">
        <v>105</v>
      </c>
      <c r="L536" s="32"/>
      <c r="M536" s="33" t="s">
        <v>98</v>
      </c>
      <c r="N536" s="33"/>
      <c r="O536" s="32">
        <v>60</v>
      </c>
      <c r="P536" s="117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67"/>
      <c r="R536" s="767"/>
      <c r="S536" s="767"/>
      <c r="T536" s="768"/>
      <c r="U536" s="34"/>
      <c r="V536" s="34"/>
      <c r="W536" s="35" t="s">
        <v>69</v>
      </c>
      <c r="X536" s="751">
        <v>0</v>
      </c>
      <c r="Y536" s="752">
        <f t="shared" si="97"/>
        <v>0</v>
      </c>
      <c r="Z536" s="36" t="str">
        <f>IFERROR(IF(Y536=0,"",ROUNDUP(Y536/H536,0)*0.00937),"")</f>
        <v/>
      </c>
      <c r="AA536" s="56"/>
      <c r="AB536" s="57"/>
      <c r="AC536" s="619" t="s">
        <v>822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4301012057</v>
      </c>
      <c r="D537" s="757">
        <v>4680115886483</v>
      </c>
      <c r="E537" s="758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105</v>
      </c>
      <c r="L537" s="32"/>
      <c r="M537" s="33" t="s">
        <v>98</v>
      </c>
      <c r="N537" s="33"/>
      <c r="O537" s="32">
        <v>60</v>
      </c>
      <c r="P537" s="857" t="s">
        <v>843</v>
      </c>
      <c r="Q537" s="767"/>
      <c r="R537" s="767"/>
      <c r="S537" s="767"/>
      <c r="T537" s="768"/>
      <c r="U537" s="34"/>
      <c r="V537" s="34"/>
      <c r="W537" s="35" t="s">
        <v>69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819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4301012058</v>
      </c>
      <c r="D538" s="757">
        <v>4680115886490</v>
      </c>
      <c r="E538" s="758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105</v>
      </c>
      <c r="L538" s="32"/>
      <c r="M538" s="33" t="s">
        <v>98</v>
      </c>
      <c r="N538" s="33"/>
      <c r="O538" s="32">
        <v>60</v>
      </c>
      <c r="P538" s="982" t="s">
        <v>846</v>
      </c>
      <c r="Q538" s="767"/>
      <c r="R538" s="767"/>
      <c r="S538" s="767"/>
      <c r="T538" s="768"/>
      <c r="U538" s="34"/>
      <c r="V538" s="34"/>
      <c r="W538" s="35" t="s">
        <v>69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825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4301012055</v>
      </c>
      <c r="D539" s="757">
        <v>4680115886469</v>
      </c>
      <c r="E539" s="758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105</v>
      </c>
      <c r="L539" s="32"/>
      <c r="M539" s="33" t="s">
        <v>98</v>
      </c>
      <c r="N539" s="33"/>
      <c r="O539" s="32">
        <v>60</v>
      </c>
      <c r="P539" s="833" t="s">
        <v>849</v>
      </c>
      <c r="Q539" s="767"/>
      <c r="R539" s="767"/>
      <c r="S539" s="767"/>
      <c r="T539" s="768"/>
      <c r="U539" s="34"/>
      <c r="V539" s="34"/>
      <c r="W539" s="35" t="s">
        <v>69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828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61"/>
      <c r="B540" s="760"/>
      <c r="C540" s="760"/>
      <c r="D540" s="760"/>
      <c r="E540" s="760"/>
      <c r="F540" s="760"/>
      <c r="G540" s="760"/>
      <c r="H540" s="760"/>
      <c r="I540" s="760"/>
      <c r="J540" s="760"/>
      <c r="K540" s="760"/>
      <c r="L540" s="760"/>
      <c r="M540" s="760"/>
      <c r="N540" s="760"/>
      <c r="O540" s="762"/>
      <c r="P540" s="763" t="s">
        <v>80</v>
      </c>
      <c r="Q540" s="764"/>
      <c r="R540" s="764"/>
      <c r="S540" s="764"/>
      <c r="T540" s="764"/>
      <c r="U540" s="764"/>
      <c r="V540" s="765"/>
      <c r="W540" s="37" t="s">
        <v>81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5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5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4.5100000000000001E-2</v>
      </c>
      <c r="AA540" s="754"/>
      <c r="AB540" s="754"/>
      <c r="AC540" s="754"/>
    </row>
    <row r="541" spans="1:68" x14ac:dyDescent="0.2">
      <c r="A541" s="760"/>
      <c r="B541" s="760"/>
      <c r="C541" s="760"/>
      <c r="D541" s="760"/>
      <c r="E541" s="760"/>
      <c r="F541" s="760"/>
      <c r="G541" s="760"/>
      <c r="H541" s="760"/>
      <c r="I541" s="760"/>
      <c r="J541" s="760"/>
      <c r="K541" s="760"/>
      <c r="L541" s="760"/>
      <c r="M541" s="760"/>
      <c r="N541" s="760"/>
      <c r="O541" s="762"/>
      <c r="P541" s="763" t="s">
        <v>80</v>
      </c>
      <c r="Q541" s="764"/>
      <c r="R541" s="764"/>
      <c r="S541" s="764"/>
      <c r="T541" s="764"/>
      <c r="U541" s="764"/>
      <c r="V541" s="765"/>
      <c r="W541" s="37" t="s">
        <v>69</v>
      </c>
      <c r="X541" s="753">
        <f>IFERROR(SUM(X524:X539),"0")</f>
        <v>18</v>
      </c>
      <c r="Y541" s="753">
        <f>IFERROR(SUM(Y524:Y539),"0")</f>
        <v>18</v>
      </c>
      <c r="Z541" s="37"/>
      <c r="AA541" s="754"/>
      <c r="AB541" s="754"/>
      <c r="AC541" s="754"/>
    </row>
    <row r="542" spans="1:68" ht="14.25" hidden="1" customHeight="1" x14ac:dyDescent="0.25">
      <c r="A542" s="759" t="s">
        <v>142</v>
      </c>
      <c r="B542" s="760"/>
      <c r="C542" s="760"/>
      <c r="D542" s="760"/>
      <c r="E542" s="760"/>
      <c r="F542" s="760"/>
      <c r="G542" s="760"/>
      <c r="H542" s="760"/>
      <c r="I542" s="760"/>
      <c r="J542" s="760"/>
      <c r="K542" s="760"/>
      <c r="L542" s="760"/>
      <c r="M542" s="760"/>
      <c r="N542" s="760"/>
      <c r="O542" s="760"/>
      <c r="P542" s="760"/>
      <c r="Q542" s="760"/>
      <c r="R542" s="760"/>
      <c r="S542" s="760"/>
      <c r="T542" s="760"/>
      <c r="U542" s="760"/>
      <c r="V542" s="760"/>
      <c r="W542" s="760"/>
      <c r="X542" s="760"/>
      <c r="Y542" s="760"/>
      <c r="Z542" s="760"/>
      <c r="AA542" s="747"/>
      <c r="AB542" s="747"/>
      <c r="AC542" s="747"/>
    </row>
    <row r="543" spans="1:68" ht="16.5" hidden="1" customHeight="1" x14ac:dyDescent="0.25">
      <c r="A543" s="54" t="s">
        <v>850</v>
      </c>
      <c r="B543" s="54" t="s">
        <v>851</v>
      </c>
      <c r="C543" s="31">
        <v>4301020384</v>
      </c>
      <c r="D543" s="757">
        <v>4680115886407</v>
      </c>
      <c r="E543" s="758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67</v>
      </c>
      <c r="L543" s="32"/>
      <c r="M543" s="33" t="s">
        <v>94</v>
      </c>
      <c r="N543" s="33"/>
      <c r="O543" s="32">
        <v>70</v>
      </c>
      <c r="P543" s="966" t="s">
        <v>852</v>
      </c>
      <c r="Q543" s="767"/>
      <c r="R543" s="767"/>
      <c r="S543" s="767"/>
      <c r="T543" s="768"/>
      <c r="U543" s="34"/>
      <c r="V543" s="34"/>
      <c r="W543" s="35" t="s">
        <v>69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811</v>
      </c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854</v>
      </c>
      <c r="B544" s="54" t="s">
        <v>855</v>
      </c>
      <c r="C544" s="31">
        <v>4301020222</v>
      </c>
      <c r="D544" s="757">
        <v>4607091388930</v>
      </c>
      <c r="E544" s="758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93</v>
      </c>
      <c r="L544" s="32"/>
      <c r="M544" s="33" t="s">
        <v>98</v>
      </c>
      <c r="N544" s="33"/>
      <c r="O544" s="32">
        <v>55</v>
      </c>
      <c r="P544" s="9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67"/>
      <c r="R544" s="767"/>
      <c r="S544" s="767"/>
      <c r="T544" s="768"/>
      <c r="U544" s="34"/>
      <c r="V544" s="34"/>
      <c r="W544" s="35" t="s">
        <v>69</v>
      </c>
      <c r="X544" s="751">
        <v>0</v>
      </c>
      <c r="Y544" s="752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16.5" hidden="1" customHeight="1" x14ac:dyDescent="0.25">
      <c r="A545" s="54" t="s">
        <v>854</v>
      </c>
      <c r="B545" s="54" t="s">
        <v>857</v>
      </c>
      <c r="C545" s="31">
        <v>4301020334</v>
      </c>
      <c r="D545" s="757">
        <v>4607091388930</v>
      </c>
      <c r="E545" s="758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93</v>
      </c>
      <c r="L545" s="32"/>
      <c r="M545" s="33" t="s">
        <v>94</v>
      </c>
      <c r="N545" s="33"/>
      <c r="O545" s="32">
        <v>70</v>
      </c>
      <c r="P545" s="942" t="s">
        <v>858</v>
      </c>
      <c r="Q545" s="767"/>
      <c r="R545" s="767"/>
      <c r="S545" s="767"/>
      <c r="T545" s="768"/>
      <c r="U545" s="34"/>
      <c r="V545" s="34"/>
      <c r="W545" s="35" t="s">
        <v>69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hidden="1" customHeight="1" x14ac:dyDescent="0.25">
      <c r="A546" s="54" t="s">
        <v>859</v>
      </c>
      <c r="B546" s="54" t="s">
        <v>860</v>
      </c>
      <c r="C546" s="31">
        <v>4301020385</v>
      </c>
      <c r="D546" s="757">
        <v>4680115880054</v>
      </c>
      <c r="E546" s="758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105</v>
      </c>
      <c r="L546" s="32"/>
      <c r="M546" s="33" t="s">
        <v>98</v>
      </c>
      <c r="N546" s="33"/>
      <c r="O546" s="32">
        <v>70</v>
      </c>
      <c r="P546" s="946" t="s">
        <v>861</v>
      </c>
      <c r="Q546" s="767"/>
      <c r="R546" s="767"/>
      <c r="S546" s="767"/>
      <c r="T546" s="768"/>
      <c r="U546" s="34"/>
      <c r="V546" s="34"/>
      <c r="W546" s="35" t="s">
        <v>69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853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761"/>
      <c r="B547" s="760"/>
      <c r="C547" s="760"/>
      <c r="D547" s="760"/>
      <c r="E547" s="760"/>
      <c r="F547" s="760"/>
      <c r="G547" s="760"/>
      <c r="H547" s="760"/>
      <c r="I547" s="760"/>
      <c r="J547" s="760"/>
      <c r="K547" s="760"/>
      <c r="L547" s="760"/>
      <c r="M547" s="760"/>
      <c r="N547" s="760"/>
      <c r="O547" s="762"/>
      <c r="P547" s="763" t="s">
        <v>80</v>
      </c>
      <c r="Q547" s="764"/>
      <c r="R547" s="764"/>
      <c r="S547" s="764"/>
      <c r="T547" s="764"/>
      <c r="U547" s="764"/>
      <c r="V547" s="765"/>
      <c r="W547" s="37" t="s">
        <v>81</v>
      </c>
      <c r="X547" s="753">
        <f>IFERROR(X543/H543,"0")+IFERROR(X544/H544,"0")+IFERROR(X545/H545,"0")+IFERROR(X546/H546,"0")</f>
        <v>0</v>
      </c>
      <c r="Y547" s="753">
        <f>IFERROR(Y543/H543,"0")+IFERROR(Y544/H544,"0")+IFERROR(Y545/H545,"0")+IFERROR(Y546/H546,"0")</f>
        <v>0</v>
      </c>
      <c r="Z547" s="753">
        <f>IFERROR(IF(Z543="",0,Z543),"0")+IFERROR(IF(Z544="",0,Z544),"0")+IFERROR(IF(Z545="",0,Z545),"0")+IFERROR(IF(Z546="",0,Z546),"0")</f>
        <v>0</v>
      </c>
      <c r="AA547" s="754"/>
      <c r="AB547" s="754"/>
      <c r="AC547" s="754"/>
    </row>
    <row r="548" spans="1:68" hidden="1" x14ac:dyDescent="0.2">
      <c r="A548" s="760"/>
      <c r="B548" s="760"/>
      <c r="C548" s="760"/>
      <c r="D548" s="760"/>
      <c r="E548" s="760"/>
      <c r="F548" s="760"/>
      <c r="G548" s="760"/>
      <c r="H548" s="760"/>
      <c r="I548" s="760"/>
      <c r="J548" s="760"/>
      <c r="K548" s="760"/>
      <c r="L548" s="760"/>
      <c r="M548" s="760"/>
      <c r="N548" s="760"/>
      <c r="O548" s="762"/>
      <c r="P548" s="763" t="s">
        <v>80</v>
      </c>
      <c r="Q548" s="764"/>
      <c r="R548" s="764"/>
      <c r="S548" s="764"/>
      <c r="T548" s="764"/>
      <c r="U548" s="764"/>
      <c r="V548" s="765"/>
      <c r="W548" s="37" t="s">
        <v>69</v>
      </c>
      <c r="X548" s="753">
        <f>IFERROR(SUM(X543:X546),"0")</f>
        <v>0</v>
      </c>
      <c r="Y548" s="753">
        <f>IFERROR(SUM(Y543:Y546),"0")</f>
        <v>0</v>
      </c>
      <c r="Z548" s="37"/>
      <c r="AA548" s="754"/>
      <c r="AB548" s="754"/>
      <c r="AC548" s="754"/>
    </row>
    <row r="549" spans="1:68" ht="14.25" hidden="1" customHeight="1" x14ac:dyDescent="0.25">
      <c r="A549" s="759" t="s">
        <v>153</v>
      </c>
      <c r="B549" s="760"/>
      <c r="C549" s="760"/>
      <c r="D549" s="760"/>
      <c r="E549" s="760"/>
      <c r="F549" s="760"/>
      <c r="G549" s="760"/>
      <c r="H549" s="760"/>
      <c r="I549" s="760"/>
      <c r="J549" s="760"/>
      <c r="K549" s="760"/>
      <c r="L549" s="760"/>
      <c r="M549" s="760"/>
      <c r="N549" s="760"/>
      <c r="O549" s="760"/>
      <c r="P549" s="760"/>
      <c r="Q549" s="760"/>
      <c r="R549" s="760"/>
      <c r="S549" s="760"/>
      <c r="T549" s="760"/>
      <c r="U549" s="760"/>
      <c r="V549" s="760"/>
      <c r="W549" s="760"/>
      <c r="X549" s="760"/>
      <c r="Y549" s="760"/>
      <c r="Z549" s="760"/>
      <c r="AA549" s="747"/>
      <c r="AB549" s="747"/>
      <c r="AC549" s="747"/>
    </row>
    <row r="550" spans="1:68" ht="27" hidden="1" customHeight="1" x14ac:dyDescent="0.25">
      <c r="A550" s="54" t="s">
        <v>862</v>
      </c>
      <c r="B550" s="54" t="s">
        <v>863</v>
      </c>
      <c r="C550" s="31">
        <v>4301031409</v>
      </c>
      <c r="D550" s="757">
        <v>4680115886438</v>
      </c>
      <c r="E550" s="758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67</v>
      </c>
      <c r="L550" s="32"/>
      <c r="M550" s="33" t="s">
        <v>98</v>
      </c>
      <c r="N550" s="33"/>
      <c r="O550" s="32">
        <v>70</v>
      </c>
      <c r="P550" s="828" t="s">
        <v>864</v>
      </c>
      <c r="Q550" s="767"/>
      <c r="R550" s="767"/>
      <c r="S550" s="767"/>
      <c r="T550" s="768"/>
      <c r="U550" s="34"/>
      <c r="V550" s="34"/>
      <c r="W550" s="35" t="s">
        <v>69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811</v>
      </c>
      <c r="AC550" s="635" t="s">
        <v>865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4301031349</v>
      </c>
      <c r="D551" s="757">
        <v>4680115883116</v>
      </c>
      <c r="E551" s="758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93</v>
      </c>
      <c r="L551" s="32"/>
      <c r="M551" s="33" t="s">
        <v>98</v>
      </c>
      <c r="N551" s="33"/>
      <c r="O551" s="32">
        <v>70</v>
      </c>
      <c r="P551" s="1071" t="s">
        <v>868</v>
      </c>
      <c r="Q551" s="767"/>
      <c r="R551" s="767"/>
      <c r="S551" s="767"/>
      <c r="T551" s="768"/>
      <c r="U551" s="34"/>
      <c r="V551" s="34"/>
      <c r="W551" s="35" t="s">
        <v>69</v>
      </c>
      <c r="X551" s="751">
        <v>0</v>
      </c>
      <c r="Y551" s="752">
        <f t="shared" si="103"/>
        <v>0</v>
      </c>
      <c r="Z551" s="36" t="str">
        <f>IFERROR(IF(Y551=0,"",ROUNDUP(Y551/H551,0)*0.01196),"")</f>
        <v/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104"/>
        <v>0</v>
      </c>
      <c r="BN551" s="64">
        <f t="shared" si="105"/>
        <v>0</v>
      </c>
      <c r="BO551" s="64">
        <f t="shared" si="106"/>
        <v>0</v>
      </c>
      <c r="BP551" s="64">
        <f t="shared" si="107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4301031350</v>
      </c>
      <c r="D552" s="757">
        <v>4680115883093</v>
      </c>
      <c r="E552" s="758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93</v>
      </c>
      <c r="L552" s="32"/>
      <c r="M552" s="33" t="s">
        <v>68</v>
      </c>
      <c r="N552" s="33"/>
      <c r="O552" s="32">
        <v>70</v>
      </c>
      <c r="P552" s="851" t="s">
        <v>871</v>
      </c>
      <c r="Q552" s="767"/>
      <c r="R552" s="767"/>
      <c r="S552" s="767"/>
      <c r="T552" s="768"/>
      <c r="U552" s="34"/>
      <c r="V552" s="34"/>
      <c r="W552" s="35" t="s">
        <v>69</v>
      </c>
      <c r="X552" s="751">
        <v>0</v>
      </c>
      <c r="Y552" s="752">
        <f t="shared" si="103"/>
        <v>0</v>
      </c>
      <c r="Z552" s="36" t="str">
        <f>IFERROR(IF(Y552=0,"",ROUNDUP(Y552/H552,0)*0.01196),"")</f>
        <v/>
      </c>
      <c r="AA552" s="56"/>
      <c r="AB552" s="57"/>
      <c r="AC552" s="639" t="s">
        <v>872</v>
      </c>
      <c r="AG552" s="64"/>
      <c r="AJ552" s="68"/>
      <c r="AK552" s="68">
        <v>0</v>
      </c>
      <c r="BB552" s="640" t="s">
        <v>1</v>
      </c>
      <c r="BM552" s="64">
        <f t="shared" si="104"/>
        <v>0</v>
      </c>
      <c r="BN552" s="64">
        <f t="shared" si="105"/>
        <v>0</v>
      </c>
      <c r="BO552" s="64">
        <f t="shared" si="106"/>
        <v>0</v>
      </c>
      <c r="BP552" s="64">
        <f t="shared" si="107"/>
        <v>0</v>
      </c>
    </row>
    <row r="553" spans="1:68" ht="27" hidden="1" customHeight="1" x14ac:dyDescent="0.25">
      <c r="A553" s="54" t="s">
        <v>873</v>
      </c>
      <c r="B553" s="54" t="s">
        <v>874</v>
      </c>
      <c r="C553" s="31">
        <v>4301031353</v>
      </c>
      <c r="D553" s="757">
        <v>4680115883109</v>
      </c>
      <c r="E553" s="758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93</v>
      </c>
      <c r="L553" s="32"/>
      <c r="M553" s="33" t="s">
        <v>68</v>
      </c>
      <c r="N553" s="33"/>
      <c r="O553" s="32">
        <v>70</v>
      </c>
      <c r="P553" s="811" t="s">
        <v>875</v>
      </c>
      <c r="Q553" s="767"/>
      <c r="R553" s="767"/>
      <c r="S553" s="767"/>
      <c r="T553" s="768"/>
      <c r="U553" s="34"/>
      <c r="V553" s="34"/>
      <c r="W553" s="35" t="s">
        <v>69</v>
      </c>
      <c r="X553" s="751">
        <v>0</v>
      </c>
      <c r="Y553" s="752">
        <f t="shared" si="103"/>
        <v>0</v>
      </c>
      <c r="Z553" s="36" t="str">
        <f>IFERROR(IF(Y553=0,"",ROUNDUP(Y553/H553,0)*0.01196),"")</f>
        <v/>
      </c>
      <c r="AA553" s="56"/>
      <c r="AB553" s="57"/>
      <c r="AC553" s="641" t="s">
        <v>876</v>
      </c>
      <c r="AG553" s="64"/>
      <c r="AJ553" s="68"/>
      <c r="AK553" s="68">
        <v>0</v>
      </c>
      <c r="BB553" s="642" t="s">
        <v>1</v>
      </c>
      <c r="BM553" s="64">
        <f t="shared" si="104"/>
        <v>0</v>
      </c>
      <c r="BN553" s="64">
        <f t="shared" si="105"/>
        <v>0</v>
      </c>
      <c r="BO553" s="64">
        <f t="shared" si="106"/>
        <v>0</v>
      </c>
      <c r="BP553" s="64">
        <f t="shared" si="107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4301031419</v>
      </c>
      <c r="D554" s="757">
        <v>4680115882072</v>
      </c>
      <c r="E554" s="758"/>
      <c r="F554" s="750">
        <v>0.6</v>
      </c>
      <c r="G554" s="32">
        <v>8</v>
      </c>
      <c r="H554" s="750">
        <v>4.8</v>
      </c>
      <c r="I554" s="750">
        <v>6.93</v>
      </c>
      <c r="J554" s="32">
        <v>132</v>
      </c>
      <c r="K554" s="32" t="s">
        <v>105</v>
      </c>
      <c r="L554" s="32"/>
      <c r="M554" s="33" t="s">
        <v>98</v>
      </c>
      <c r="N554" s="33"/>
      <c r="O554" s="32">
        <v>70</v>
      </c>
      <c r="P554" s="1048" t="s">
        <v>879</v>
      </c>
      <c r="Q554" s="767"/>
      <c r="R554" s="767"/>
      <c r="S554" s="767"/>
      <c r="T554" s="768"/>
      <c r="U554" s="34"/>
      <c r="V554" s="34"/>
      <c r="W554" s="35" t="s">
        <v>69</v>
      </c>
      <c r="X554" s="751">
        <v>14</v>
      </c>
      <c r="Y554" s="752">
        <f t="shared" si="103"/>
        <v>14.399999999999999</v>
      </c>
      <c r="Z554" s="36">
        <f>IFERROR(IF(Y554=0,"",ROUNDUP(Y554/H554,0)*0.00902),"")</f>
        <v>2.7060000000000001E-2</v>
      </c>
      <c r="AA554" s="56"/>
      <c r="AB554" s="57"/>
      <c r="AC554" s="643" t="s">
        <v>865</v>
      </c>
      <c r="AG554" s="64"/>
      <c r="AJ554" s="68"/>
      <c r="AK554" s="68">
        <v>0</v>
      </c>
      <c r="BB554" s="644" t="s">
        <v>1</v>
      </c>
      <c r="BM554" s="64">
        <f t="shared" si="104"/>
        <v>20.212499999999999</v>
      </c>
      <c r="BN554" s="64">
        <f t="shared" si="105"/>
        <v>20.79</v>
      </c>
      <c r="BO554" s="64">
        <f t="shared" si="106"/>
        <v>2.2095959595959599E-2</v>
      </c>
      <c r="BP554" s="64">
        <f t="shared" si="107"/>
        <v>2.2727272727272728E-2</v>
      </c>
    </row>
    <row r="555" spans="1:68" ht="27" hidden="1" customHeight="1" x14ac:dyDescent="0.25">
      <c r="A555" s="54" t="s">
        <v>877</v>
      </c>
      <c r="B555" s="54" t="s">
        <v>880</v>
      </c>
      <c r="C555" s="31">
        <v>4301031383</v>
      </c>
      <c r="D555" s="757">
        <v>4680115882072</v>
      </c>
      <c r="E555" s="758"/>
      <c r="F555" s="750">
        <v>0.6</v>
      </c>
      <c r="G555" s="32">
        <v>8</v>
      </c>
      <c r="H555" s="750">
        <v>4.8</v>
      </c>
      <c r="I555" s="750">
        <v>6.96</v>
      </c>
      <c r="J555" s="32">
        <v>120</v>
      </c>
      <c r="K555" s="32" t="s">
        <v>105</v>
      </c>
      <c r="L555" s="32"/>
      <c r="M555" s="33" t="s">
        <v>98</v>
      </c>
      <c r="N555" s="33"/>
      <c r="O555" s="32">
        <v>60</v>
      </c>
      <c r="P555" s="110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67"/>
      <c r="R555" s="767"/>
      <c r="S555" s="767"/>
      <c r="T555" s="768"/>
      <c r="U555" s="34"/>
      <c r="V555" s="34"/>
      <c r="W555" s="35" t="s">
        <v>69</v>
      </c>
      <c r="X555" s="751">
        <v>0</v>
      </c>
      <c r="Y555" s="752">
        <f t="shared" si="103"/>
        <v>0</v>
      </c>
      <c r="Z555" s="36" t="str">
        <f>IFERROR(IF(Y555=0,"",ROUNDUP(Y555/H555,0)*0.00937),"")</f>
        <v/>
      </c>
      <c r="AA555" s="56"/>
      <c r="AB555" s="57"/>
      <c r="AC555" s="645" t="s">
        <v>881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hidden="1" customHeight="1" x14ac:dyDescent="0.25">
      <c r="A556" s="54" t="s">
        <v>877</v>
      </c>
      <c r="B556" s="54" t="s">
        <v>882</v>
      </c>
      <c r="C556" s="31">
        <v>4301031351</v>
      </c>
      <c r="D556" s="757">
        <v>4680115882072</v>
      </c>
      <c r="E556" s="758"/>
      <c r="F556" s="750">
        <v>0.6</v>
      </c>
      <c r="G556" s="32">
        <v>6</v>
      </c>
      <c r="H556" s="750">
        <v>3.6</v>
      </c>
      <c r="I556" s="750">
        <v>3.81</v>
      </c>
      <c r="J556" s="32">
        <v>132</v>
      </c>
      <c r="K556" s="32" t="s">
        <v>105</v>
      </c>
      <c r="L556" s="32"/>
      <c r="M556" s="33" t="s">
        <v>98</v>
      </c>
      <c r="N556" s="33"/>
      <c r="O556" s="32">
        <v>70</v>
      </c>
      <c r="P556" s="793" t="s">
        <v>883</v>
      </c>
      <c r="Q556" s="767"/>
      <c r="R556" s="767"/>
      <c r="S556" s="767"/>
      <c r="T556" s="768"/>
      <c r="U556" s="34"/>
      <c r="V556" s="34"/>
      <c r="W556" s="35" t="s">
        <v>69</v>
      </c>
      <c r="X556" s="751">
        <v>0</v>
      </c>
      <c r="Y556" s="752">
        <f t="shared" si="103"/>
        <v>0</v>
      </c>
      <c r="Z556" s="36" t="str">
        <f>IFERROR(IF(Y556=0,"",ROUNDUP(Y556/H556,0)*0.00902),"")</f>
        <v/>
      </c>
      <c r="AA556" s="56"/>
      <c r="AB556" s="57"/>
      <c r="AC556" s="647" t="s">
        <v>865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customHeight="1" x14ac:dyDescent="0.25">
      <c r="A557" s="54" t="s">
        <v>884</v>
      </c>
      <c r="B557" s="54" t="s">
        <v>885</v>
      </c>
      <c r="C557" s="31">
        <v>4301031251</v>
      </c>
      <c r="D557" s="757">
        <v>4680115882102</v>
      </c>
      <c r="E557" s="758"/>
      <c r="F557" s="750">
        <v>0.6</v>
      </c>
      <c r="G557" s="32">
        <v>6</v>
      </c>
      <c r="H557" s="750">
        <v>3.6</v>
      </c>
      <c r="I557" s="750">
        <v>3.81</v>
      </c>
      <c r="J557" s="32">
        <v>132</v>
      </c>
      <c r="K557" s="32" t="s">
        <v>105</v>
      </c>
      <c r="L557" s="32"/>
      <c r="M557" s="33" t="s">
        <v>68</v>
      </c>
      <c r="N557" s="33"/>
      <c r="O557" s="32">
        <v>60</v>
      </c>
      <c r="P557" s="10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67"/>
      <c r="R557" s="767"/>
      <c r="S557" s="767"/>
      <c r="T557" s="768"/>
      <c r="U557" s="34"/>
      <c r="V557" s="34"/>
      <c r="W557" s="35" t="s">
        <v>69</v>
      </c>
      <c r="X557" s="751">
        <v>11</v>
      </c>
      <c r="Y557" s="752">
        <f t="shared" si="103"/>
        <v>14.4</v>
      </c>
      <c r="Z557" s="36">
        <f>IFERROR(IF(Y557=0,"",ROUNDUP(Y557/H557,0)*0.00902),"")</f>
        <v>3.6080000000000001E-2</v>
      </c>
      <c r="AA557" s="56"/>
      <c r="AB557" s="57"/>
      <c r="AC557" s="649" t="s">
        <v>886</v>
      </c>
      <c r="AG557" s="64"/>
      <c r="AJ557" s="68"/>
      <c r="AK557" s="68">
        <v>0</v>
      </c>
      <c r="BB557" s="650" t="s">
        <v>1</v>
      </c>
      <c r="BM557" s="64">
        <f t="shared" si="104"/>
        <v>11.641666666666667</v>
      </c>
      <c r="BN557" s="64">
        <f t="shared" si="105"/>
        <v>15.24</v>
      </c>
      <c r="BO557" s="64">
        <f t="shared" si="106"/>
        <v>2.3148148148148147E-2</v>
      </c>
      <c r="BP557" s="64">
        <f t="shared" si="107"/>
        <v>3.0303030303030304E-2</v>
      </c>
    </row>
    <row r="558" spans="1:68" ht="27" hidden="1" customHeight="1" x14ac:dyDescent="0.25">
      <c r="A558" s="54" t="s">
        <v>884</v>
      </c>
      <c r="B558" s="54" t="s">
        <v>887</v>
      </c>
      <c r="C558" s="31">
        <v>4301031418</v>
      </c>
      <c r="D558" s="757">
        <v>4680115882102</v>
      </c>
      <c r="E558" s="758"/>
      <c r="F558" s="750">
        <v>0.6</v>
      </c>
      <c r="G558" s="32">
        <v>8</v>
      </c>
      <c r="H558" s="750">
        <v>4.8</v>
      </c>
      <c r="I558" s="750">
        <v>6.69</v>
      </c>
      <c r="J558" s="32">
        <v>132</v>
      </c>
      <c r="K558" s="32" t="s">
        <v>105</v>
      </c>
      <c r="L558" s="32"/>
      <c r="M558" s="33" t="s">
        <v>68</v>
      </c>
      <c r="N558" s="33"/>
      <c r="O558" s="32">
        <v>70</v>
      </c>
      <c r="P558" s="971" t="s">
        <v>888</v>
      </c>
      <c r="Q558" s="767"/>
      <c r="R558" s="767"/>
      <c r="S558" s="767"/>
      <c r="T558" s="768"/>
      <c r="U558" s="34"/>
      <c r="V558" s="34"/>
      <c r="W558" s="35" t="s">
        <v>69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872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customHeight="1" x14ac:dyDescent="0.25">
      <c r="A559" s="54" t="s">
        <v>889</v>
      </c>
      <c r="B559" s="54" t="s">
        <v>890</v>
      </c>
      <c r="C559" s="31">
        <v>4301031253</v>
      </c>
      <c r="D559" s="757">
        <v>4680115882096</v>
      </c>
      <c r="E559" s="758"/>
      <c r="F559" s="750">
        <v>0.6</v>
      </c>
      <c r="G559" s="32">
        <v>6</v>
      </c>
      <c r="H559" s="750">
        <v>3.6</v>
      </c>
      <c r="I559" s="750">
        <v>3.81</v>
      </c>
      <c r="J559" s="32">
        <v>132</v>
      </c>
      <c r="K559" s="32" t="s">
        <v>105</v>
      </c>
      <c r="L559" s="32"/>
      <c r="M559" s="33" t="s">
        <v>68</v>
      </c>
      <c r="N559" s="33"/>
      <c r="O559" s="32">
        <v>60</v>
      </c>
      <c r="P559" s="10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67"/>
      <c r="R559" s="767"/>
      <c r="S559" s="767"/>
      <c r="T559" s="768"/>
      <c r="U559" s="34"/>
      <c r="V559" s="34"/>
      <c r="W559" s="35" t="s">
        <v>69</v>
      </c>
      <c r="X559" s="751">
        <v>14</v>
      </c>
      <c r="Y559" s="752">
        <f t="shared" si="103"/>
        <v>14.4</v>
      </c>
      <c r="Z559" s="36">
        <f>IFERROR(IF(Y559=0,"",ROUNDUP(Y559/H559,0)*0.00902),"")</f>
        <v>3.6080000000000001E-2</v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104"/>
        <v>14.816666666666666</v>
      </c>
      <c r="BN559" s="64">
        <f t="shared" si="105"/>
        <v>15.24</v>
      </c>
      <c r="BO559" s="64">
        <f t="shared" si="106"/>
        <v>2.9461279461279462E-2</v>
      </c>
      <c r="BP559" s="64">
        <f t="shared" si="107"/>
        <v>3.0303030303030304E-2</v>
      </c>
    </row>
    <row r="560" spans="1:68" ht="27" hidden="1" customHeight="1" x14ac:dyDescent="0.25">
      <c r="A560" s="54" t="s">
        <v>889</v>
      </c>
      <c r="B560" s="54" t="s">
        <v>892</v>
      </c>
      <c r="C560" s="31">
        <v>4301031417</v>
      </c>
      <c r="D560" s="757">
        <v>4680115882096</v>
      </c>
      <c r="E560" s="758"/>
      <c r="F560" s="750">
        <v>0.6</v>
      </c>
      <c r="G560" s="32">
        <v>8</v>
      </c>
      <c r="H560" s="750">
        <v>4.8</v>
      </c>
      <c r="I560" s="750">
        <v>6.69</v>
      </c>
      <c r="J560" s="32">
        <v>132</v>
      </c>
      <c r="K560" s="32" t="s">
        <v>105</v>
      </c>
      <c r="L560" s="32"/>
      <c r="M560" s="33" t="s">
        <v>68</v>
      </c>
      <c r="N560" s="33"/>
      <c r="O560" s="32">
        <v>70</v>
      </c>
      <c r="P560" s="1083" t="s">
        <v>893</v>
      </c>
      <c r="Q560" s="767"/>
      <c r="R560" s="767"/>
      <c r="S560" s="767"/>
      <c r="T560" s="768"/>
      <c r="U560" s="34"/>
      <c r="V560" s="34"/>
      <c r="W560" s="35" t="s">
        <v>69</v>
      </c>
      <c r="X560" s="751">
        <v>0</v>
      </c>
      <c r="Y560" s="752">
        <f t="shared" si="103"/>
        <v>0</v>
      </c>
      <c r="Z560" s="36" t="str">
        <f>IFERROR(IF(Y560=0,"",ROUNDUP(Y560/H560,0)*0.00902),"")</f>
        <v/>
      </c>
      <c r="AA560" s="56"/>
      <c r="AB560" s="57"/>
      <c r="AC560" s="655" t="s">
        <v>876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hidden="1" customHeight="1" x14ac:dyDescent="0.25">
      <c r="A561" s="54" t="s">
        <v>889</v>
      </c>
      <c r="B561" s="54" t="s">
        <v>894</v>
      </c>
      <c r="C561" s="31">
        <v>4301031384</v>
      </c>
      <c r="D561" s="757">
        <v>4680115882096</v>
      </c>
      <c r="E561" s="758"/>
      <c r="F561" s="750">
        <v>0.6</v>
      </c>
      <c r="G561" s="32">
        <v>8</v>
      </c>
      <c r="H561" s="750">
        <v>4.8</v>
      </c>
      <c r="I561" s="750">
        <v>6.69</v>
      </c>
      <c r="J561" s="32">
        <v>120</v>
      </c>
      <c r="K561" s="32" t="s">
        <v>105</v>
      </c>
      <c r="L561" s="32"/>
      <c r="M561" s="33" t="s">
        <v>68</v>
      </c>
      <c r="N561" s="33"/>
      <c r="O561" s="32">
        <v>60</v>
      </c>
      <c r="P561" s="10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67"/>
      <c r="R561" s="767"/>
      <c r="S561" s="767"/>
      <c r="T561" s="768"/>
      <c r="U561" s="34"/>
      <c r="V561" s="34"/>
      <c r="W561" s="35" t="s">
        <v>69</v>
      </c>
      <c r="X561" s="751">
        <v>0</v>
      </c>
      <c r="Y561" s="752">
        <f t="shared" si="103"/>
        <v>0</v>
      </c>
      <c r="Z561" s="36" t="str">
        <f>IFERROR(IF(Y561=0,"",ROUNDUP(Y561/H561,0)*0.00937),"")</f>
        <v/>
      </c>
      <c r="AA561" s="56"/>
      <c r="AB561" s="57"/>
      <c r="AC561" s="657" t="s">
        <v>876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x14ac:dyDescent="0.2">
      <c r="A562" s="761"/>
      <c r="B562" s="760"/>
      <c r="C562" s="760"/>
      <c r="D562" s="760"/>
      <c r="E562" s="760"/>
      <c r="F562" s="760"/>
      <c r="G562" s="760"/>
      <c r="H562" s="760"/>
      <c r="I562" s="760"/>
      <c r="J562" s="760"/>
      <c r="K562" s="760"/>
      <c r="L562" s="760"/>
      <c r="M562" s="760"/>
      <c r="N562" s="760"/>
      <c r="O562" s="762"/>
      <c r="P562" s="763" t="s">
        <v>80</v>
      </c>
      <c r="Q562" s="764"/>
      <c r="R562" s="764"/>
      <c r="S562" s="764"/>
      <c r="T562" s="764"/>
      <c r="U562" s="764"/>
      <c r="V562" s="765"/>
      <c r="W562" s="37" t="s">
        <v>81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9.8611111111111107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11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9.9220000000000003E-2</v>
      </c>
      <c r="AA562" s="754"/>
      <c r="AB562" s="754"/>
      <c r="AC562" s="754"/>
    </row>
    <row r="563" spans="1:68" x14ac:dyDescent="0.2">
      <c r="A563" s="760"/>
      <c r="B563" s="760"/>
      <c r="C563" s="760"/>
      <c r="D563" s="760"/>
      <c r="E563" s="760"/>
      <c r="F563" s="760"/>
      <c r="G563" s="760"/>
      <c r="H563" s="760"/>
      <c r="I563" s="760"/>
      <c r="J563" s="760"/>
      <c r="K563" s="760"/>
      <c r="L563" s="760"/>
      <c r="M563" s="760"/>
      <c r="N563" s="760"/>
      <c r="O563" s="762"/>
      <c r="P563" s="763" t="s">
        <v>80</v>
      </c>
      <c r="Q563" s="764"/>
      <c r="R563" s="764"/>
      <c r="S563" s="764"/>
      <c r="T563" s="764"/>
      <c r="U563" s="764"/>
      <c r="V563" s="765"/>
      <c r="W563" s="37" t="s">
        <v>69</v>
      </c>
      <c r="X563" s="753">
        <f>IFERROR(SUM(X550:X561),"0")</f>
        <v>39</v>
      </c>
      <c r="Y563" s="753">
        <f>IFERROR(SUM(Y550:Y561),"0")</f>
        <v>43.199999999999996</v>
      </c>
      <c r="Z563" s="37"/>
      <c r="AA563" s="754"/>
      <c r="AB563" s="754"/>
      <c r="AC563" s="754"/>
    </row>
    <row r="564" spans="1:68" ht="14.25" hidden="1" customHeight="1" x14ac:dyDescent="0.25">
      <c r="A564" s="759" t="s">
        <v>64</v>
      </c>
      <c r="B564" s="760"/>
      <c r="C564" s="760"/>
      <c r="D564" s="760"/>
      <c r="E564" s="760"/>
      <c r="F564" s="760"/>
      <c r="G564" s="760"/>
      <c r="H564" s="760"/>
      <c r="I564" s="760"/>
      <c r="J564" s="760"/>
      <c r="K564" s="760"/>
      <c r="L564" s="760"/>
      <c r="M564" s="760"/>
      <c r="N564" s="760"/>
      <c r="O564" s="760"/>
      <c r="P564" s="760"/>
      <c r="Q564" s="760"/>
      <c r="R564" s="760"/>
      <c r="S564" s="760"/>
      <c r="T564" s="760"/>
      <c r="U564" s="760"/>
      <c r="V564" s="760"/>
      <c r="W564" s="760"/>
      <c r="X564" s="760"/>
      <c r="Y564" s="760"/>
      <c r="Z564" s="760"/>
      <c r="AA564" s="747"/>
      <c r="AB564" s="747"/>
      <c r="AC564" s="747"/>
    </row>
    <row r="565" spans="1:68" ht="27" hidden="1" customHeight="1" x14ac:dyDescent="0.25">
      <c r="A565" s="54" t="s">
        <v>895</v>
      </c>
      <c r="B565" s="54" t="s">
        <v>896</v>
      </c>
      <c r="C565" s="31">
        <v>4301051230</v>
      </c>
      <c r="D565" s="757">
        <v>4607091383409</v>
      </c>
      <c r="E565" s="758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93</v>
      </c>
      <c r="L565" s="32"/>
      <c r="M565" s="33" t="s">
        <v>68</v>
      </c>
      <c r="N565" s="33"/>
      <c r="O565" s="32">
        <v>45</v>
      </c>
      <c r="P565" s="8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67"/>
      <c r="R565" s="767"/>
      <c r="S565" s="767"/>
      <c r="T565" s="768"/>
      <c r="U565" s="34"/>
      <c r="V565" s="34"/>
      <c r="W565" s="35" t="s">
        <v>69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897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898</v>
      </c>
      <c r="B566" s="54" t="s">
        <v>899</v>
      </c>
      <c r="C566" s="31">
        <v>4301051231</v>
      </c>
      <c r="D566" s="757">
        <v>4607091383416</v>
      </c>
      <c r="E566" s="758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93</v>
      </c>
      <c r="L566" s="32"/>
      <c r="M566" s="33" t="s">
        <v>68</v>
      </c>
      <c r="N566" s="33"/>
      <c r="O566" s="32">
        <v>45</v>
      </c>
      <c r="P566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67"/>
      <c r="R566" s="767"/>
      <c r="S566" s="767"/>
      <c r="T566" s="768"/>
      <c r="U566" s="34"/>
      <c r="V566" s="34"/>
      <c r="W566" s="35" t="s">
        <v>69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900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hidden="1" customHeight="1" x14ac:dyDescent="0.25">
      <c r="A567" s="54" t="s">
        <v>901</v>
      </c>
      <c r="B567" s="54" t="s">
        <v>902</v>
      </c>
      <c r="C567" s="31">
        <v>4301051058</v>
      </c>
      <c r="D567" s="757">
        <v>4680115883536</v>
      </c>
      <c r="E567" s="758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67</v>
      </c>
      <c r="L567" s="32"/>
      <c r="M567" s="33" t="s">
        <v>68</v>
      </c>
      <c r="N567" s="33"/>
      <c r="O567" s="32">
        <v>45</v>
      </c>
      <c r="P567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67"/>
      <c r="R567" s="767"/>
      <c r="S567" s="767"/>
      <c r="T567" s="768"/>
      <c r="U567" s="34"/>
      <c r="V567" s="34"/>
      <c r="W567" s="35" t="s">
        <v>69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903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761"/>
      <c r="B568" s="760"/>
      <c r="C568" s="760"/>
      <c r="D568" s="760"/>
      <c r="E568" s="760"/>
      <c r="F568" s="760"/>
      <c r="G568" s="760"/>
      <c r="H568" s="760"/>
      <c r="I568" s="760"/>
      <c r="J568" s="760"/>
      <c r="K568" s="760"/>
      <c r="L568" s="760"/>
      <c r="M568" s="760"/>
      <c r="N568" s="760"/>
      <c r="O568" s="762"/>
      <c r="P568" s="763" t="s">
        <v>80</v>
      </c>
      <c r="Q568" s="764"/>
      <c r="R568" s="764"/>
      <c r="S568" s="764"/>
      <c r="T568" s="764"/>
      <c r="U568" s="764"/>
      <c r="V568" s="765"/>
      <c r="W568" s="37" t="s">
        <v>81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hidden="1" x14ac:dyDescent="0.2">
      <c r="A569" s="760"/>
      <c r="B569" s="760"/>
      <c r="C569" s="760"/>
      <c r="D569" s="760"/>
      <c r="E569" s="760"/>
      <c r="F569" s="760"/>
      <c r="G569" s="760"/>
      <c r="H569" s="760"/>
      <c r="I569" s="760"/>
      <c r="J569" s="760"/>
      <c r="K569" s="760"/>
      <c r="L569" s="760"/>
      <c r="M569" s="760"/>
      <c r="N569" s="760"/>
      <c r="O569" s="762"/>
      <c r="P569" s="763" t="s">
        <v>80</v>
      </c>
      <c r="Q569" s="764"/>
      <c r="R569" s="764"/>
      <c r="S569" s="764"/>
      <c r="T569" s="764"/>
      <c r="U569" s="764"/>
      <c r="V569" s="765"/>
      <c r="W569" s="37" t="s">
        <v>69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hidden="1" customHeight="1" x14ac:dyDescent="0.25">
      <c r="A570" s="759" t="s">
        <v>184</v>
      </c>
      <c r="B570" s="760"/>
      <c r="C570" s="760"/>
      <c r="D570" s="760"/>
      <c r="E570" s="760"/>
      <c r="F570" s="760"/>
      <c r="G570" s="760"/>
      <c r="H570" s="760"/>
      <c r="I570" s="760"/>
      <c r="J570" s="760"/>
      <c r="K570" s="760"/>
      <c r="L570" s="760"/>
      <c r="M570" s="760"/>
      <c r="N570" s="760"/>
      <c r="O570" s="760"/>
      <c r="P570" s="760"/>
      <c r="Q570" s="760"/>
      <c r="R570" s="760"/>
      <c r="S570" s="760"/>
      <c r="T570" s="760"/>
      <c r="U570" s="760"/>
      <c r="V570" s="760"/>
      <c r="W570" s="760"/>
      <c r="X570" s="760"/>
      <c r="Y570" s="760"/>
      <c r="Z570" s="760"/>
      <c r="AA570" s="747"/>
      <c r="AB570" s="747"/>
      <c r="AC570" s="747"/>
    </row>
    <row r="571" spans="1:68" ht="37.5" hidden="1" customHeight="1" x14ac:dyDescent="0.25">
      <c r="A571" s="54" t="s">
        <v>904</v>
      </c>
      <c r="B571" s="54" t="s">
        <v>905</v>
      </c>
      <c r="C571" s="31">
        <v>4301060363</v>
      </c>
      <c r="D571" s="757">
        <v>4680115885035</v>
      </c>
      <c r="E571" s="758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93</v>
      </c>
      <c r="L571" s="32"/>
      <c r="M571" s="33" t="s">
        <v>68</v>
      </c>
      <c r="N571" s="33"/>
      <c r="O571" s="32">
        <v>35</v>
      </c>
      <c r="P571" s="8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67"/>
      <c r="R571" s="767"/>
      <c r="S571" s="767"/>
      <c r="T571" s="768"/>
      <c r="U571" s="34"/>
      <c r="V571" s="34"/>
      <c r="W571" s="35" t="s">
        <v>69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906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hidden="1" customHeight="1" x14ac:dyDescent="0.25">
      <c r="A572" s="54" t="s">
        <v>907</v>
      </c>
      <c r="B572" s="54" t="s">
        <v>908</v>
      </c>
      <c r="C572" s="31">
        <v>4301060436</v>
      </c>
      <c r="D572" s="757">
        <v>4680115885936</v>
      </c>
      <c r="E572" s="758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93</v>
      </c>
      <c r="L572" s="32"/>
      <c r="M572" s="33" t="s">
        <v>68</v>
      </c>
      <c r="N572" s="33"/>
      <c r="O572" s="32">
        <v>35</v>
      </c>
      <c r="P572" s="847" t="s">
        <v>909</v>
      </c>
      <c r="Q572" s="767"/>
      <c r="R572" s="767"/>
      <c r="S572" s="767"/>
      <c r="T572" s="768"/>
      <c r="U572" s="34"/>
      <c r="V572" s="34"/>
      <c r="W572" s="35" t="s">
        <v>69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906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61"/>
      <c r="B573" s="760"/>
      <c r="C573" s="760"/>
      <c r="D573" s="760"/>
      <c r="E573" s="760"/>
      <c r="F573" s="760"/>
      <c r="G573" s="760"/>
      <c r="H573" s="760"/>
      <c r="I573" s="760"/>
      <c r="J573" s="760"/>
      <c r="K573" s="760"/>
      <c r="L573" s="760"/>
      <c r="M573" s="760"/>
      <c r="N573" s="760"/>
      <c r="O573" s="762"/>
      <c r="P573" s="763" t="s">
        <v>80</v>
      </c>
      <c r="Q573" s="764"/>
      <c r="R573" s="764"/>
      <c r="S573" s="764"/>
      <c r="T573" s="764"/>
      <c r="U573" s="764"/>
      <c r="V573" s="765"/>
      <c r="W573" s="37" t="s">
        <v>81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hidden="1" x14ac:dyDescent="0.2">
      <c r="A574" s="760"/>
      <c r="B574" s="760"/>
      <c r="C574" s="760"/>
      <c r="D574" s="760"/>
      <c r="E574" s="760"/>
      <c r="F574" s="760"/>
      <c r="G574" s="760"/>
      <c r="H574" s="760"/>
      <c r="I574" s="760"/>
      <c r="J574" s="760"/>
      <c r="K574" s="760"/>
      <c r="L574" s="760"/>
      <c r="M574" s="760"/>
      <c r="N574" s="760"/>
      <c r="O574" s="762"/>
      <c r="P574" s="763" t="s">
        <v>80</v>
      </c>
      <c r="Q574" s="764"/>
      <c r="R574" s="764"/>
      <c r="S574" s="764"/>
      <c r="T574" s="764"/>
      <c r="U574" s="764"/>
      <c r="V574" s="765"/>
      <c r="W574" s="37" t="s">
        <v>69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hidden="1" customHeight="1" x14ac:dyDescent="0.2">
      <c r="A575" s="843" t="s">
        <v>910</v>
      </c>
      <c r="B575" s="844"/>
      <c r="C575" s="844"/>
      <c r="D575" s="844"/>
      <c r="E575" s="844"/>
      <c r="F575" s="844"/>
      <c r="G575" s="844"/>
      <c r="H575" s="844"/>
      <c r="I575" s="844"/>
      <c r="J575" s="844"/>
      <c r="K575" s="844"/>
      <c r="L575" s="844"/>
      <c r="M575" s="844"/>
      <c r="N575" s="844"/>
      <c r="O575" s="844"/>
      <c r="P575" s="844"/>
      <c r="Q575" s="844"/>
      <c r="R575" s="844"/>
      <c r="S575" s="844"/>
      <c r="T575" s="844"/>
      <c r="U575" s="844"/>
      <c r="V575" s="844"/>
      <c r="W575" s="844"/>
      <c r="X575" s="844"/>
      <c r="Y575" s="844"/>
      <c r="Z575" s="844"/>
      <c r="AA575" s="48"/>
      <c r="AB575" s="48"/>
      <c r="AC575" s="48"/>
    </row>
    <row r="576" spans="1:68" ht="16.5" hidden="1" customHeight="1" x14ac:dyDescent="0.25">
      <c r="A576" s="788" t="s">
        <v>910</v>
      </c>
      <c r="B576" s="760"/>
      <c r="C576" s="760"/>
      <c r="D576" s="760"/>
      <c r="E576" s="760"/>
      <c r="F576" s="760"/>
      <c r="G576" s="760"/>
      <c r="H576" s="760"/>
      <c r="I576" s="760"/>
      <c r="J576" s="760"/>
      <c r="K576" s="760"/>
      <c r="L576" s="760"/>
      <c r="M576" s="760"/>
      <c r="N576" s="760"/>
      <c r="O576" s="760"/>
      <c r="P576" s="760"/>
      <c r="Q576" s="760"/>
      <c r="R576" s="760"/>
      <c r="S576" s="760"/>
      <c r="T576" s="760"/>
      <c r="U576" s="760"/>
      <c r="V576" s="760"/>
      <c r="W576" s="760"/>
      <c r="X576" s="760"/>
      <c r="Y576" s="760"/>
      <c r="Z576" s="760"/>
      <c r="AA576" s="746"/>
      <c r="AB576" s="746"/>
      <c r="AC576" s="746"/>
    </row>
    <row r="577" spans="1:68" ht="14.25" hidden="1" customHeight="1" x14ac:dyDescent="0.25">
      <c r="A577" s="759" t="s">
        <v>90</v>
      </c>
      <c r="B577" s="760"/>
      <c r="C577" s="760"/>
      <c r="D577" s="760"/>
      <c r="E577" s="760"/>
      <c r="F577" s="760"/>
      <c r="G577" s="760"/>
      <c r="H577" s="760"/>
      <c r="I577" s="760"/>
      <c r="J577" s="760"/>
      <c r="K577" s="760"/>
      <c r="L577" s="760"/>
      <c r="M577" s="760"/>
      <c r="N577" s="760"/>
      <c r="O577" s="760"/>
      <c r="P577" s="760"/>
      <c r="Q577" s="760"/>
      <c r="R577" s="760"/>
      <c r="S577" s="760"/>
      <c r="T577" s="760"/>
      <c r="U577" s="760"/>
      <c r="V577" s="760"/>
      <c r="W577" s="760"/>
      <c r="X577" s="760"/>
      <c r="Y577" s="760"/>
      <c r="Z577" s="760"/>
      <c r="AA577" s="747"/>
      <c r="AB577" s="747"/>
      <c r="AC577" s="747"/>
    </row>
    <row r="578" spans="1:68" ht="27" hidden="1" customHeight="1" x14ac:dyDescent="0.25">
      <c r="A578" s="54" t="s">
        <v>911</v>
      </c>
      <c r="B578" s="54" t="s">
        <v>912</v>
      </c>
      <c r="C578" s="31">
        <v>4301011862</v>
      </c>
      <c r="D578" s="757">
        <v>4680115885523</v>
      </c>
      <c r="E578" s="758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93</v>
      </c>
      <c r="L578" s="32"/>
      <c r="M578" s="33" t="s">
        <v>913</v>
      </c>
      <c r="N578" s="33"/>
      <c r="O578" s="32">
        <v>90</v>
      </c>
      <c r="P578" s="1129" t="s">
        <v>914</v>
      </c>
      <c r="Q578" s="767"/>
      <c r="R578" s="767"/>
      <c r="S578" s="767"/>
      <c r="T578" s="768"/>
      <c r="U578" s="34"/>
      <c r="V578" s="34"/>
      <c r="W578" s="35" t="s">
        <v>69</v>
      </c>
      <c r="X578" s="751">
        <v>0</v>
      </c>
      <c r="Y578" s="752">
        <f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69" t="s">
        <v>915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761"/>
      <c r="B579" s="760"/>
      <c r="C579" s="760"/>
      <c r="D579" s="760"/>
      <c r="E579" s="760"/>
      <c r="F579" s="760"/>
      <c r="G579" s="760"/>
      <c r="H579" s="760"/>
      <c r="I579" s="760"/>
      <c r="J579" s="760"/>
      <c r="K579" s="760"/>
      <c r="L579" s="760"/>
      <c r="M579" s="760"/>
      <c r="N579" s="760"/>
      <c r="O579" s="762"/>
      <c r="P579" s="763" t="s">
        <v>80</v>
      </c>
      <c r="Q579" s="764"/>
      <c r="R579" s="764"/>
      <c r="S579" s="764"/>
      <c r="T579" s="764"/>
      <c r="U579" s="764"/>
      <c r="V579" s="765"/>
      <c r="W579" s="37" t="s">
        <v>81</v>
      </c>
      <c r="X579" s="753">
        <f>IFERROR(X578/H578,"0")</f>
        <v>0</v>
      </c>
      <c r="Y579" s="753">
        <f>IFERROR(Y578/H578,"0")</f>
        <v>0</v>
      </c>
      <c r="Z579" s="753">
        <f>IFERROR(IF(Z578="",0,Z578),"0")</f>
        <v>0</v>
      </c>
      <c r="AA579" s="754"/>
      <c r="AB579" s="754"/>
      <c r="AC579" s="754"/>
    </row>
    <row r="580" spans="1:68" hidden="1" x14ac:dyDescent="0.2">
      <c r="A580" s="760"/>
      <c r="B580" s="760"/>
      <c r="C580" s="760"/>
      <c r="D580" s="760"/>
      <c r="E580" s="760"/>
      <c r="F580" s="760"/>
      <c r="G580" s="760"/>
      <c r="H580" s="760"/>
      <c r="I580" s="760"/>
      <c r="J580" s="760"/>
      <c r="K580" s="760"/>
      <c r="L580" s="760"/>
      <c r="M580" s="760"/>
      <c r="N580" s="760"/>
      <c r="O580" s="762"/>
      <c r="P580" s="763" t="s">
        <v>80</v>
      </c>
      <c r="Q580" s="764"/>
      <c r="R580" s="764"/>
      <c r="S580" s="764"/>
      <c r="T580" s="764"/>
      <c r="U580" s="764"/>
      <c r="V580" s="765"/>
      <c r="W580" s="37" t="s">
        <v>69</v>
      </c>
      <c r="X580" s="753">
        <f>IFERROR(SUM(X578:X578),"0")</f>
        <v>0</v>
      </c>
      <c r="Y580" s="753">
        <f>IFERROR(SUM(Y578:Y578),"0")</f>
        <v>0</v>
      </c>
      <c r="Z580" s="37"/>
      <c r="AA580" s="754"/>
      <c r="AB580" s="754"/>
      <c r="AC580" s="754"/>
    </row>
    <row r="581" spans="1:68" ht="27.75" hidden="1" customHeight="1" x14ac:dyDescent="0.2">
      <c r="A581" s="843" t="s">
        <v>916</v>
      </c>
      <c r="B581" s="844"/>
      <c r="C581" s="844"/>
      <c r="D581" s="844"/>
      <c r="E581" s="844"/>
      <c r="F581" s="844"/>
      <c r="G581" s="844"/>
      <c r="H581" s="844"/>
      <c r="I581" s="844"/>
      <c r="J581" s="844"/>
      <c r="K581" s="844"/>
      <c r="L581" s="844"/>
      <c r="M581" s="844"/>
      <c r="N581" s="844"/>
      <c r="O581" s="844"/>
      <c r="P581" s="844"/>
      <c r="Q581" s="844"/>
      <c r="R581" s="844"/>
      <c r="S581" s="844"/>
      <c r="T581" s="844"/>
      <c r="U581" s="844"/>
      <c r="V581" s="844"/>
      <c r="W581" s="844"/>
      <c r="X581" s="844"/>
      <c r="Y581" s="844"/>
      <c r="Z581" s="844"/>
      <c r="AA581" s="48"/>
      <c r="AB581" s="48"/>
      <c r="AC581" s="48"/>
    </row>
    <row r="582" spans="1:68" ht="16.5" hidden="1" customHeight="1" x14ac:dyDescent="0.25">
      <c r="A582" s="788" t="s">
        <v>916</v>
      </c>
      <c r="B582" s="760"/>
      <c r="C582" s="760"/>
      <c r="D582" s="760"/>
      <c r="E582" s="760"/>
      <c r="F582" s="760"/>
      <c r="G582" s="760"/>
      <c r="H582" s="760"/>
      <c r="I582" s="760"/>
      <c r="J582" s="760"/>
      <c r="K582" s="760"/>
      <c r="L582" s="760"/>
      <c r="M582" s="760"/>
      <c r="N582" s="760"/>
      <c r="O582" s="760"/>
      <c r="P582" s="760"/>
      <c r="Q582" s="760"/>
      <c r="R582" s="760"/>
      <c r="S582" s="760"/>
      <c r="T582" s="760"/>
      <c r="U582" s="760"/>
      <c r="V582" s="760"/>
      <c r="W582" s="760"/>
      <c r="X582" s="760"/>
      <c r="Y582" s="760"/>
      <c r="Z582" s="760"/>
      <c r="AA582" s="746"/>
      <c r="AB582" s="746"/>
      <c r="AC582" s="746"/>
    </row>
    <row r="583" spans="1:68" ht="14.25" hidden="1" customHeight="1" x14ac:dyDescent="0.25">
      <c r="A583" s="759" t="s">
        <v>90</v>
      </c>
      <c r="B583" s="760"/>
      <c r="C583" s="760"/>
      <c r="D583" s="760"/>
      <c r="E583" s="760"/>
      <c r="F583" s="760"/>
      <c r="G583" s="760"/>
      <c r="H583" s="760"/>
      <c r="I583" s="760"/>
      <c r="J583" s="760"/>
      <c r="K583" s="760"/>
      <c r="L583" s="760"/>
      <c r="M583" s="760"/>
      <c r="N583" s="760"/>
      <c r="O583" s="760"/>
      <c r="P583" s="760"/>
      <c r="Q583" s="760"/>
      <c r="R583" s="760"/>
      <c r="S583" s="760"/>
      <c r="T583" s="760"/>
      <c r="U583" s="760"/>
      <c r="V583" s="760"/>
      <c r="W583" s="760"/>
      <c r="X583" s="760"/>
      <c r="Y583" s="760"/>
      <c r="Z583" s="760"/>
      <c r="AA583" s="747"/>
      <c r="AB583" s="747"/>
      <c r="AC583" s="747"/>
    </row>
    <row r="584" spans="1:68" ht="27" hidden="1" customHeight="1" x14ac:dyDescent="0.25">
      <c r="A584" s="54" t="s">
        <v>917</v>
      </c>
      <c r="B584" s="54" t="s">
        <v>918</v>
      </c>
      <c r="C584" s="31">
        <v>4301011763</v>
      </c>
      <c r="D584" s="757">
        <v>4640242181011</v>
      </c>
      <c r="E584" s="758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55</v>
      </c>
      <c r="P584" s="876" t="s">
        <v>919</v>
      </c>
      <c r="Q584" s="767"/>
      <c r="R584" s="767"/>
      <c r="S584" s="767"/>
      <c r="T584" s="768"/>
      <c r="U584" s="34"/>
      <c r="V584" s="34"/>
      <c r="W584" s="35" t="s">
        <v>69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920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hidden="1" customHeight="1" x14ac:dyDescent="0.25">
      <c r="A585" s="54" t="s">
        <v>921</v>
      </c>
      <c r="B585" s="54" t="s">
        <v>922</v>
      </c>
      <c r="C585" s="31">
        <v>4301011585</v>
      </c>
      <c r="D585" s="757">
        <v>4640242180441</v>
      </c>
      <c r="E585" s="758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93</v>
      </c>
      <c r="L585" s="32"/>
      <c r="M585" s="33" t="s">
        <v>98</v>
      </c>
      <c r="N585" s="33"/>
      <c r="O585" s="32">
        <v>50</v>
      </c>
      <c r="P585" s="880" t="s">
        <v>923</v>
      </c>
      <c r="Q585" s="767"/>
      <c r="R585" s="767"/>
      <c r="S585" s="767"/>
      <c r="T585" s="768"/>
      <c r="U585" s="34"/>
      <c r="V585" s="34"/>
      <c r="W585" s="35" t="s">
        <v>69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924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hidden="1" customHeight="1" x14ac:dyDescent="0.25">
      <c r="A586" s="54" t="s">
        <v>925</v>
      </c>
      <c r="B586" s="54" t="s">
        <v>926</v>
      </c>
      <c r="C586" s="31">
        <v>4301011584</v>
      </c>
      <c r="D586" s="757">
        <v>4640242180564</v>
      </c>
      <c r="E586" s="758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93</v>
      </c>
      <c r="L586" s="32"/>
      <c r="M586" s="33" t="s">
        <v>98</v>
      </c>
      <c r="N586" s="33"/>
      <c r="O586" s="32">
        <v>50</v>
      </c>
      <c r="P586" s="1037" t="s">
        <v>927</v>
      </c>
      <c r="Q586" s="767"/>
      <c r="R586" s="767"/>
      <c r="S586" s="767"/>
      <c r="T586" s="768"/>
      <c r="U586" s="34"/>
      <c r="V586" s="34"/>
      <c r="W586" s="35" t="s">
        <v>69</v>
      </c>
      <c r="X586" s="751">
        <v>0</v>
      </c>
      <c r="Y586" s="752">
        <f t="shared" si="108"/>
        <v>0</v>
      </c>
      <c r="Z586" s="36" t="str">
        <f>IFERROR(IF(Y586=0,"",ROUNDUP(Y586/H586,0)*0.01898),"")</f>
        <v/>
      </c>
      <c r="AA586" s="56"/>
      <c r="AB586" s="57"/>
      <c r="AC586" s="675" t="s">
        <v>928</v>
      </c>
      <c r="AG586" s="64"/>
      <c r="AJ586" s="68"/>
      <c r="AK586" s="68">
        <v>0</v>
      </c>
      <c r="BB586" s="676" t="s">
        <v>1</v>
      </c>
      <c r="BM586" s="64">
        <f t="shared" si="109"/>
        <v>0</v>
      </c>
      <c r="BN586" s="64">
        <f t="shared" si="110"/>
        <v>0</v>
      </c>
      <c r="BO586" s="64">
        <f t="shared" si="111"/>
        <v>0</v>
      </c>
      <c r="BP586" s="64">
        <f t="shared" si="112"/>
        <v>0</v>
      </c>
    </row>
    <row r="587" spans="1:68" ht="27" hidden="1" customHeight="1" x14ac:dyDescent="0.25">
      <c r="A587" s="54" t="s">
        <v>929</v>
      </c>
      <c r="B587" s="54" t="s">
        <v>930</v>
      </c>
      <c r="C587" s="31">
        <v>4301011762</v>
      </c>
      <c r="D587" s="757">
        <v>4640242180922</v>
      </c>
      <c r="E587" s="758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93</v>
      </c>
      <c r="L587" s="32"/>
      <c r="M587" s="33" t="s">
        <v>98</v>
      </c>
      <c r="N587" s="33"/>
      <c r="O587" s="32">
        <v>55</v>
      </c>
      <c r="P587" s="898" t="s">
        <v>931</v>
      </c>
      <c r="Q587" s="767"/>
      <c r="R587" s="767"/>
      <c r="S587" s="767"/>
      <c r="T587" s="768"/>
      <c r="U587" s="34"/>
      <c r="V587" s="34"/>
      <c r="W587" s="35" t="s">
        <v>69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932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hidden="1" customHeight="1" x14ac:dyDescent="0.25">
      <c r="A588" s="54" t="s">
        <v>933</v>
      </c>
      <c r="B588" s="54" t="s">
        <v>934</v>
      </c>
      <c r="C588" s="31">
        <v>4301011764</v>
      </c>
      <c r="D588" s="757">
        <v>4640242181189</v>
      </c>
      <c r="E588" s="758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105</v>
      </c>
      <c r="L588" s="32"/>
      <c r="M588" s="33" t="s">
        <v>94</v>
      </c>
      <c r="N588" s="33"/>
      <c r="O588" s="32">
        <v>55</v>
      </c>
      <c r="P588" s="1145" t="s">
        <v>935</v>
      </c>
      <c r="Q588" s="767"/>
      <c r="R588" s="767"/>
      <c r="S588" s="767"/>
      <c r="T588" s="768"/>
      <c r="U588" s="34"/>
      <c r="V588" s="34"/>
      <c r="W588" s="35" t="s">
        <v>69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920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hidden="1" customHeight="1" x14ac:dyDescent="0.25">
      <c r="A589" s="54" t="s">
        <v>936</v>
      </c>
      <c r="B589" s="54" t="s">
        <v>937</v>
      </c>
      <c r="C589" s="31">
        <v>4301011551</v>
      </c>
      <c r="D589" s="757">
        <v>4640242180038</v>
      </c>
      <c r="E589" s="758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105</v>
      </c>
      <c r="L589" s="32"/>
      <c r="M589" s="33" t="s">
        <v>98</v>
      </c>
      <c r="N589" s="33"/>
      <c r="O589" s="32">
        <v>50</v>
      </c>
      <c r="P589" s="1137" t="s">
        <v>938</v>
      </c>
      <c r="Q589" s="767"/>
      <c r="R589" s="767"/>
      <c r="S589" s="767"/>
      <c r="T589" s="768"/>
      <c r="U589" s="34"/>
      <c r="V589" s="34"/>
      <c r="W589" s="35" t="s">
        <v>69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928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hidden="1" customHeight="1" x14ac:dyDescent="0.25">
      <c r="A590" s="54" t="s">
        <v>939</v>
      </c>
      <c r="B590" s="54" t="s">
        <v>940</v>
      </c>
      <c r="C590" s="31">
        <v>4301011765</v>
      </c>
      <c r="D590" s="757">
        <v>4640242181172</v>
      </c>
      <c r="E590" s="758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105</v>
      </c>
      <c r="L590" s="32"/>
      <c r="M590" s="33" t="s">
        <v>98</v>
      </c>
      <c r="N590" s="33"/>
      <c r="O590" s="32">
        <v>55</v>
      </c>
      <c r="P590" s="958" t="s">
        <v>941</v>
      </c>
      <c r="Q590" s="767"/>
      <c r="R590" s="767"/>
      <c r="S590" s="767"/>
      <c r="T590" s="768"/>
      <c r="U590" s="34"/>
      <c r="V590" s="34"/>
      <c r="W590" s="35" t="s">
        <v>69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hidden="1" x14ac:dyDescent="0.2">
      <c r="A591" s="761"/>
      <c r="B591" s="760"/>
      <c r="C591" s="760"/>
      <c r="D591" s="760"/>
      <c r="E591" s="760"/>
      <c r="F591" s="760"/>
      <c r="G591" s="760"/>
      <c r="H591" s="760"/>
      <c r="I591" s="760"/>
      <c r="J591" s="760"/>
      <c r="K591" s="760"/>
      <c r="L591" s="760"/>
      <c r="M591" s="760"/>
      <c r="N591" s="760"/>
      <c r="O591" s="762"/>
      <c r="P591" s="763" t="s">
        <v>80</v>
      </c>
      <c r="Q591" s="764"/>
      <c r="R591" s="764"/>
      <c r="S591" s="764"/>
      <c r="T591" s="764"/>
      <c r="U591" s="764"/>
      <c r="V591" s="765"/>
      <c r="W591" s="37" t="s">
        <v>81</v>
      </c>
      <c r="X591" s="753">
        <f>IFERROR(X584/H584,"0")+IFERROR(X585/H585,"0")+IFERROR(X586/H586,"0")+IFERROR(X587/H587,"0")+IFERROR(X588/H588,"0")+IFERROR(X589/H589,"0")+IFERROR(X590/H590,"0")</f>
        <v>0</v>
      </c>
      <c r="Y591" s="753">
        <f>IFERROR(Y584/H584,"0")+IFERROR(Y585/H585,"0")+IFERROR(Y586/H586,"0")+IFERROR(Y587/H587,"0")+IFERROR(Y588/H588,"0")+IFERROR(Y589/H589,"0")+IFERROR(Y590/H590,"0")</f>
        <v>0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754"/>
      <c r="AB591" s="754"/>
      <c r="AC591" s="754"/>
    </row>
    <row r="592" spans="1:68" hidden="1" x14ac:dyDescent="0.2">
      <c r="A592" s="760"/>
      <c r="B592" s="760"/>
      <c r="C592" s="760"/>
      <c r="D592" s="760"/>
      <c r="E592" s="760"/>
      <c r="F592" s="760"/>
      <c r="G592" s="760"/>
      <c r="H592" s="760"/>
      <c r="I592" s="760"/>
      <c r="J592" s="760"/>
      <c r="K592" s="760"/>
      <c r="L592" s="760"/>
      <c r="M592" s="760"/>
      <c r="N592" s="760"/>
      <c r="O592" s="762"/>
      <c r="P592" s="763" t="s">
        <v>80</v>
      </c>
      <c r="Q592" s="764"/>
      <c r="R592" s="764"/>
      <c r="S592" s="764"/>
      <c r="T592" s="764"/>
      <c r="U592" s="764"/>
      <c r="V592" s="765"/>
      <c r="W592" s="37" t="s">
        <v>69</v>
      </c>
      <c r="X592" s="753">
        <f>IFERROR(SUM(X584:X590),"0")</f>
        <v>0</v>
      </c>
      <c r="Y592" s="753">
        <f>IFERROR(SUM(Y584:Y590),"0")</f>
        <v>0</v>
      </c>
      <c r="Z592" s="37"/>
      <c r="AA592" s="754"/>
      <c r="AB592" s="754"/>
      <c r="AC592" s="754"/>
    </row>
    <row r="593" spans="1:68" ht="14.25" hidden="1" customHeight="1" x14ac:dyDescent="0.25">
      <c r="A593" s="759" t="s">
        <v>142</v>
      </c>
      <c r="B593" s="760"/>
      <c r="C593" s="760"/>
      <c r="D593" s="760"/>
      <c r="E593" s="760"/>
      <c r="F593" s="760"/>
      <c r="G593" s="760"/>
      <c r="H593" s="760"/>
      <c r="I593" s="760"/>
      <c r="J593" s="760"/>
      <c r="K593" s="760"/>
      <c r="L593" s="760"/>
      <c r="M593" s="760"/>
      <c r="N593" s="760"/>
      <c r="O593" s="760"/>
      <c r="P593" s="760"/>
      <c r="Q593" s="760"/>
      <c r="R593" s="760"/>
      <c r="S593" s="760"/>
      <c r="T593" s="760"/>
      <c r="U593" s="760"/>
      <c r="V593" s="760"/>
      <c r="W593" s="760"/>
      <c r="X593" s="760"/>
      <c r="Y593" s="760"/>
      <c r="Z593" s="760"/>
      <c r="AA593" s="747"/>
      <c r="AB593" s="747"/>
      <c r="AC593" s="747"/>
    </row>
    <row r="594" spans="1:68" ht="16.5" hidden="1" customHeight="1" x14ac:dyDescent="0.25">
      <c r="A594" s="54" t="s">
        <v>942</v>
      </c>
      <c r="B594" s="54" t="s">
        <v>943</v>
      </c>
      <c r="C594" s="31">
        <v>4301020269</v>
      </c>
      <c r="D594" s="757">
        <v>4640242180519</v>
      </c>
      <c r="E594" s="758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82" t="s">
        <v>944</v>
      </c>
      <c r="Q594" s="767"/>
      <c r="R594" s="767"/>
      <c r="S594" s="767"/>
      <c r="T594" s="768"/>
      <c r="U594" s="34"/>
      <c r="V594" s="34"/>
      <c r="W594" s="35" t="s">
        <v>69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946</v>
      </c>
      <c r="B595" s="54" t="s">
        <v>947</v>
      </c>
      <c r="C595" s="31">
        <v>4301020260</v>
      </c>
      <c r="D595" s="757">
        <v>4640242180526</v>
      </c>
      <c r="E595" s="758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93</v>
      </c>
      <c r="L595" s="32"/>
      <c r="M595" s="33" t="s">
        <v>98</v>
      </c>
      <c r="N595" s="33"/>
      <c r="O595" s="32">
        <v>50</v>
      </c>
      <c r="P595" s="939" t="s">
        <v>948</v>
      </c>
      <c r="Q595" s="767"/>
      <c r="R595" s="767"/>
      <c r="S595" s="767"/>
      <c r="T595" s="768"/>
      <c r="U595" s="34"/>
      <c r="V595" s="34"/>
      <c r="W595" s="35" t="s">
        <v>69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949</v>
      </c>
      <c r="B596" s="54" t="s">
        <v>950</v>
      </c>
      <c r="C596" s="31">
        <v>4301020309</v>
      </c>
      <c r="D596" s="757">
        <v>4640242180090</v>
      </c>
      <c r="E596" s="758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93</v>
      </c>
      <c r="L596" s="32"/>
      <c r="M596" s="33" t="s">
        <v>98</v>
      </c>
      <c r="N596" s="33"/>
      <c r="O596" s="32">
        <v>50</v>
      </c>
      <c r="P596" s="991" t="s">
        <v>951</v>
      </c>
      <c r="Q596" s="767"/>
      <c r="R596" s="767"/>
      <c r="S596" s="767"/>
      <c r="T596" s="768"/>
      <c r="U596" s="34"/>
      <c r="V596" s="34"/>
      <c r="W596" s="35" t="s">
        <v>69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952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953</v>
      </c>
      <c r="B597" s="54" t="s">
        <v>954</v>
      </c>
      <c r="C597" s="31">
        <v>4301020295</v>
      </c>
      <c r="D597" s="757">
        <v>4640242181363</v>
      </c>
      <c r="E597" s="758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105</v>
      </c>
      <c r="L597" s="32"/>
      <c r="M597" s="33" t="s">
        <v>98</v>
      </c>
      <c r="N597" s="33"/>
      <c r="O597" s="32">
        <v>50</v>
      </c>
      <c r="P597" s="1153" t="s">
        <v>955</v>
      </c>
      <c r="Q597" s="767"/>
      <c r="R597" s="767"/>
      <c r="S597" s="767"/>
      <c r="T597" s="768"/>
      <c r="U597" s="34"/>
      <c r="V597" s="34"/>
      <c r="W597" s="35" t="s">
        <v>69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952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61"/>
      <c r="B598" s="760"/>
      <c r="C598" s="760"/>
      <c r="D598" s="760"/>
      <c r="E598" s="760"/>
      <c r="F598" s="760"/>
      <c r="G598" s="760"/>
      <c r="H598" s="760"/>
      <c r="I598" s="760"/>
      <c r="J598" s="760"/>
      <c r="K598" s="760"/>
      <c r="L598" s="760"/>
      <c r="M598" s="760"/>
      <c r="N598" s="760"/>
      <c r="O598" s="762"/>
      <c r="P598" s="763" t="s">
        <v>80</v>
      </c>
      <c r="Q598" s="764"/>
      <c r="R598" s="764"/>
      <c r="S598" s="764"/>
      <c r="T598" s="764"/>
      <c r="U598" s="764"/>
      <c r="V598" s="765"/>
      <c r="W598" s="37" t="s">
        <v>81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hidden="1" x14ac:dyDescent="0.2">
      <c r="A599" s="760"/>
      <c r="B599" s="760"/>
      <c r="C599" s="760"/>
      <c r="D599" s="760"/>
      <c r="E599" s="760"/>
      <c r="F599" s="760"/>
      <c r="G599" s="760"/>
      <c r="H599" s="760"/>
      <c r="I599" s="760"/>
      <c r="J599" s="760"/>
      <c r="K599" s="760"/>
      <c r="L599" s="760"/>
      <c r="M599" s="760"/>
      <c r="N599" s="760"/>
      <c r="O599" s="762"/>
      <c r="P599" s="763" t="s">
        <v>80</v>
      </c>
      <c r="Q599" s="764"/>
      <c r="R599" s="764"/>
      <c r="S599" s="764"/>
      <c r="T599" s="764"/>
      <c r="U599" s="764"/>
      <c r="V599" s="765"/>
      <c r="W599" s="37" t="s">
        <v>69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hidden="1" customHeight="1" x14ac:dyDescent="0.25">
      <c r="A600" s="759" t="s">
        <v>153</v>
      </c>
      <c r="B600" s="760"/>
      <c r="C600" s="760"/>
      <c r="D600" s="760"/>
      <c r="E600" s="760"/>
      <c r="F600" s="760"/>
      <c r="G600" s="760"/>
      <c r="H600" s="760"/>
      <c r="I600" s="760"/>
      <c r="J600" s="760"/>
      <c r="K600" s="760"/>
      <c r="L600" s="760"/>
      <c r="M600" s="760"/>
      <c r="N600" s="760"/>
      <c r="O600" s="760"/>
      <c r="P600" s="760"/>
      <c r="Q600" s="760"/>
      <c r="R600" s="760"/>
      <c r="S600" s="760"/>
      <c r="T600" s="760"/>
      <c r="U600" s="760"/>
      <c r="V600" s="760"/>
      <c r="W600" s="760"/>
      <c r="X600" s="760"/>
      <c r="Y600" s="760"/>
      <c r="Z600" s="760"/>
      <c r="AA600" s="747"/>
      <c r="AB600" s="747"/>
      <c r="AC600" s="747"/>
    </row>
    <row r="601" spans="1:68" ht="27" hidden="1" customHeight="1" x14ac:dyDescent="0.25">
      <c r="A601" s="54" t="s">
        <v>956</v>
      </c>
      <c r="B601" s="54" t="s">
        <v>957</v>
      </c>
      <c r="C601" s="31">
        <v>4301031280</v>
      </c>
      <c r="D601" s="757">
        <v>4640242180816</v>
      </c>
      <c r="E601" s="758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105</v>
      </c>
      <c r="L601" s="32"/>
      <c r="M601" s="33" t="s">
        <v>68</v>
      </c>
      <c r="N601" s="33"/>
      <c r="O601" s="32">
        <v>40</v>
      </c>
      <c r="P601" s="1125" t="s">
        <v>958</v>
      </c>
      <c r="Q601" s="767"/>
      <c r="R601" s="767"/>
      <c r="S601" s="767"/>
      <c r="T601" s="768"/>
      <c r="U601" s="34"/>
      <c r="V601" s="34"/>
      <c r="W601" s="35" t="s">
        <v>69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959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hidden="1" customHeight="1" x14ac:dyDescent="0.25">
      <c r="A602" s="54" t="s">
        <v>960</v>
      </c>
      <c r="B602" s="54" t="s">
        <v>961</v>
      </c>
      <c r="C602" s="31">
        <v>4301031244</v>
      </c>
      <c r="D602" s="757">
        <v>4640242180595</v>
      </c>
      <c r="E602" s="758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105</v>
      </c>
      <c r="L602" s="32"/>
      <c r="M602" s="33" t="s">
        <v>68</v>
      </c>
      <c r="N602" s="33"/>
      <c r="O602" s="32">
        <v>40</v>
      </c>
      <c r="P602" s="990" t="s">
        <v>962</v>
      </c>
      <c r="Q602" s="767"/>
      <c r="R602" s="767"/>
      <c r="S602" s="767"/>
      <c r="T602" s="768"/>
      <c r="U602" s="34"/>
      <c r="V602" s="34"/>
      <c r="W602" s="35" t="s">
        <v>69</v>
      </c>
      <c r="X602" s="751">
        <v>0</v>
      </c>
      <c r="Y602" s="752">
        <f t="shared" si="113"/>
        <v>0</v>
      </c>
      <c r="Z602" s="36" t="str">
        <f>IFERROR(IF(Y602=0,"",ROUNDUP(Y602/H602,0)*0.00902),"")</f>
        <v/>
      </c>
      <c r="AA602" s="56"/>
      <c r="AB602" s="57"/>
      <c r="AC602" s="695" t="s">
        <v>963</v>
      </c>
      <c r="AG602" s="64"/>
      <c r="AJ602" s="68"/>
      <c r="AK602" s="68">
        <v>0</v>
      </c>
      <c r="BB602" s="696" t="s">
        <v>1</v>
      </c>
      <c r="BM602" s="64">
        <f t="shared" si="114"/>
        <v>0</v>
      </c>
      <c r="BN602" s="64">
        <f t="shared" si="115"/>
        <v>0</v>
      </c>
      <c r="BO602" s="64">
        <f t="shared" si="116"/>
        <v>0</v>
      </c>
      <c r="BP602" s="64">
        <f t="shared" si="117"/>
        <v>0</v>
      </c>
    </row>
    <row r="603" spans="1:68" ht="27" hidden="1" customHeight="1" x14ac:dyDescent="0.25">
      <c r="A603" s="54" t="s">
        <v>964</v>
      </c>
      <c r="B603" s="54" t="s">
        <v>965</v>
      </c>
      <c r="C603" s="31">
        <v>4301031289</v>
      </c>
      <c r="D603" s="757">
        <v>4640242181615</v>
      </c>
      <c r="E603" s="758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105</v>
      </c>
      <c r="L603" s="32"/>
      <c r="M603" s="33" t="s">
        <v>68</v>
      </c>
      <c r="N603" s="33"/>
      <c r="O603" s="32">
        <v>45</v>
      </c>
      <c r="P603" s="1128" t="s">
        <v>966</v>
      </c>
      <c r="Q603" s="767"/>
      <c r="R603" s="767"/>
      <c r="S603" s="767"/>
      <c r="T603" s="768"/>
      <c r="U603" s="34"/>
      <c r="V603" s="34"/>
      <c r="W603" s="35" t="s">
        <v>69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967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hidden="1" customHeight="1" x14ac:dyDescent="0.25">
      <c r="A604" s="54" t="s">
        <v>968</v>
      </c>
      <c r="B604" s="54" t="s">
        <v>969</v>
      </c>
      <c r="C604" s="31">
        <v>4301031285</v>
      </c>
      <c r="D604" s="757">
        <v>4640242181639</v>
      </c>
      <c r="E604" s="758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105</v>
      </c>
      <c r="L604" s="32"/>
      <c r="M604" s="33" t="s">
        <v>68</v>
      </c>
      <c r="N604" s="33"/>
      <c r="O604" s="32">
        <v>45</v>
      </c>
      <c r="P604" s="1000" t="s">
        <v>970</v>
      </c>
      <c r="Q604" s="767"/>
      <c r="R604" s="767"/>
      <c r="S604" s="767"/>
      <c r="T604" s="768"/>
      <c r="U604" s="34"/>
      <c r="V604" s="34"/>
      <c r="W604" s="35" t="s">
        <v>69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971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hidden="1" customHeight="1" x14ac:dyDescent="0.25">
      <c r="A605" s="54" t="s">
        <v>972</v>
      </c>
      <c r="B605" s="54" t="s">
        <v>973</v>
      </c>
      <c r="C605" s="31">
        <v>4301031287</v>
      </c>
      <c r="D605" s="757">
        <v>4640242181622</v>
      </c>
      <c r="E605" s="758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105</v>
      </c>
      <c r="L605" s="32"/>
      <c r="M605" s="33" t="s">
        <v>68</v>
      </c>
      <c r="N605" s="33"/>
      <c r="O605" s="32">
        <v>45</v>
      </c>
      <c r="P605" s="1028" t="s">
        <v>974</v>
      </c>
      <c r="Q605" s="767"/>
      <c r="R605" s="767"/>
      <c r="S605" s="767"/>
      <c r="T605" s="768"/>
      <c r="U605" s="34"/>
      <c r="V605" s="34"/>
      <c r="W605" s="35" t="s">
        <v>69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975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hidden="1" customHeight="1" x14ac:dyDescent="0.25">
      <c r="A606" s="54" t="s">
        <v>976</v>
      </c>
      <c r="B606" s="54" t="s">
        <v>977</v>
      </c>
      <c r="C606" s="31">
        <v>4301031203</v>
      </c>
      <c r="D606" s="757">
        <v>4640242180908</v>
      </c>
      <c r="E606" s="758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114</v>
      </c>
      <c r="L606" s="32"/>
      <c r="M606" s="33" t="s">
        <v>68</v>
      </c>
      <c r="N606" s="33"/>
      <c r="O606" s="32">
        <v>40</v>
      </c>
      <c r="P606" s="934" t="s">
        <v>978</v>
      </c>
      <c r="Q606" s="767"/>
      <c r="R606" s="767"/>
      <c r="S606" s="767"/>
      <c r="T606" s="768"/>
      <c r="U606" s="34"/>
      <c r="V606" s="34"/>
      <c r="W606" s="35" t="s">
        <v>69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959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hidden="1" customHeight="1" x14ac:dyDescent="0.25">
      <c r="A607" s="54" t="s">
        <v>979</v>
      </c>
      <c r="B607" s="54" t="s">
        <v>980</v>
      </c>
      <c r="C607" s="31">
        <v>4301031200</v>
      </c>
      <c r="D607" s="757">
        <v>4640242180489</v>
      </c>
      <c r="E607" s="758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114</v>
      </c>
      <c r="L607" s="32"/>
      <c r="M607" s="33" t="s">
        <v>68</v>
      </c>
      <c r="N607" s="33"/>
      <c r="O607" s="32">
        <v>40</v>
      </c>
      <c r="P607" s="1032" t="s">
        <v>981</v>
      </c>
      <c r="Q607" s="767"/>
      <c r="R607" s="767"/>
      <c r="S607" s="767"/>
      <c r="T607" s="768"/>
      <c r="U607" s="34"/>
      <c r="V607" s="34"/>
      <c r="W607" s="35" t="s">
        <v>69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963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hidden="1" x14ac:dyDescent="0.2">
      <c r="A608" s="761"/>
      <c r="B608" s="760"/>
      <c r="C608" s="760"/>
      <c r="D608" s="760"/>
      <c r="E608" s="760"/>
      <c r="F608" s="760"/>
      <c r="G608" s="760"/>
      <c r="H608" s="760"/>
      <c r="I608" s="760"/>
      <c r="J608" s="760"/>
      <c r="K608" s="760"/>
      <c r="L608" s="760"/>
      <c r="M608" s="760"/>
      <c r="N608" s="760"/>
      <c r="O608" s="762"/>
      <c r="P608" s="763" t="s">
        <v>80</v>
      </c>
      <c r="Q608" s="764"/>
      <c r="R608" s="764"/>
      <c r="S608" s="764"/>
      <c r="T608" s="764"/>
      <c r="U608" s="764"/>
      <c r="V608" s="765"/>
      <c r="W608" s="37" t="s">
        <v>81</v>
      </c>
      <c r="X608" s="753">
        <f>IFERROR(X601/H601,"0")+IFERROR(X602/H602,"0")+IFERROR(X603/H603,"0")+IFERROR(X604/H604,"0")+IFERROR(X605/H605,"0")+IFERROR(X606/H606,"0")+IFERROR(X607/H607,"0")</f>
        <v>0</v>
      </c>
      <c r="Y608" s="753">
        <f>IFERROR(Y601/H601,"0")+IFERROR(Y602/H602,"0")+IFERROR(Y603/H603,"0")+IFERROR(Y604/H604,"0")+IFERROR(Y605/H605,"0")+IFERROR(Y606/H606,"0")+IFERROR(Y607/H607,"0")</f>
        <v>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54"/>
      <c r="AB608" s="754"/>
      <c r="AC608" s="754"/>
    </row>
    <row r="609" spans="1:68" hidden="1" x14ac:dyDescent="0.2">
      <c r="A609" s="760"/>
      <c r="B609" s="760"/>
      <c r="C609" s="760"/>
      <c r="D609" s="760"/>
      <c r="E609" s="760"/>
      <c r="F609" s="760"/>
      <c r="G609" s="760"/>
      <c r="H609" s="760"/>
      <c r="I609" s="760"/>
      <c r="J609" s="760"/>
      <c r="K609" s="760"/>
      <c r="L609" s="760"/>
      <c r="M609" s="760"/>
      <c r="N609" s="760"/>
      <c r="O609" s="762"/>
      <c r="P609" s="763" t="s">
        <v>80</v>
      </c>
      <c r="Q609" s="764"/>
      <c r="R609" s="764"/>
      <c r="S609" s="764"/>
      <c r="T609" s="764"/>
      <c r="U609" s="764"/>
      <c r="V609" s="765"/>
      <c r="W609" s="37" t="s">
        <v>69</v>
      </c>
      <c r="X609" s="753">
        <f>IFERROR(SUM(X601:X607),"0")</f>
        <v>0</v>
      </c>
      <c r="Y609" s="753">
        <f>IFERROR(SUM(Y601:Y607),"0")</f>
        <v>0</v>
      </c>
      <c r="Z609" s="37"/>
      <c r="AA609" s="754"/>
      <c r="AB609" s="754"/>
      <c r="AC609" s="754"/>
    </row>
    <row r="610" spans="1:68" ht="14.25" hidden="1" customHeight="1" x14ac:dyDescent="0.25">
      <c r="A610" s="759" t="s">
        <v>64</v>
      </c>
      <c r="B610" s="760"/>
      <c r="C610" s="760"/>
      <c r="D610" s="760"/>
      <c r="E610" s="760"/>
      <c r="F610" s="760"/>
      <c r="G610" s="760"/>
      <c r="H610" s="760"/>
      <c r="I610" s="760"/>
      <c r="J610" s="760"/>
      <c r="K610" s="760"/>
      <c r="L610" s="760"/>
      <c r="M610" s="760"/>
      <c r="N610" s="760"/>
      <c r="O610" s="760"/>
      <c r="P610" s="760"/>
      <c r="Q610" s="760"/>
      <c r="R610" s="760"/>
      <c r="S610" s="760"/>
      <c r="T610" s="760"/>
      <c r="U610" s="760"/>
      <c r="V610" s="760"/>
      <c r="W610" s="760"/>
      <c r="X610" s="760"/>
      <c r="Y610" s="760"/>
      <c r="Z610" s="760"/>
      <c r="AA610" s="747"/>
      <c r="AB610" s="747"/>
      <c r="AC610" s="747"/>
    </row>
    <row r="611" spans="1:68" ht="27" hidden="1" customHeight="1" x14ac:dyDescent="0.25">
      <c r="A611" s="54" t="s">
        <v>982</v>
      </c>
      <c r="B611" s="54" t="s">
        <v>983</v>
      </c>
      <c r="C611" s="31">
        <v>4301051746</v>
      </c>
      <c r="D611" s="757">
        <v>4640242180533</v>
      </c>
      <c r="E611" s="758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40</v>
      </c>
      <c r="P611" s="1009" t="s">
        <v>984</v>
      </c>
      <c r="Q611" s="767"/>
      <c r="R611" s="767"/>
      <c r="S611" s="767"/>
      <c r="T611" s="768"/>
      <c r="U611" s="34"/>
      <c r="V611" s="34"/>
      <c r="W611" s="35" t="s">
        <v>69</v>
      </c>
      <c r="X611" s="751">
        <v>0</v>
      </c>
      <c r="Y611" s="752">
        <f t="shared" ref="Y611:Y618" si="118"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985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0</v>
      </c>
      <c r="BN611" s="64">
        <f t="shared" ref="BN611:BN618" si="120">IFERROR(Y611*I611/H611,"0")</f>
        <v>0</v>
      </c>
      <c r="BO611" s="64">
        <f t="shared" ref="BO611:BO618" si="121">IFERROR(1/J611*(X611/H611),"0")</f>
        <v>0</v>
      </c>
      <c r="BP611" s="64">
        <f t="shared" ref="BP611:BP618" si="122">IFERROR(1/J611*(Y611/H611),"0")</f>
        <v>0</v>
      </c>
    </row>
    <row r="612" spans="1:68" ht="27" hidden="1" customHeight="1" x14ac:dyDescent="0.25">
      <c r="A612" s="54" t="s">
        <v>982</v>
      </c>
      <c r="B612" s="54" t="s">
        <v>986</v>
      </c>
      <c r="C612" s="31">
        <v>4301051887</v>
      </c>
      <c r="D612" s="757">
        <v>4640242180533</v>
      </c>
      <c r="E612" s="758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93</v>
      </c>
      <c r="L612" s="32"/>
      <c r="M612" s="33" t="s">
        <v>94</v>
      </c>
      <c r="N612" s="33"/>
      <c r="O612" s="32">
        <v>45</v>
      </c>
      <c r="P612" s="994" t="s">
        <v>987</v>
      </c>
      <c r="Q612" s="767"/>
      <c r="R612" s="767"/>
      <c r="S612" s="767"/>
      <c r="T612" s="768"/>
      <c r="U612" s="34"/>
      <c r="V612" s="34"/>
      <c r="W612" s="35" t="s">
        <v>69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985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hidden="1" customHeight="1" x14ac:dyDescent="0.25">
      <c r="A613" s="54" t="s">
        <v>988</v>
      </c>
      <c r="B613" s="54" t="s">
        <v>989</v>
      </c>
      <c r="C613" s="31">
        <v>4301051510</v>
      </c>
      <c r="D613" s="757">
        <v>4640242180540</v>
      </c>
      <c r="E613" s="758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93</v>
      </c>
      <c r="L613" s="32"/>
      <c r="M613" s="33" t="s">
        <v>68</v>
      </c>
      <c r="N613" s="33"/>
      <c r="O613" s="32">
        <v>30</v>
      </c>
      <c r="P613" s="780" t="s">
        <v>990</v>
      </c>
      <c r="Q613" s="767"/>
      <c r="R613" s="767"/>
      <c r="S613" s="767"/>
      <c r="T613" s="768"/>
      <c r="U613" s="34"/>
      <c r="V613" s="34"/>
      <c r="W613" s="35" t="s">
        <v>69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991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hidden="1" customHeight="1" x14ac:dyDescent="0.25">
      <c r="A614" s="54" t="s">
        <v>988</v>
      </c>
      <c r="B614" s="54" t="s">
        <v>992</v>
      </c>
      <c r="C614" s="31">
        <v>4301051933</v>
      </c>
      <c r="D614" s="757">
        <v>4640242180540</v>
      </c>
      <c r="E614" s="758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93</v>
      </c>
      <c r="L614" s="32"/>
      <c r="M614" s="33" t="s">
        <v>94</v>
      </c>
      <c r="N614" s="33"/>
      <c r="O614" s="32">
        <v>45</v>
      </c>
      <c r="P614" s="967" t="s">
        <v>993</v>
      </c>
      <c r="Q614" s="767"/>
      <c r="R614" s="767"/>
      <c r="S614" s="767"/>
      <c r="T614" s="768"/>
      <c r="U614" s="34"/>
      <c r="V614" s="34"/>
      <c r="W614" s="35" t="s">
        <v>69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991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hidden="1" customHeight="1" x14ac:dyDescent="0.25">
      <c r="A615" s="54" t="s">
        <v>994</v>
      </c>
      <c r="B615" s="54" t="s">
        <v>995</v>
      </c>
      <c r="C615" s="31">
        <v>4301051390</v>
      </c>
      <c r="D615" s="757">
        <v>4640242181233</v>
      </c>
      <c r="E615" s="758"/>
      <c r="F615" s="750">
        <v>0.3</v>
      </c>
      <c r="G615" s="32">
        <v>6</v>
      </c>
      <c r="H615" s="750">
        <v>1.8</v>
      </c>
      <c r="I615" s="750">
        <v>1.984</v>
      </c>
      <c r="J615" s="32">
        <v>234</v>
      </c>
      <c r="K615" s="32" t="s">
        <v>114</v>
      </c>
      <c r="L615" s="32"/>
      <c r="M615" s="33" t="s">
        <v>68</v>
      </c>
      <c r="N615" s="33"/>
      <c r="O615" s="32">
        <v>40</v>
      </c>
      <c r="P615" s="770" t="s">
        <v>996</v>
      </c>
      <c r="Q615" s="767"/>
      <c r="R615" s="767"/>
      <c r="S615" s="767"/>
      <c r="T615" s="768"/>
      <c r="U615" s="34"/>
      <c r="V615" s="34"/>
      <c r="W615" s="35" t="s">
        <v>69</v>
      </c>
      <c r="X615" s="751">
        <v>0</v>
      </c>
      <c r="Y615" s="752">
        <f t="shared" si="118"/>
        <v>0</v>
      </c>
      <c r="Z615" s="36" t="str">
        <f>IFERROR(IF(Y615=0,"",ROUNDUP(Y615/H615,0)*0.00502),"")</f>
        <v/>
      </c>
      <c r="AA615" s="56"/>
      <c r="AB615" s="57"/>
      <c r="AC615" s="715" t="s">
        <v>985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hidden="1" customHeight="1" x14ac:dyDescent="0.25">
      <c r="A616" s="54" t="s">
        <v>994</v>
      </c>
      <c r="B616" s="54" t="s">
        <v>997</v>
      </c>
      <c r="C616" s="31">
        <v>4301051920</v>
      </c>
      <c r="D616" s="757">
        <v>4640242181233</v>
      </c>
      <c r="E616" s="758"/>
      <c r="F616" s="750">
        <v>0.3</v>
      </c>
      <c r="G616" s="32">
        <v>6</v>
      </c>
      <c r="H616" s="750">
        <v>1.8</v>
      </c>
      <c r="I616" s="750">
        <v>2.0640000000000001</v>
      </c>
      <c r="J616" s="32">
        <v>182</v>
      </c>
      <c r="K616" s="32" t="s">
        <v>67</v>
      </c>
      <c r="L616" s="32"/>
      <c r="M616" s="33" t="s">
        <v>138</v>
      </c>
      <c r="N616" s="33"/>
      <c r="O616" s="32">
        <v>45</v>
      </c>
      <c r="P616" s="802" t="s">
        <v>998</v>
      </c>
      <c r="Q616" s="767"/>
      <c r="R616" s="767"/>
      <c r="S616" s="767"/>
      <c r="T616" s="768"/>
      <c r="U616" s="34"/>
      <c r="V616" s="34"/>
      <c r="W616" s="35" t="s">
        <v>69</v>
      </c>
      <c r="X616" s="751">
        <v>0</v>
      </c>
      <c r="Y616" s="752">
        <f t="shared" si="118"/>
        <v>0</v>
      </c>
      <c r="Z616" s="36" t="str">
        <f>IFERROR(IF(Y616=0,"",ROUNDUP(Y616/H616,0)*0.00651),"")</f>
        <v/>
      </c>
      <c r="AA616" s="56"/>
      <c r="AB616" s="57"/>
      <c r="AC616" s="717" t="s">
        <v>985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hidden="1" customHeight="1" x14ac:dyDescent="0.25">
      <c r="A617" s="54" t="s">
        <v>999</v>
      </c>
      <c r="B617" s="54" t="s">
        <v>1000</v>
      </c>
      <c r="C617" s="31">
        <v>4301051448</v>
      </c>
      <c r="D617" s="757">
        <v>4640242181226</v>
      </c>
      <c r="E617" s="758"/>
      <c r="F617" s="750">
        <v>0.3</v>
      </c>
      <c r="G617" s="32">
        <v>6</v>
      </c>
      <c r="H617" s="750">
        <v>1.8</v>
      </c>
      <c r="I617" s="750">
        <v>1.972</v>
      </c>
      <c r="J617" s="32">
        <v>234</v>
      </c>
      <c r="K617" s="32" t="s">
        <v>114</v>
      </c>
      <c r="L617" s="32"/>
      <c r="M617" s="33" t="s">
        <v>68</v>
      </c>
      <c r="N617" s="33"/>
      <c r="O617" s="32">
        <v>30</v>
      </c>
      <c r="P617" s="1003" t="s">
        <v>1001</v>
      </c>
      <c r="Q617" s="767"/>
      <c r="R617" s="767"/>
      <c r="S617" s="767"/>
      <c r="T617" s="768"/>
      <c r="U617" s="34"/>
      <c r="V617" s="34"/>
      <c r="W617" s="35" t="s">
        <v>69</v>
      </c>
      <c r="X617" s="751">
        <v>0</v>
      </c>
      <c r="Y617" s="752">
        <f t="shared" si="118"/>
        <v>0</v>
      </c>
      <c r="Z617" s="36" t="str">
        <f>IFERROR(IF(Y617=0,"",ROUNDUP(Y617/H617,0)*0.00502),"")</f>
        <v/>
      </c>
      <c r="AA617" s="56"/>
      <c r="AB617" s="57"/>
      <c r="AC617" s="719" t="s">
        <v>991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hidden="1" customHeight="1" x14ac:dyDescent="0.25">
      <c r="A618" s="54" t="s">
        <v>999</v>
      </c>
      <c r="B618" s="54" t="s">
        <v>1002</v>
      </c>
      <c r="C618" s="31">
        <v>4301051921</v>
      </c>
      <c r="D618" s="757">
        <v>4640242181226</v>
      </c>
      <c r="E618" s="758"/>
      <c r="F618" s="750">
        <v>0.3</v>
      </c>
      <c r="G618" s="32">
        <v>6</v>
      </c>
      <c r="H618" s="750">
        <v>1.8</v>
      </c>
      <c r="I618" s="750">
        <v>2.052</v>
      </c>
      <c r="J618" s="32">
        <v>182</v>
      </c>
      <c r="K618" s="32" t="s">
        <v>67</v>
      </c>
      <c r="L618" s="32"/>
      <c r="M618" s="33" t="s">
        <v>138</v>
      </c>
      <c r="N618" s="33"/>
      <c r="O618" s="32">
        <v>45</v>
      </c>
      <c r="P618" s="1026" t="s">
        <v>1003</v>
      </c>
      <c r="Q618" s="767"/>
      <c r="R618" s="767"/>
      <c r="S618" s="767"/>
      <c r="T618" s="768"/>
      <c r="U618" s="34"/>
      <c r="V618" s="34"/>
      <c r="W618" s="35" t="s">
        <v>69</v>
      </c>
      <c r="X618" s="751">
        <v>0</v>
      </c>
      <c r="Y618" s="752">
        <f t="shared" si="118"/>
        <v>0</v>
      </c>
      <c r="Z618" s="36" t="str">
        <f>IFERROR(IF(Y618=0,"",ROUNDUP(Y618/H618,0)*0.00651),"")</f>
        <v/>
      </c>
      <c r="AA618" s="56"/>
      <c r="AB618" s="57"/>
      <c r="AC618" s="721" t="s">
        <v>991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hidden="1" x14ac:dyDescent="0.2">
      <c r="A619" s="761"/>
      <c r="B619" s="760"/>
      <c r="C619" s="760"/>
      <c r="D619" s="760"/>
      <c r="E619" s="760"/>
      <c r="F619" s="760"/>
      <c r="G619" s="760"/>
      <c r="H619" s="760"/>
      <c r="I619" s="760"/>
      <c r="J619" s="760"/>
      <c r="K619" s="760"/>
      <c r="L619" s="760"/>
      <c r="M619" s="760"/>
      <c r="N619" s="760"/>
      <c r="O619" s="762"/>
      <c r="P619" s="763" t="s">
        <v>80</v>
      </c>
      <c r="Q619" s="764"/>
      <c r="R619" s="764"/>
      <c r="S619" s="764"/>
      <c r="T619" s="764"/>
      <c r="U619" s="764"/>
      <c r="V619" s="765"/>
      <c r="W619" s="37" t="s">
        <v>81</v>
      </c>
      <c r="X619" s="753">
        <f>IFERROR(X611/H611,"0")+IFERROR(X612/H612,"0")+IFERROR(X613/H613,"0")+IFERROR(X614/H614,"0")+IFERROR(X615/H615,"0")+IFERROR(X616/H616,"0")+IFERROR(X617/H617,"0")+IFERROR(X618/H618,"0")</f>
        <v>0</v>
      </c>
      <c r="Y619" s="753">
        <f>IFERROR(Y611/H611,"0")+IFERROR(Y612/H612,"0")+IFERROR(Y613/H613,"0")+IFERROR(Y614/H614,"0")+IFERROR(Y615/H615,"0")+IFERROR(Y616/H616,"0")+IFERROR(Y617/H617,"0")+IFERROR(Y618/H618,"0")</f>
        <v>0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754"/>
      <c r="AB619" s="754"/>
      <c r="AC619" s="754"/>
    </row>
    <row r="620" spans="1:68" hidden="1" x14ac:dyDescent="0.2">
      <c r="A620" s="760"/>
      <c r="B620" s="760"/>
      <c r="C620" s="760"/>
      <c r="D620" s="760"/>
      <c r="E620" s="760"/>
      <c r="F620" s="760"/>
      <c r="G620" s="760"/>
      <c r="H620" s="760"/>
      <c r="I620" s="760"/>
      <c r="J620" s="760"/>
      <c r="K620" s="760"/>
      <c r="L620" s="760"/>
      <c r="M620" s="760"/>
      <c r="N620" s="760"/>
      <c r="O620" s="762"/>
      <c r="P620" s="763" t="s">
        <v>80</v>
      </c>
      <c r="Q620" s="764"/>
      <c r="R620" s="764"/>
      <c r="S620" s="764"/>
      <c r="T620" s="764"/>
      <c r="U620" s="764"/>
      <c r="V620" s="765"/>
      <c r="W620" s="37" t="s">
        <v>69</v>
      </c>
      <c r="X620" s="753">
        <f>IFERROR(SUM(X611:X618),"0")</f>
        <v>0</v>
      </c>
      <c r="Y620" s="753">
        <f>IFERROR(SUM(Y611:Y618),"0")</f>
        <v>0</v>
      </c>
      <c r="Z620" s="37"/>
      <c r="AA620" s="754"/>
      <c r="AB620" s="754"/>
      <c r="AC620" s="754"/>
    </row>
    <row r="621" spans="1:68" ht="14.25" hidden="1" customHeight="1" x14ac:dyDescent="0.25">
      <c r="A621" s="759" t="s">
        <v>184</v>
      </c>
      <c r="B621" s="760"/>
      <c r="C621" s="760"/>
      <c r="D621" s="760"/>
      <c r="E621" s="760"/>
      <c r="F621" s="760"/>
      <c r="G621" s="760"/>
      <c r="H621" s="760"/>
      <c r="I621" s="760"/>
      <c r="J621" s="760"/>
      <c r="K621" s="760"/>
      <c r="L621" s="760"/>
      <c r="M621" s="760"/>
      <c r="N621" s="760"/>
      <c r="O621" s="760"/>
      <c r="P621" s="760"/>
      <c r="Q621" s="760"/>
      <c r="R621" s="760"/>
      <c r="S621" s="760"/>
      <c r="T621" s="760"/>
      <c r="U621" s="760"/>
      <c r="V621" s="760"/>
      <c r="W621" s="760"/>
      <c r="X621" s="760"/>
      <c r="Y621" s="760"/>
      <c r="Z621" s="760"/>
      <c r="AA621" s="747"/>
      <c r="AB621" s="747"/>
      <c r="AC621" s="747"/>
    </row>
    <row r="622" spans="1:68" ht="27" hidden="1" customHeight="1" x14ac:dyDescent="0.25">
      <c r="A622" s="54" t="s">
        <v>1004</v>
      </c>
      <c r="B622" s="54" t="s">
        <v>1005</v>
      </c>
      <c r="C622" s="31">
        <v>4301060354</v>
      </c>
      <c r="D622" s="757">
        <v>4640242180120</v>
      </c>
      <c r="E622" s="758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40</v>
      </c>
      <c r="P622" s="988" t="s">
        <v>1006</v>
      </c>
      <c r="Q622" s="767"/>
      <c r="R622" s="767"/>
      <c r="S622" s="767"/>
      <c r="T622" s="768"/>
      <c r="U622" s="34"/>
      <c r="V622" s="34"/>
      <c r="W622" s="35" t="s">
        <v>69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1007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hidden="1" customHeight="1" x14ac:dyDescent="0.25">
      <c r="A623" s="54" t="s">
        <v>1004</v>
      </c>
      <c r="B623" s="54" t="s">
        <v>1008</v>
      </c>
      <c r="C623" s="31">
        <v>4301060408</v>
      </c>
      <c r="D623" s="757">
        <v>4640242180120</v>
      </c>
      <c r="E623" s="758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93</v>
      </c>
      <c r="L623" s="32"/>
      <c r="M623" s="33" t="s">
        <v>68</v>
      </c>
      <c r="N623" s="33"/>
      <c r="O623" s="32">
        <v>40</v>
      </c>
      <c r="P623" s="962" t="s">
        <v>1009</v>
      </c>
      <c r="Q623" s="767"/>
      <c r="R623" s="767"/>
      <c r="S623" s="767"/>
      <c r="T623" s="768"/>
      <c r="U623" s="34"/>
      <c r="V623" s="34"/>
      <c r="W623" s="35" t="s">
        <v>69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1007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hidden="1" customHeight="1" x14ac:dyDescent="0.25">
      <c r="A624" s="54" t="s">
        <v>1010</v>
      </c>
      <c r="B624" s="54" t="s">
        <v>1011</v>
      </c>
      <c r="C624" s="31">
        <v>4301060355</v>
      </c>
      <c r="D624" s="757">
        <v>4640242180137</v>
      </c>
      <c r="E624" s="758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93</v>
      </c>
      <c r="L624" s="32"/>
      <c r="M624" s="33" t="s">
        <v>68</v>
      </c>
      <c r="N624" s="33"/>
      <c r="O624" s="32">
        <v>40</v>
      </c>
      <c r="P624" s="877" t="s">
        <v>1012</v>
      </c>
      <c r="Q624" s="767"/>
      <c r="R624" s="767"/>
      <c r="S624" s="767"/>
      <c r="T624" s="768"/>
      <c r="U624" s="34"/>
      <c r="V624" s="34"/>
      <c r="W624" s="35" t="s">
        <v>69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1013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1010</v>
      </c>
      <c r="B625" s="54" t="s">
        <v>1014</v>
      </c>
      <c r="C625" s="31">
        <v>4301060407</v>
      </c>
      <c r="D625" s="757">
        <v>4640242180137</v>
      </c>
      <c r="E625" s="758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93</v>
      </c>
      <c r="L625" s="32"/>
      <c r="M625" s="33" t="s">
        <v>68</v>
      </c>
      <c r="N625" s="33"/>
      <c r="O625" s="32">
        <v>40</v>
      </c>
      <c r="P625" s="1182" t="s">
        <v>1015</v>
      </c>
      <c r="Q625" s="767"/>
      <c r="R625" s="767"/>
      <c r="S625" s="767"/>
      <c r="T625" s="768"/>
      <c r="U625" s="34"/>
      <c r="V625" s="34"/>
      <c r="W625" s="35" t="s">
        <v>69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1013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idden="1" x14ac:dyDescent="0.2">
      <c r="A626" s="761"/>
      <c r="B626" s="760"/>
      <c r="C626" s="760"/>
      <c r="D626" s="760"/>
      <c r="E626" s="760"/>
      <c r="F626" s="760"/>
      <c r="G626" s="760"/>
      <c r="H626" s="760"/>
      <c r="I626" s="760"/>
      <c r="J626" s="760"/>
      <c r="K626" s="760"/>
      <c r="L626" s="760"/>
      <c r="M626" s="760"/>
      <c r="N626" s="760"/>
      <c r="O626" s="762"/>
      <c r="P626" s="763" t="s">
        <v>80</v>
      </c>
      <c r="Q626" s="764"/>
      <c r="R626" s="764"/>
      <c r="S626" s="764"/>
      <c r="T626" s="764"/>
      <c r="U626" s="764"/>
      <c r="V626" s="765"/>
      <c r="W626" s="37" t="s">
        <v>81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hidden="1" x14ac:dyDescent="0.2">
      <c r="A627" s="760"/>
      <c r="B627" s="760"/>
      <c r="C627" s="760"/>
      <c r="D627" s="760"/>
      <c r="E627" s="760"/>
      <c r="F627" s="760"/>
      <c r="G627" s="760"/>
      <c r="H627" s="760"/>
      <c r="I627" s="760"/>
      <c r="J627" s="760"/>
      <c r="K627" s="760"/>
      <c r="L627" s="760"/>
      <c r="M627" s="760"/>
      <c r="N627" s="760"/>
      <c r="O627" s="762"/>
      <c r="P627" s="763" t="s">
        <v>80</v>
      </c>
      <c r="Q627" s="764"/>
      <c r="R627" s="764"/>
      <c r="S627" s="764"/>
      <c r="T627" s="764"/>
      <c r="U627" s="764"/>
      <c r="V627" s="765"/>
      <c r="W627" s="37" t="s">
        <v>69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hidden="1" customHeight="1" x14ac:dyDescent="0.25">
      <c r="A628" s="788" t="s">
        <v>1016</v>
      </c>
      <c r="B628" s="760"/>
      <c r="C628" s="760"/>
      <c r="D628" s="760"/>
      <c r="E628" s="760"/>
      <c r="F628" s="760"/>
      <c r="G628" s="760"/>
      <c r="H628" s="760"/>
      <c r="I628" s="760"/>
      <c r="J628" s="760"/>
      <c r="K628" s="760"/>
      <c r="L628" s="760"/>
      <c r="M628" s="760"/>
      <c r="N628" s="760"/>
      <c r="O628" s="760"/>
      <c r="P628" s="760"/>
      <c r="Q628" s="760"/>
      <c r="R628" s="760"/>
      <c r="S628" s="760"/>
      <c r="T628" s="760"/>
      <c r="U628" s="760"/>
      <c r="V628" s="760"/>
      <c r="W628" s="760"/>
      <c r="X628" s="760"/>
      <c r="Y628" s="760"/>
      <c r="Z628" s="760"/>
      <c r="AA628" s="746"/>
      <c r="AB628" s="746"/>
      <c r="AC628" s="746"/>
    </row>
    <row r="629" spans="1:68" ht="14.25" hidden="1" customHeight="1" x14ac:dyDescent="0.25">
      <c r="A629" s="759" t="s">
        <v>90</v>
      </c>
      <c r="B629" s="760"/>
      <c r="C629" s="760"/>
      <c r="D629" s="760"/>
      <c r="E629" s="760"/>
      <c r="F629" s="760"/>
      <c r="G629" s="760"/>
      <c r="H629" s="760"/>
      <c r="I629" s="760"/>
      <c r="J629" s="760"/>
      <c r="K629" s="760"/>
      <c r="L629" s="760"/>
      <c r="M629" s="760"/>
      <c r="N629" s="760"/>
      <c r="O629" s="760"/>
      <c r="P629" s="760"/>
      <c r="Q629" s="760"/>
      <c r="R629" s="760"/>
      <c r="S629" s="760"/>
      <c r="T629" s="760"/>
      <c r="U629" s="760"/>
      <c r="V629" s="760"/>
      <c r="W629" s="760"/>
      <c r="X629" s="760"/>
      <c r="Y629" s="760"/>
      <c r="Z629" s="760"/>
      <c r="AA629" s="747"/>
      <c r="AB629" s="747"/>
      <c r="AC629" s="747"/>
    </row>
    <row r="630" spans="1:68" ht="27" hidden="1" customHeight="1" x14ac:dyDescent="0.25">
      <c r="A630" s="54" t="s">
        <v>1017</v>
      </c>
      <c r="B630" s="54" t="s">
        <v>1018</v>
      </c>
      <c r="C630" s="31">
        <v>4301011951</v>
      </c>
      <c r="D630" s="757">
        <v>4640242180045</v>
      </c>
      <c r="E630" s="758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93</v>
      </c>
      <c r="L630" s="32"/>
      <c r="M630" s="33" t="s">
        <v>98</v>
      </c>
      <c r="N630" s="33"/>
      <c r="O630" s="32">
        <v>55</v>
      </c>
      <c r="P630" s="1001" t="s">
        <v>1019</v>
      </c>
      <c r="Q630" s="767"/>
      <c r="R630" s="767"/>
      <c r="S630" s="767"/>
      <c r="T630" s="768"/>
      <c r="U630" s="34"/>
      <c r="V630" s="34"/>
      <c r="W630" s="35" t="s">
        <v>69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1020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1021</v>
      </c>
      <c r="B631" s="54" t="s">
        <v>1022</v>
      </c>
      <c r="C631" s="31">
        <v>4301011950</v>
      </c>
      <c r="D631" s="757">
        <v>4640242180601</v>
      </c>
      <c r="E631" s="758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93</v>
      </c>
      <c r="L631" s="32"/>
      <c r="M631" s="33" t="s">
        <v>98</v>
      </c>
      <c r="N631" s="33"/>
      <c r="O631" s="32">
        <v>55</v>
      </c>
      <c r="P631" s="1025" t="s">
        <v>1023</v>
      </c>
      <c r="Q631" s="767"/>
      <c r="R631" s="767"/>
      <c r="S631" s="767"/>
      <c r="T631" s="768"/>
      <c r="U631" s="34"/>
      <c r="V631" s="34"/>
      <c r="W631" s="35" t="s">
        <v>69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1024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61"/>
      <c r="B632" s="760"/>
      <c r="C632" s="760"/>
      <c r="D632" s="760"/>
      <c r="E632" s="760"/>
      <c r="F632" s="760"/>
      <c r="G632" s="760"/>
      <c r="H632" s="760"/>
      <c r="I632" s="760"/>
      <c r="J632" s="760"/>
      <c r="K632" s="760"/>
      <c r="L632" s="760"/>
      <c r="M632" s="760"/>
      <c r="N632" s="760"/>
      <c r="O632" s="762"/>
      <c r="P632" s="763" t="s">
        <v>80</v>
      </c>
      <c r="Q632" s="764"/>
      <c r="R632" s="764"/>
      <c r="S632" s="764"/>
      <c r="T632" s="764"/>
      <c r="U632" s="764"/>
      <c r="V632" s="765"/>
      <c r="W632" s="37" t="s">
        <v>81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hidden="1" x14ac:dyDescent="0.2">
      <c r="A633" s="760"/>
      <c r="B633" s="760"/>
      <c r="C633" s="760"/>
      <c r="D633" s="760"/>
      <c r="E633" s="760"/>
      <c r="F633" s="760"/>
      <c r="G633" s="760"/>
      <c r="H633" s="760"/>
      <c r="I633" s="760"/>
      <c r="J633" s="760"/>
      <c r="K633" s="760"/>
      <c r="L633" s="760"/>
      <c r="M633" s="760"/>
      <c r="N633" s="760"/>
      <c r="O633" s="762"/>
      <c r="P633" s="763" t="s">
        <v>80</v>
      </c>
      <c r="Q633" s="764"/>
      <c r="R633" s="764"/>
      <c r="S633" s="764"/>
      <c r="T633" s="764"/>
      <c r="U633" s="764"/>
      <c r="V633" s="765"/>
      <c r="W633" s="37" t="s">
        <v>69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hidden="1" customHeight="1" x14ac:dyDescent="0.25">
      <c r="A634" s="759" t="s">
        <v>142</v>
      </c>
      <c r="B634" s="760"/>
      <c r="C634" s="760"/>
      <c r="D634" s="760"/>
      <c r="E634" s="760"/>
      <c r="F634" s="760"/>
      <c r="G634" s="760"/>
      <c r="H634" s="760"/>
      <c r="I634" s="760"/>
      <c r="J634" s="760"/>
      <c r="K634" s="760"/>
      <c r="L634" s="760"/>
      <c r="M634" s="760"/>
      <c r="N634" s="760"/>
      <c r="O634" s="760"/>
      <c r="P634" s="760"/>
      <c r="Q634" s="760"/>
      <c r="R634" s="760"/>
      <c r="S634" s="760"/>
      <c r="T634" s="760"/>
      <c r="U634" s="760"/>
      <c r="V634" s="760"/>
      <c r="W634" s="760"/>
      <c r="X634" s="760"/>
      <c r="Y634" s="760"/>
      <c r="Z634" s="760"/>
      <c r="AA634" s="747"/>
      <c r="AB634" s="747"/>
      <c r="AC634" s="747"/>
    </row>
    <row r="635" spans="1:68" ht="27" hidden="1" customHeight="1" x14ac:dyDescent="0.25">
      <c r="A635" s="54" t="s">
        <v>1025</v>
      </c>
      <c r="B635" s="54" t="s">
        <v>1026</v>
      </c>
      <c r="C635" s="31">
        <v>4301020314</v>
      </c>
      <c r="D635" s="757">
        <v>4640242180090</v>
      </c>
      <c r="E635" s="758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93</v>
      </c>
      <c r="L635" s="32"/>
      <c r="M635" s="33" t="s">
        <v>98</v>
      </c>
      <c r="N635" s="33"/>
      <c r="O635" s="32">
        <v>50</v>
      </c>
      <c r="P635" s="860" t="s">
        <v>1027</v>
      </c>
      <c r="Q635" s="767"/>
      <c r="R635" s="767"/>
      <c r="S635" s="767"/>
      <c r="T635" s="768"/>
      <c r="U635" s="34"/>
      <c r="V635" s="34"/>
      <c r="W635" s="35" t="s">
        <v>69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1028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761"/>
      <c r="B636" s="760"/>
      <c r="C636" s="760"/>
      <c r="D636" s="760"/>
      <c r="E636" s="760"/>
      <c r="F636" s="760"/>
      <c r="G636" s="760"/>
      <c r="H636" s="760"/>
      <c r="I636" s="760"/>
      <c r="J636" s="760"/>
      <c r="K636" s="760"/>
      <c r="L636" s="760"/>
      <c r="M636" s="760"/>
      <c r="N636" s="760"/>
      <c r="O636" s="762"/>
      <c r="P636" s="763" t="s">
        <v>80</v>
      </c>
      <c r="Q636" s="764"/>
      <c r="R636" s="764"/>
      <c r="S636" s="764"/>
      <c r="T636" s="764"/>
      <c r="U636" s="764"/>
      <c r="V636" s="765"/>
      <c r="W636" s="37" t="s">
        <v>81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hidden="1" x14ac:dyDescent="0.2">
      <c r="A637" s="760"/>
      <c r="B637" s="760"/>
      <c r="C637" s="760"/>
      <c r="D637" s="760"/>
      <c r="E637" s="760"/>
      <c r="F637" s="760"/>
      <c r="G637" s="760"/>
      <c r="H637" s="760"/>
      <c r="I637" s="760"/>
      <c r="J637" s="760"/>
      <c r="K637" s="760"/>
      <c r="L637" s="760"/>
      <c r="M637" s="760"/>
      <c r="N637" s="760"/>
      <c r="O637" s="762"/>
      <c r="P637" s="763" t="s">
        <v>80</v>
      </c>
      <c r="Q637" s="764"/>
      <c r="R637" s="764"/>
      <c r="S637" s="764"/>
      <c r="T637" s="764"/>
      <c r="U637" s="764"/>
      <c r="V637" s="765"/>
      <c r="W637" s="37" t="s">
        <v>69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hidden="1" customHeight="1" x14ac:dyDescent="0.25">
      <c r="A638" s="759" t="s">
        <v>153</v>
      </c>
      <c r="B638" s="760"/>
      <c r="C638" s="760"/>
      <c r="D638" s="760"/>
      <c r="E638" s="760"/>
      <c r="F638" s="760"/>
      <c r="G638" s="760"/>
      <c r="H638" s="760"/>
      <c r="I638" s="760"/>
      <c r="J638" s="760"/>
      <c r="K638" s="760"/>
      <c r="L638" s="760"/>
      <c r="M638" s="760"/>
      <c r="N638" s="760"/>
      <c r="O638" s="760"/>
      <c r="P638" s="760"/>
      <c r="Q638" s="760"/>
      <c r="R638" s="760"/>
      <c r="S638" s="760"/>
      <c r="T638" s="760"/>
      <c r="U638" s="760"/>
      <c r="V638" s="760"/>
      <c r="W638" s="760"/>
      <c r="X638" s="760"/>
      <c r="Y638" s="760"/>
      <c r="Z638" s="760"/>
      <c r="AA638" s="747"/>
      <c r="AB638" s="747"/>
      <c r="AC638" s="747"/>
    </row>
    <row r="639" spans="1:68" ht="27" hidden="1" customHeight="1" x14ac:dyDescent="0.25">
      <c r="A639" s="54" t="s">
        <v>1029</v>
      </c>
      <c r="B639" s="54" t="s">
        <v>1030</v>
      </c>
      <c r="C639" s="31">
        <v>4301031321</v>
      </c>
      <c r="D639" s="757">
        <v>4640242180076</v>
      </c>
      <c r="E639" s="758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105</v>
      </c>
      <c r="L639" s="32"/>
      <c r="M639" s="33" t="s">
        <v>68</v>
      </c>
      <c r="N639" s="33"/>
      <c r="O639" s="32">
        <v>40</v>
      </c>
      <c r="P639" s="1056" t="s">
        <v>1031</v>
      </c>
      <c r="Q639" s="767"/>
      <c r="R639" s="767"/>
      <c r="S639" s="767"/>
      <c r="T639" s="768"/>
      <c r="U639" s="34"/>
      <c r="V639" s="34"/>
      <c r="W639" s="35" t="s">
        <v>69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1032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61"/>
      <c r="B640" s="760"/>
      <c r="C640" s="760"/>
      <c r="D640" s="760"/>
      <c r="E640" s="760"/>
      <c r="F640" s="760"/>
      <c r="G640" s="760"/>
      <c r="H640" s="760"/>
      <c r="I640" s="760"/>
      <c r="J640" s="760"/>
      <c r="K640" s="760"/>
      <c r="L640" s="760"/>
      <c r="M640" s="760"/>
      <c r="N640" s="760"/>
      <c r="O640" s="762"/>
      <c r="P640" s="763" t="s">
        <v>80</v>
      </c>
      <c r="Q640" s="764"/>
      <c r="R640" s="764"/>
      <c r="S640" s="764"/>
      <c r="T640" s="764"/>
      <c r="U640" s="764"/>
      <c r="V640" s="765"/>
      <c r="W640" s="37" t="s">
        <v>81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hidden="1" x14ac:dyDescent="0.2">
      <c r="A641" s="760"/>
      <c r="B641" s="760"/>
      <c r="C641" s="760"/>
      <c r="D641" s="760"/>
      <c r="E641" s="760"/>
      <c r="F641" s="760"/>
      <c r="G641" s="760"/>
      <c r="H641" s="760"/>
      <c r="I641" s="760"/>
      <c r="J641" s="760"/>
      <c r="K641" s="760"/>
      <c r="L641" s="760"/>
      <c r="M641" s="760"/>
      <c r="N641" s="760"/>
      <c r="O641" s="762"/>
      <c r="P641" s="763" t="s">
        <v>80</v>
      </c>
      <c r="Q641" s="764"/>
      <c r="R641" s="764"/>
      <c r="S641" s="764"/>
      <c r="T641" s="764"/>
      <c r="U641" s="764"/>
      <c r="V641" s="765"/>
      <c r="W641" s="37" t="s">
        <v>69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hidden="1" customHeight="1" x14ac:dyDescent="0.25">
      <c r="A642" s="759" t="s">
        <v>64</v>
      </c>
      <c r="B642" s="760"/>
      <c r="C642" s="760"/>
      <c r="D642" s="760"/>
      <c r="E642" s="760"/>
      <c r="F642" s="760"/>
      <c r="G642" s="760"/>
      <c r="H642" s="760"/>
      <c r="I642" s="760"/>
      <c r="J642" s="760"/>
      <c r="K642" s="760"/>
      <c r="L642" s="760"/>
      <c r="M642" s="760"/>
      <c r="N642" s="760"/>
      <c r="O642" s="760"/>
      <c r="P642" s="760"/>
      <c r="Q642" s="760"/>
      <c r="R642" s="760"/>
      <c r="S642" s="760"/>
      <c r="T642" s="760"/>
      <c r="U642" s="760"/>
      <c r="V642" s="760"/>
      <c r="W642" s="760"/>
      <c r="X642" s="760"/>
      <c r="Y642" s="760"/>
      <c r="Z642" s="760"/>
      <c r="AA642" s="747"/>
      <c r="AB642" s="747"/>
      <c r="AC642" s="747"/>
    </row>
    <row r="643" spans="1:68" ht="27" hidden="1" customHeight="1" x14ac:dyDescent="0.25">
      <c r="A643" s="54" t="s">
        <v>1033</v>
      </c>
      <c r="B643" s="54" t="s">
        <v>1034</v>
      </c>
      <c r="C643" s="31">
        <v>4301051474</v>
      </c>
      <c r="D643" s="757">
        <v>4640242180113</v>
      </c>
      <c r="E643" s="758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93</v>
      </c>
      <c r="L643" s="32"/>
      <c r="M643" s="33" t="s">
        <v>68</v>
      </c>
      <c r="N643" s="33"/>
      <c r="O643" s="32">
        <v>45</v>
      </c>
      <c r="P643" s="894" t="s">
        <v>1035</v>
      </c>
      <c r="Q643" s="767"/>
      <c r="R643" s="767"/>
      <c r="S643" s="767"/>
      <c r="T643" s="768"/>
      <c r="U643" s="34"/>
      <c r="V643" s="34"/>
      <c r="W643" s="35" t="s">
        <v>69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1036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1037</v>
      </c>
      <c r="B644" s="54" t="s">
        <v>1038</v>
      </c>
      <c r="C644" s="31">
        <v>4301051780</v>
      </c>
      <c r="D644" s="757">
        <v>4640242180106</v>
      </c>
      <c r="E644" s="758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93</v>
      </c>
      <c r="L644" s="32"/>
      <c r="M644" s="33" t="s">
        <v>68</v>
      </c>
      <c r="N644" s="33"/>
      <c r="O644" s="32">
        <v>45</v>
      </c>
      <c r="P644" s="1090" t="s">
        <v>1039</v>
      </c>
      <c r="Q644" s="767"/>
      <c r="R644" s="767"/>
      <c r="S644" s="767"/>
      <c r="T644" s="768"/>
      <c r="U644" s="34"/>
      <c r="V644" s="34"/>
      <c r="W644" s="35" t="s">
        <v>69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1040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61"/>
      <c r="B645" s="760"/>
      <c r="C645" s="760"/>
      <c r="D645" s="760"/>
      <c r="E645" s="760"/>
      <c r="F645" s="760"/>
      <c r="G645" s="760"/>
      <c r="H645" s="760"/>
      <c r="I645" s="760"/>
      <c r="J645" s="760"/>
      <c r="K645" s="760"/>
      <c r="L645" s="760"/>
      <c r="M645" s="760"/>
      <c r="N645" s="760"/>
      <c r="O645" s="762"/>
      <c r="P645" s="763" t="s">
        <v>80</v>
      </c>
      <c r="Q645" s="764"/>
      <c r="R645" s="764"/>
      <c r="S645" s="764"/>
      <c r="T645" s="764"/>
      <c r="U645" s="764"/>
      <c r="V645" s="765"/>
      <c r="W645" s="37" t="s">
        <v>81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hidden="1" x14ac:dyDescent="0.2">
      <c r="A646" s="760"/>
      <c r="B646" s="760"/>
      <c r="C646" s="760"/>
      <c r="D646" s="760"/>
      <c r="E646" s="760"/>
      <c r="F646" s="760"/>
      <c r="G646" s="760"/>
      <c r="H646" s="760"/>
      <c r="I646" s="760"/>
      <c r="J646" s="760"/>
      <c r="K646" s="760"/>
      <c r="L646" s="760"/>
      <c r="M646" s="760"/>
      <c r="N646" s="760"/>
      <c r="O646" s="762"/>
      <c r="P646" s="763" t="s">
        <v>80</v>
      </c>
      <c r="Q646" s="764"/>
      <c r="R646" s="764"/>
      <c r="S646" s="764"/>
      <c r="T646" s="764"/>
      <c r="U646" s="764"/>
      <c r="V646" s="765"/>
      <c r="W646" s="37" t="s">
        <v>69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9"/>
      <c r="B647" s="760"/>
      <c r="C647" s="760"/>
      <c r="D647" s="760"/>
      <c r="E647" s="760"/>
      <c r="F647" s="760"/>
      <c r="G647" s="760"/>
      <c r="H647" s="760"/>
      <c r="I647" s="760"/>
      <c r="J647" s="760"/>
      <c r="K647" s="760"/>
      <c r="L647" s="760"/>
      <c r="M647" s="760"/>
      <c r="N647" s="760"/>
      <c r="O647" s="949"/>
      <c r="P647" s="863" t="s">
        <v>1041</v>
      </c>
      <c r="Q647" s="864"/>
      <c r="R647" s="864"/>
      <c r="S647" s="864"/>
      <c r="T647" s="864"/>
      <c r="U647" s="864"/>
      <c r="V647" s="865"/>
      <c r="W647" s="37" t="s">
        <v>69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1935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1991.8700000000001</v>
      </c>
      <c r="Z647" s="37"/>
      <c r="AA647" s="754"/>
      <c r="AB647" s="754"/>
      <c r="AC647" s="754"/>
    </row>
    <row r="648" spans="1:68" x14ac:dyDescent="0.2">
      <c r="A648" s="760"/>
      <c r="B648" s="760"/>
      <c r="C648" s="760"/>
      <c r="D648" s="760"/>
      <c r="E648" s="760"/>
      <c r="F648" s="760"/>
      <c r="G648" s="760"/>
      <c r="H648" s="760"/>
      <c r="I648" s="760"/>
      <c r="J648" s="760"/>
      <c r="K648" s="760"/>
      <c r="L648" s="760"/>
      <c r="M648" s="760"/>
      <c r="N648" s="760"/>
      <c r="O648" s="949"/>
      <c r="P648" s="863" t="s">
        <v>1042</v>
      </c>
      <c r="Q648" s="864"/>
      <c r="R648" s="864"/>
      <c r="S648" s="864"/>
      <c r="T648" s="864"/>
      <c r="U648" s="864"/>
      <c r="V648" s="865"/>
      <c r="W648" s="37" t="s">
        <v>69</v>
      </c>
      <c r="X648" s="753">
        <f>IFERROR(SUM(BM22:BM644),"0")</f>
        <v>2051.1771568284657</v>
      </c>
      <c r="Y648" s="753">
        <f>IFERROR(SUM(BN22:BN644),"0")</f>
        <v>2111.5</v>
      </c>
      <c r="Z648" s="37"/>
      <c r="AA648" s="754"/>
      <c r="AB648" s="754"/>
      <c r="AC648" s="754"/>
    </row>
    <row r="649" spans="1:68" x14ac:dyDescent="0.2">
      <c r="A649" s="760"/>
      <c r="B649" s="760"/>
      <c r="C649" s="760"/>
      <c r="D649" s="760"/>
      <c r="E649" s="760"/>
      <c r="F649" s="760"/>
      <c r="G649" s="760"/>
      <c r="H649" s="760"/>
      <c r="I649" s="760"/>
      <c r="J649" s="760"/>
      <c r="K649" s="760"/>
      <c r="L649" s="760"/>
      <c r="M649" s="760"/>
      <c r="N649" s="760"/>
      <c r="O649" s="949"/>
      <c r="P649" s="863" t="s">
        <v>1043</v>
      </c>
      <c r="Q649" s="864"/>
      <c r="R649" s="864"/>
      <c r="S649" s="864"/>
      <c r="T649" s="864"/>
      <c r="U649" s="864"/>
      <c r="V649" s="865"/>
      <c r="W649" s="37" t="s">
        <v>1044</v>
      </c>
      <c r="X649" s="38">
        <f>ROUNDUP(SUM(BO22:BO644),0)</f>
        <v>4</v>
      </c>
      <c r="Y649" s="38">
        <f>ROUNDUP(SUM(BP22:BP644),0)</f>
        <v>4</v>
      </c>
      <c r="Z649" s="37"/>
      <c r="AA649" s="754"/>
      <c r="AB649" s="754"/>
      <c r="AC649" s="754"/>
    </row>
    <row r="650" spans="1:68" x14ac:dyDescent="0.2">
      <c r="A650" s="760"/>
      <c r="B650" s="760"/>
      <c r="C650" s="760"/>
      <c r="D650" s="760"/>
      <c r="E650" s="760"/>
      <c r="F650" s="760"/>
      <c r="G650" s="760"/>
      <c r="H650" s="760"/>
      <c r="I650" s="760"/>
      <c r="J650" s="760"/>
      <c r="K650" s="760"/>
      <c r="L650" s="760"/>
      <c r="M650" s="760"/>
      <c r="N650" s="760"/>
      <c r="O650" s="949"/>
      <c r="P650" s="863" t="s">
        <v>1045</v>
      </c>
      <c r="Q650" s="864"/>
      <c r="R650" s="864"/>
      <c r="S650" s="864"/>
      <c r="T650" s="864"/>
      <c r="U650" s="864"/>
      <c r="V650" s="865"/>
      <c r="W650" s="37" t="s">
        <v>69</v>
      </c>
      <c r="X650" s="753">
        <f>GrossWeightTotal+PalletQtyTotal*25</f>
        <v>2151.1771568284657</v>
      </c>
      <c r="Y650" s="753">
        <f>GrossWeightTotalR+PalletQtyTotalR*25</f>
        <v>2211.5</v>
      </c>
      <c r="Z650" s="37"/>
      <c r="AA650" s="754"/>
      <c r="AB650" s="754"/>
      <c r="AC650" s="754"/>
    </row>
    <row r="651" spans="1:68" x14ac:dyDescent="0.2">
      <c r="A651" s="760"/>
      <c r="B651" s="760"/>
      <c r="C651" s="760"/>
      <c r="D651" s="760"/>
      <c r="E651" s="760"/>
      <c r="F651" s="760"/>
      <c r="G651" s="760"/>
      <c r="H651" s="760"/>
      <c r="I651" s="760"/>
      <c r="J651" s="760"/>
      <c r="K651" s="760"/>
      <c r="L651" s="760"/>
      <c r="M651" s="760"/>
      <c r="N651" s="760"/>
      <c r="O651" s="949"/>
      <c r="P651" s="863" t="s">
        <v>1046</v>
      </c>
      <c r="Q651" s="864"/>
      <c r="R651" s="864"/>
      <c r="S651" s="864"/>
      <c r="T651" s="864"/>
      <c r="U651" s="864"/>
      <c r="V651" s="865"/>
      <c r="W651" s="37" t="s">
        <v>1044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452.48652096813868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467</v>
      </c>
      <c r="Z651" s="37"/>
      <c r="AA651" s="754"/>
      <c r="AB651" s="754"/>
      <c r="AC651" s="754"/>
    </row>
    <row r="652" spans="1:68" ht="14.25" hidden="1" customHeight="1" x14ac:dyDescent="0.2">
      <c r="A652" s="760"/>
      <c r="B652" s="760"/>
      <c r="C652" s="760"/>
      <c r="D652" s="760"/>
      <c r="E652" s="760"/>
      <c r="F652" s="760"/>
      <c r="G652" s="760"/>
      <c r="H652" s="760"/>
      <c r="I652" s="760"/>
      <c r="J652" s="760"/>
      <c r="K652" s="760"/>
      <c r="L652" s="760"/>
      <c r="M652" s="760"/>
      <c r="N652" s="760"/>
      <c r="O652" s="949"/>
      <c r="P652" s="863" t="s">
        <v>1047</v>
      </c>
      <c r="Q652" s="864"/>
      <c r="R652" s="864"/>
      <c r="S652" s="864"/>
      <c r="T652" s="864"/>
      <c r="U652" s="864"/>
      <c r="V652" s="865"/>
      <c r="W652" s="39" t="s">
        <v>1048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4.1968399999999999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1049</v>
      </c>
      <c r="B654" s="748" t="s">
        <v>63</v>
      </c>
      <c r="C654" s="785" t="s">
        <v>88</v>
      </c>
      <c r="D654" s="886"/>
      <c r="E654" s="886"/>
      <c r="F654" s="886"/>
      <c r="G654" s="886"/>
      <c r="H654" s="887"/>
      <c r="I654" s="785" t="s">
        <v>289</v>
      </c>
      <c r="J654" s="886"/>
      <c r="K654" s="886"/>
      <c r="L654" s="886"/>
      <c r="M654" s="886"/>
      <c r="N654" s="886"/>
      <c r="O654" s="886"/>
      <c r="P654" s="886"/>
      <c r="Q654" s="886"/>
      <c r="R654" s="886"/>
      <c r="S654" s="886"/>
      <c r="T654" s="886"/>
      <c r="U654" s="886"/>
      <c r="V654" s="886"/>
      <c r="W654" s="887"/>
      <c r="X654" s="785" t="s">
        <v>632</v>
      </c>
      <c r="Y654" s="887"/>
      <c r="Z654" s="785" t="s">
        <v>718</v>
      </c>
      <c r="AA654" s="886"/>
      <c r="AB654" s="886"/>
      <c r="AC654" s="887"/>
      <c r="AD654" s="748" t="s">
        <v>807</v>
      </c>
      <c r="AE654" s="748" t="s">
        <v>910</v>
      </c>
      <c r="AF654" s="785" t="s">
        <v>916</v>
      </c>
      <c r="AG654" s="887"/>
    </row>
    <row r="655" spans="1:68" ht="14.25" customHeight="1" thickTop="1" x14ac:dyDescent="0.2">
      <c r="A655" s="986" t="s">
        <v>1050</v>
      </c>
      <c r="B655" s="785" t="s">
        <v>63</v>
      </c>
      <c r="C655" s="785" t="s">
        <v>89</v>
      </c>
      <c r="D655" s="785" t="s">
        <v>119</v>
      </c>
      <c r="E655" s="785" t="s">
        <v>192</v>
      </c>
      <c r="F655" s="785" t="s">
        <v>214</v>
      </c>
      <c r="G655" s="785" t="s">
        <v>255</v>
      </c>
      <c r="H655" s="785" t="s">
        <v>88</v>
      </c>
      <c r="I655" s="785" t="s">
        <v>290</v>
      </c>
      <c r="J655" s="785" t="s">
        <v>314</v>
      </c>
      <c r="K655" s="785" t="s">
        <v>391</v>
      </c>
      <c r="L655" s="785" t="s">
        <v>411</v>
      </c>
      <c r="M655" s="785" t="s">
        <v>436</v>
      </c>
      <c r="N655" s="749"/>
      <c r="O655" s="785" t="s">
        <v>463</v>
      </c>
      <c r="P655" s="785" t="s">
        <v>466</v>
      </c>
      <c r="Q655" s="785" t="s">
        <v>475</v>
      </c>
      <c r="R655" s="785" t="s">
        <v>491</v>
      </c>
      <c r="S655" s="785" t="s">
        <v>504</v>
      </c>
      <c r="T655" s="785" t="s">
        <v>517</v>
      </c>
      <c r="U655" s="785" t="s">
        <v>530</v>
      </c>
      <c r="V655" s="785" t="s">
        <v>534</v>
      </c>
      <c r="W655" s="785" t="s">
        <v>619</v>
      </c>
      <c r="X655" s="785" t="s">
        <v>633</v>
      </c>
      <c r="Y655" s="785" t="s">
        <v>674</v>
      </c>
      <c r="Z655" s="785" t="s">
        <v>719</v>
      </c>
      <c r="AA655" s="785" t="s">
        <v>770</v>
      </c>
      <c r="AB655" s="785" t="s">
        <v>788</v>
      </c>
      <c r="AC655" s="785" t="s">
        <v>800</v>
      </c>
      <c r="AD655" s="785" t="s">
        <v>807</v>
      </c>
      <c r="AE655" s="785" t="s">
        <v>910</v>
      </c>
      <c r="AF655" s="785" t="s">
        <v>916</v>
      </c>
      <c r="AG655" s="785" t="s">
        <v>1016</v>
      </c>
    </row>
    <row r="656" spans="1:68" ht="13.5" customHeight="1" thickBot="1" x14ac:dyDescent="0.25">
      <c r="A656" s="987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49"/>
      <c r="O656" s="786"/>
      <c r="P656" s="786"/>
      <c r="Q656" s="786"/>
      <c r="R656" s="786"/>
      <c r="S656" s="786"/>
      <c r="T656" s="786"/>
      <c r="U656" s="786"/>
      <c r="V656" s="786"/>
      <c r="W656" s="786"/>
      <c r="X656" s="786"/>
      <c r="Y656" s="786"/>
      <c r="Z656" s="786"/>
      <c r="AA656" s="786"/>
      <c r="AB656" s="786"/>
      <c r="AC656" s="786"/>
      <c r="AD656" s="786"/>
      <c r="AE656" s="786"/>
      <c r="AF656" s="786"/>
      <c r="AG656" s="786"/>
    </row>
    <row r="657" spans="1:33" ht="18" customHeight="1" thickTop="1" thickBot="1" x14ac:dyDescent="0.25">
      <c r="A657" s="40" t="s">
        <v>1051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159.19999999999999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204.3</v>
      </c>
      <c r="E657" s="46">
        <f>IFERROR(Y92*1,"0")+IFERROR(Y93*1,"0")+IFERROR(Y94*1,"0")+IFERROR(Y98*1,"0")+IFERROR(Y99*1,"0")+IFERROR(Y100*1,"0")+IFERROR(Y101*1,"0")+IFERROR(Y102*1,"0")+IFERROR(Y103*1,"0")</f>
        <v>200.1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120.6</v>
      </c>
      <c r="G657" s="46">
        <f>IFERROR(Y138*1,"0")+IFERROR(Y139*1,"0")+IFERROR(Y143*1,"0")+IFERROR(Y144*1,"0")+IFERROR(Y148*1,"0")+IFERROR(Y149*1,"0")</f>
        <v>9.6000000000000014</v>
      </c>
      <c r="H657" s="46">
        <f>IFERROR(Y154*1,"0")+IFERROR(Y158*1,"0")+IFERROR(Y159*1,"0")+IFERROR(Y160*1,"0")+IFERROR(Y161*1,"0")+IFERROR(Y162*1,"0")+IFERROR(Y166*1,"0")+IFERROR(Y167*1,"0")</f>
        <v>0</v>
      </c>
      <c r="I657" s="46">
        <f>IFERROR(Y173*1,"0")+IFERROR(Y177*1,"0")+IFERROR(Y178*1,"0")+IFERROR(Y179*1,"0")+IFERROR(Y180*1,"0")+IFERROR(Y181*1,"0")+IFERROR(Y182*1,"0")+IFERROR(Y183*1,"0")+IFERROR(Y184*1,"0")</f>
        <v>77.7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181.20000000000002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0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28.799999999999997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4.2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498.15</v>
      </c>
      <c r="W657" s="46">
        <f>IFERROR(Y394*1,"0")+IFERROR(Y398*1,"0")+IFERROR(Y399*1,"0")+IFERROR(Y400*1,"0")</f>
        <v>6.3000000000000007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435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5.5200000000000005</v>
      </c>
      <c r="AA657" s="46">
        <f>IFERROR(Y494*1,"0")+IFERROR(Y498*1,"0")+IFERROR(Y499*1,"0")+IFERROR(Y500*1,"0")+IFERROR(Y501*1,"0")+IFERROR(Y502*1,"0")</f>
        <v>0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61.199999999999996</v>
      </c>
      <c r="AE657" s="46">
        <f>IFERROR(Y578*1,"0")</f>
        <v>0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0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65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6"/>
        <filter val="0,83"/>
        <filter val="1 935,00"/>
        <filter val="1,00"/>
        <filter val="1,90"/>
        <filter val="10,00"/>
        <filter val="101,00"/>
        <filter val="109,00"/>
        <filter val="11,00"/>
        <filter val="11,67"/>
        <filter val="113,00"/>
        <filter val="14,00"/>
        <filter val="15,78"/>
        <filter val="150,00"/>
        <filter val="152,00"/>
        <filter val="17,41"/>
        <filter val="18,00"/>
        <filter val="2 051,18"/>
        <filter val="2 151,18"/>
        <filter val="2,00"/>
        <filter val="2,38"/>
        <filter val="2,75"/>
        <filter val="2,81"/>
        <filter val="20,00"/>
        <filter val="21,56"/>
        <filter val="222,00"/>
        <filter val="23,20"/>
        <filter val="24,22"/>
        <filter val="240,00"/>
        <filter val="246,00"/>
        <filter val="25,00"/>
        <filter val="26,67"/>
        <filter val="28,00"/>
        <filter val="29,00"/>
        <filter val="29,07"/>
        <filter val="30,00"/>
        <filter val="31,86"/>
        <filter val="32,77"/>
        <filter val="33,70"/>
        <filter val="35,00"/>
        <filter val="35,71"/>
        <filter val="36,00"/>
        <filter val="36,67"/>
        <filter val="39,00"/>
        <filter val="4"/>
        <filter val="4,00"/>
        <filter val="40,00"/>
        <filter val="400,00"/>
        <filter val="452,49"/>
        <filter val="47,00"/>
        <filter val="48,00"/>
        <filter val="5,00"/>
        <filter val="53,00"/>
        <filter val="6,00"/>
        <filter val="7,00"/>
        <filter val="70,00"/>
        <filter val="71,00"/>
        <filter val="72,00"/>
        <filter val="75,00"/>
        <filter val="8,00"/>
        <filter val="83,00"/>
        <filter val="84,00"/>
        <filter val="88,00"/>
        <filter val="9,00"/>
        <filter val="9,86"/>
        <filter val="97,00"/>
      </filters>
    </filterColumn>
    <filterColumn colId="29" showButton="0"/>
    <filterColumn colId="30" showButton="0"/>
  </autoFilter>
  <mergeCells count="1159">
    <mergeCell ref="G655:G656"/>
    <mergeCell ref="A593:Z59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V12:W12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D639:E639"/>
    <mergeCell ref="D468:E468"/>
    <mergeCell ref="P303:V303"/>
    <mergeCell ref="P72:T72"/>
    <mergeCell ref="N17:N18"/>
    <mergeCell ref="P597:T597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P161:T161"/>
    <mergeCell ref="P218:T218"/>
    <mergeCell ref="P140:V140"/>
    <mergeCell ref="A136:Z136"/>
    <mergeCell ref="A57:O58"/>
    <mergeCell ref="A21:Z21"/>
    <mergeCell ref="D531:E531"/>
    <mergeCell ref="P102:T102"/>
    <mergeCell ref="A26:O27"/>
    <mergeCell ref="P456:V456"/>
    <mergeCell ref="A483:Z483"/>
    <mergeCell ref="D177:E177"/>
    <mergeCell ref="A313:O314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184:E184"/>
    <mergeCell ref="A428:Z428"/>
    <mergeCell ref="D271:E271"/>
    <mergeCell ref="P519:V519"/>
    <mergeCell ref="A28:Z2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Q5:R5"/>
    <mergeCell ref="P199:T199"/>
    <mergeCell ref="F17:F18"/>
    <mergeCell ref="A315:Z315"/>
    <mergeCell ref="D478:E478"/>
    <mergeCell ref="P435:T435"/>
    <mergeCell ref="P291:T291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AD17:AF18"/>
    <mergeCell ref="A481:O482"/>
    <mergeCell ref="D101:E101"/>
    <mergeCell ref="A337:O338"/>
    <mergeCell ref="P378:V378"/>
    <mergeCell ref="P484:T484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M17:M18"/>
    <mergeCell ref="O17:O18"/>
    <mergeCell ref="P336:T336"/>
    <mergeCell ref="P174:V174"/>
    <mergeCell ref="A297:Z297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D452:E452"/>
    <mergeCell ref="P431:V431"/>
    <mergeCell ref="P371:V371"/>
    <mergeCell ref="D550:E550"/>
    <mergeCell ref="D252:E252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H655:H656"/>
    <mergeCell ref="A75:Z75"/>
    <mergeCell ref="P415:T415"/>
    <mergeCell ref="A233:Z233"/>
    <mergeCell ref="P650:V650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P111:T111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A9:C9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J9:M9"/>
    <mergeCell ref="A13:M13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D373:E373"/>
    <mergeCell ref="A242:O243"/>
    <mergeCell ref="D500:E500"/>
    <mergeCell ref="D202:E202"/>
    <mergeCell ref="P112:T112"/>
    <mergeCell ref="P348:T348"/>
    <mergeCell ref="P273:V273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30:V30"/>
    <mergeCell ref="D36:E36"/>
    <mergeCell ref="P586:T586"/>
    <mergeCell ref="P73:V73"/>
    <mergeCell ref="D61:E61"/>
    <mergeCell ref="P177:T177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P179:T179"/>
    <mergeCell ref="P611:T611"/>
    <mergeCell ref="P440:T440"/>
    <mergeCell ref="D44:E44"/>
    <mergeCell ref="P313:V313"/>
    <mergeCell ref="P220:T220"/>
    <mergeCell ref="P380:T380"/>
    <mergeCell ref="P58:V58"/>
    <mergeCell ref="A325:Z325"/>
    <mergeCell ref="A230:O231"/>
    <mergeCell ref="P475:T475"/>
    <mergeCell ref="P226:T226"/>
    <mergeCell ref="A294:O295"/>
    <mergeCell ref="P93:T93"/>
    <mergeCell ref="P269:T269"/>
    <mergeCell ref="A150:O151"/>
    <mergeCell ref="P557:T557"/>
    <mergeCell ref="P568:V568"/>
    <mergeCell ref="A113:O114"/>
    <mergeCell ref="D529:E529"/>
    <mergeCell ref="D358:E358"/>
    <mergeCell ref="P337:V337"/>
    <mergeCell ref="A91:Z91"/>
    <mergeCell ref="P455:V455"/>
    <mergeCell ref="P384:V384"/>
    <mergeCell ref="P328:V328"/>
    <mergeCell ref="P520:V520"/>
    <mergeCell ref="A280:Z280"/>
    <mergeCell ref="A274:Z274"/>
    <mergeCell ref="A573:O574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P618:T618"/>
    <mergeCell ref="A628:Z628"/>
    <mergeCell ref="D594:E594"/>
    <mergeCell ref="P573:V573"/>
    <mergeCell ref="P134:V134"/>
    <mergeCell ref="P401:V401"/>
    <mergeCell ref="A608:O609"/>
    <mergeCell ref="P574:V574"/>
    <mergeCell ref="P589:T589"/>
    <mergeCell ref="A547:O548"/>
    <mergeCell ref="P588:T588"/>
    <mergeCell ref="P481:V481"/>
    <mergeCell ref="D509:E509"/>
    <mergeCell ref="D438:E438"/>
    <mergeCell ref="P622:T622"/>
    <mergeCell ref="A261:Z261"/>
    <mergeCell ref="A568:O569"/>
    <mergeCell ref="D555:E555"/>
    <mergeCell ref="P338:V338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I17:I18"/>
    <mergeCell ref="D69:E69"/>
    <mergeCell ref="P175:V175"/>
    <mergeCell ref="D53:E53"/>
    <mergeCell ref="A84:Z84"/>
    <mergeCell ref="P382:T382"/>
    <mergeCell ref="P466:T466"/>
    <mergeCell ref="D238:E238"/>
    <mergeCell ref="A34:Z34"/>
    <mergeCell ref="A418:Z418"/>
    <mergeCell ref="A356:Z356"/>
    <mergeCell ref="D348:E348"/>
    <mergeCell ref="D283:E283"/>
    <mergeCell ref="D62:E62"/>
    <mergeCell ref="D56:E56"/>
    <mergeCell ref="P206:T206"/>
    <mergeCell ref="D127:E127"/>
    <mergeCell ref="A372:Z372"/>
    <mergeCell ref="A432:Z432"/>
    <mergeCell ref="P150:V150"/>
    <mergeCell ref="P24:T24"/>
    <mergeCell ref="A598:O599"/>
    <mergeCell ref="P211:T211"/>
    <mergeCell ref="D399:E399"/>
    <mergeCell ref="D132:E132"/>
    <mergeCell ref="P558:T558"/>
    <mergeCell ref="A277:O278"/>
    <mergeCell ref="D264:E264"/>
    <mergeCell ref="D93:E93"/>
    <mergeCell ref="D220:E220"/>
    <mergeCell ref="P370:V370"/>
    <mergeCell ref="D160:E160"/>
    <mergeCell ref="D63:E63"/>
    <mergeCell ref="P46:V46"/>
    <mergeCell ref="A395:O396"/>
    <mergeCell ref="A392:Z392"/>
    <mergeCell ref="P148:T148"/>
    <mergeCell ref="D94:E94"/>
    <mergeCell ref="P77:T77"/>
    <mergeCell ref="A193:Z193"/>
    <mergeCell ref="D125:E125"/>
    <mergeCell ref="P375:T375"/>
    <mergeCell ref="P204:T204"/>
    <mergeCell ref="P446:T446"/>
    <mergeCell ref="A198:Z198"/>
    <mergeCell ref="D554:E554"/>
    <mergeCell ref="P538:T538"/>
    <mergeCell ref="A519:O520"/>
    <mergeCell ref="P221:V221"/>
    <mergeCell ref="D138:E138"/>
    <mergeCell ref="D374:E374"/>
    <mergeCell ref="D203:E203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P52:T52"/>
    <mergeCell ref="P494:T494"/>
    <mergeCell ref="P546:T546"/>
    <mergeCell ref="P350:T350"/>
    <mergeCell ref="A540:O541"/>
    <mergeCell ref="P514:T514"/>
    <mergeCell ref="P216:T216"/>
    <mergeCell ref="P489:T489"/>
    <mergeCell ref="P151:V151"/>
    <mergeCell ref="P87:T87"/>
    <mergeCell ref="P451:T451"/>
    <mergeCell ref="D201:E201"/>
    <mergeCell ref="D68:E68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P122:T122"/>
    <mergeCell ref="P65:V65"/>
    <mergeCell ref="A188:Z188"/>
    <mergeCell ref="P501:T501"/>
    <mergeCell ref="D251:E251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C655:C656"/>
    <mergeCell ref="A303:O304"/>
    <mergeCell ref="D290:E290"/>
    <mergeCell ref="I654:W654"/>
    <mergeCell ref="D588:E588"/>
    <mergeCell ref="P471:T471"/>
    <mergeCell ref="P396:V396"/>
    <mergeCell ref="A401:O402"/>
    <mergeCell ref="B655:B656"/>
    <mergeCell ref="P515:V515"/>
    <mergeCell ref="A638:Z638"/>
    <mergeCell ref="D630:E630"/>
    <mergeCell ref="D631:E631"/>
    <mergeCell ref="A636:O637"/>
    <mergeCell ref="A324:Z324"/>
    <mergeCell ref="P355:V355"/>
    <mergeCell ref="P623:T623"/>
    <mergeCell ref="P620:V620"/>
    <mergeCell ref="P543:T543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P624:T624"/>
    <mergeCell ref="P453:T45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464:T464"/>
    <mergeCell ref="D445:E445"/>
    <mergeCell ref="D87:E87"/>
    <mergeCell ref="P116:T116"/>
    <mergeCell ref="D122:E122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522:Z522"/>
    <mergeCell ref="P113:V113"/>
    <mergeCell ref="D126:E126"/>
    <mergeCell ref="P552:T552"/>
    <mergeCell ref="P381:T381"/>
    <mergeCell ref="D253:E253"/>
    <mergeCell ref="D351:E351"/>
    <mergeCell ref="D411:E411"/>
    <mergeCell ref="D289:E289"/>
    <mergeCell ref="D587:E587"/>
    <mergeCell ref="P160:T160"/>
    <mergeCell ref="P395:V395"/>
    <mergeCell ref="AG655:AG656"/>
    <mergeCell ref="D527:E527"/>
    <mergeCell ref="P164:V164"/>
    <mergeCell ref="P633:V633"/>
    <mergeCell ref="A287:Z287"/>
    <mergeCell ref="A632:O633"/>
    <mergeCell ref="A523:Z523"/>
    <mergeCell ref="P635:T635"/>
    <mergeCell ref="D616:E616"/>
    <mergeCell ref="K655:K656"/>
    <mergeCell ref="A640:O641"/>
    <mergeCell ref="P614:T614"/>
    <mergeCell ref="D424:E424"/>
    <mergeCell ref="P224:T224"/>
    <mergeCell ref="T655:T656"/>
    <mergeCell ref="X654:Y654"/>
    <mergeCell ref="A510:O511"/>
    <mergeCell ref="P159:T159"/>
    <mergeCell ref="A275:Z275"/>
    <mergeCell ref="P566:T566"/>
    <mergeCell ref="A655:A656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D585:E585"/>
    <mergeCell ref="P468:T468"/>
    <mergeCell ref="D474:E474"/>
    <mergeCell ref="P316:T316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P548:V548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616:T616"/>
    <mergeCell ref="D7:M7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D410:E410"/>
    <mergeCell ref="P594:T594"/>
    <mergeCell ref="P627:V627"/>
    <mergeCell ref="P516:V516"/>
    <mergeCell ref="P504:V504"/>
    <mergeCell ref="P448:V448"/>
    <mergeCell ref="P230:V230"/>
    <mergeCell ref="P168:V16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D144:E144"/>
    <mergeCell ref="D502:E502"/>
    <mergeCell ref="D302:E302"/>
    <mergeCell ref="D429:E429"/>
    <mergeCell ref="P173:T173"/>
    <mergeCell ref="P271:T271"/>
    <mergeCell ref="P100:T100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B17:B18"/>
    <mergeCell ref="P29:T2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0 X292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6 X348 X406 X408 X411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1054</v>
      </c>
      <c r="D6" s="47" t="s">
        <v>1055</v>
      </c>
      <c r="E6" s="47"/>
    </row>
    <row r="8" spans="2:8" x14ac:dyDescent="0.2">
      <c r="B8" s="47" t="s">
        <v>19</v>
      </c>
      <c r="C8" s="47" t="s">
        <v>1054</v>
      </c>
      <c r="D8" s="47"/>
      <c r="E8" s="47"/>
    </row>
    <row r="10" spans="2:8" x14ac:dyDescent="0.2">
      <c r="B10" s="47" t="s">
        <v>1056</v>
      </c>
      <c r="C10" s="47"/>
      <c r="D10" s="47"/>
      <c r="E10" s="47"/>
    </row>
    <row r="11" spans="2:8" x14ac:dyDescent="0.2">
      <c r="B11" s="47" t="s">
        <v>1057</v>
      </c>
      <c r="C11" s="47"/>
      <c r="D11" s="47"/>
      <c r="E11" s="47"/>
    </row>
    <row r="12" spans="2:8" x14ac:dyDescent="0.2">
      <c r="B12" s="47" t="s">
        <v>1058</v>
      </c>
      <c r="C12" s="47"/>
      <c r="D12" s="47"/>
      <c r="E12" s="47"/>
    </row>
    <row r="13" spans="2:8" x14ac:dyDescent="0.2">
      <c r="B13" s="47" t="s">
        <v>1059</v>
      </c>
      <c r="C13" s="47"/>
      <c r="D13" s="47"/>
      <c r="E13" s="47"/>
    </row>
    <row r="14" spans="2:8" x14ac:dyDescent="0.2">
      <c r="B14" s="47" t="s">
        <v>1060</v>
      </c>
      <c r="C14" s="47"/>
      <c r="D14" s="47"/>
      <c r="E14" s="47"/>
    </row>
    <row r="15" spans="2:8" x14ac:dyDescent="0.2">
      <c r="B15" s="47" t="s">
        <v>1061</v>
      </c>
      <c r="C15" s="47"/>
      <c r="D15" s="47"/>
      <c r="E15" s="47"/>
    </row>
    <row r="16" spans="2:8" x14ac:dyDescent="0.2">
      <c r="B16" s="47" t="s">
        <v>1062</v>
      </c>
      <c r="C16" s="47"/>
      <c r="D16" s="47"/>
      <c r="E16" s="47"/>
    </row>
    <row r="17" spans="2:5" x14ac:dyDescent="0.2">
      <c r="B17" s="47" t="s">
        <v>1063</v>
      </c>
      <c r="C17" s="47"/>
      <c r="D17" s="47"/>
      <c r="E17" s="47"/>
    </row>
    <row r="18" spans="2:5" x14ac:dyDescent="0.2">
      <c r="B18" s="47" t="s">
        <v>1064</v>
      </c>
      <c r="C18" s="47"/>
      <c r="D18" s="47"/>
      <c r="E18" s="47"/>
    </row>
    <row r="19" spans="2:5" x14ac:dyDescent="0.2">
      <c r="B19" s="47" t="s">
        <v>1065</v>
      </c>
      <c r="C19" s="47"/>
      <c r="D19" s="47"/>
      <c r="E19" s="47"/>
    </row>
    <row r="20" spans="2:5" x14ac:dyDescent="0.2">
      <c r="B20" s="47" t="s">
        <v>1066</v>
      </c>
      <c r="C20" s="47"/>
      <c r="D20" s="47"/>
      <c r="E20" s="47"/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2025-02-25T10:26:29Z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