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20A44C-D375-400C-A771-194FE6D095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N644" i="1" s="1"/>
  <c r="BO643" i="1"/>
  <c r="BM643" i="1"/>
  <c r="Y643" i="1"/>
  <c r="Y645" i="1" s="1"/>
  <c r="X641" i="1"/>
  <c r="X640" i="1"/>
  <c r="BO639" i="1"/>
  <c r="BM639" i="1"/>
  <c r="Y639" i="1"/>
  <c r="X637" i="1"/>
  <c r="X636" i="1"/>
  <c r="BO635" i="1"/>
  <c r="BM635" i="1"/>
  <c r="Y635" i="1"/>
  <c r="Y636" i="1" s="1"/>
  <c r="X633" i="1"/>
  <c r="X632" i="1"/>
  <c r="BO631" i="1"/>
  <c r="BM631" i="1"/>
  <c r="Y631" i="1"/>
  <c r="BO630" i="1"/>
  <c r="BM630" i="1"/>
  <c r="Y630" i="1"/>
  <c r="X627" i="1"/>
  <c r="X626" i="1"/>
  <c r="BO625" i="1"/>
  <c r="BM625" i="1"/>
  <c r="Y625" i="1"/>
  <c r="BN625" i="1" s="1"/>
  <c r="BO624" i="1"/>
  <c r="BM624" i="1"/>
  <c r="Y624" i="1"/>
  <c r="BP624" i="1" s="1"/>
  <c r="BO623" i="1"/>
  <c r="BM623" i="1"/>
  <c r="Y623" i="1"/>
  <c r="BN623" i="1" s="1"/>
  <c r="BO622" i="1"/>
  <c r="BM622" i="1"/>
  <c r="Y622" i="1"/>
  <c r="Y626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P607" i="1" s="1"/>
  <c r="BO606" i="1"/>
  <c r="BM606" i="1"/>
  <c r="Y606" i="1"/>
  <c r="BN606" i="1" s="1"/>
  <c r="BO605" i="1"/>
  <c r="BM605" i="1"/>
  <c r="Y605" i="1"/>
  <c r="BP605" i="1" s="1"/>
  <c r="BO604" i="1"/>
  <c r="BM604" i="1"/>
  <c r="Y604" i="1"/>
  <c r="BN604" i="1" s="1"/>
  <c r="BO603" i="1"/>
  <c r="BM603" i="1"/>
  <c r="Y603" i="1"/>
  <c r="BP603" i="1" s="1"/>
  <c r="BO602" i="1"/>
  <c r="BM602" i="1"/>
  <c r="Y602" i="1"/>
  <c r="Y609" i="1" s="1"/>
  <c r="BO601" i="1"/>
  <c r="BM601" i="1"/>
  <c r="Y601" i="1"/>
  <c r="BP601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X591" i="1"/>
  <c r="BO590" i="1"/>
  <c r="BM590" i="1"/>
  <c r="Y590" i="1"/>
  <c r="BP590" i="1" s="1"/>
  <c r="BO589" i="1"/>
  <c r="BM589" i="1"/>
  <c r="Y589" i="1"/>
  <c r="BN589" i="1" s="1"/>
  <c r="BO588" i="1"/>
  <c r="BM588" i="1"/>
  <c r="Y588" i="1"/>
  <c r="BP588" i="1" s="1"/>
  <c r="BO587" i="1"/>
  <c r="BM587" i="1"/>
  <c r="Y587" i="1"/>
  <c r="BN587" i="1" s="1"/>
  <c r="BO586" i="1"/>
  <c r="BM586" i="1"/>
  <c r="Y586" i="1"/>
  <c r="BP586" i="1" s="1"/>
  <c r="BO585" i="1"/>
  <c r="BM585" i="1"/>
  <c r="Y585" i="1"/>
  <c r="BO584" i="1"/>
  <c r="BM584" i="1"/>
  <c r="Y584" i="1"/>
  <c r="X580" i="1"/>
  <c r="X579" i="1"/>
  <c r="BO578" i="1"/>
  <c r="BM578" i="1"/>
  <c r="Y578" i="1"/>
  <c r="X574" i="1"/>
  <c r="X573" i="1"/>
  <c r="BO572" i="1"/>
  <c r="BM572" i="1"/>
  <c r="Y572" i="1"/>
  <c r="BN572" i="1" s="1"/>
  <c r="BO571" i="1"/>
  <c r="BM571" i="1"/>
  <c r="Y571" i="1"/>
  <c r="P571" i="1"/>
  <c r="X569" i="1"/>
  <c r="X568" i="1"/>
  <c r="BO567" i="1"/>
  <c r="BM567" i="1"/>
  <c r="Y567" i="1"/>
  <c r="BP567" i="1" s="1"/>
  <c r="P567" i="1"/>
  <c r="BO566" i="1"/>
  <c r="BM566" i="1"/>
  <c r="Y566" i="1"/>
  <c r="P566" i="1"/>
  <c r="BO565" i="1"/>
  <c r="BM565" i="1"/>
  <c r="Z565" i="1"/>
  <c r="Y565" i="1"/>
  <c r="P565" i="1"/>
  <c r="X563" i="1"/>
  <c r="X562" i="1"/>
  <c r="BO561" i="1"/>
  <c r="BM561" i="1"/>
  <c r="Y561" i="1"/>
  <c r="BO560" i="1"/>
  <c r="BM560" i="1"/>
  <c r="Y560" i="1"/>
  <c r="BP560" i="1" s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BO557" i="1"/>
  <c r="BM557" i="1"/>
  <c r="Y557" i="1"/>
  <c r="BP557" i="1" s="1"/>
  <c r="P557" i="1"/>
  <c r="BO556" i="1"/>
  <c r="BM556" i="1"/>
  <c r="Y556" i="1"/>
  <c r="BP556" i="1" s="1"/>
  <c r="BO555" i="1"/>
  <c r="BM555" i="1"/>
  <c r="Y555" i="1"/>
  <c r="BN555" i="1" s="1"/>
  <c r="P555" i="1"/>
  <c r="BO554" i="1"/>
  <c r="BM554" i="1"/>
  <c r="Y554" i="1"/>
  <c r="BP554" i="1" s="1"/>
  <c r="BP553" i="1"/>
  <c r="BO553" i="1"/>
  <c r="BN553" i="1"/>
  <c r="BM553" i="1"/>
  <c r="Z553" i="1"/>
  <c r="Y553" i="1"/>
  <c r="BO552" i="1"/>
  <c r="BM552" i="1"/>
  <c r="Y552" i="1"/>
  <c r="BP552" i="1" s="1"/>
  <c r="BO551" i="1"/>
  <c r="BM551" i="1"/>
  <c r="Y551" i="1"/>
  <c r="BO550" i="1"/>
  <c r="BM550" i="1"/>
  <c r="Y550" i="1"/>
  <c r="X548" i="1"/>
  <c r="X547" i="1"/>
  <c r="BO546" i="1"/>
  <c r="BM546" i="1"/>
  <c r="Y546" i="1"/>
  <c r="BP546" i="1" s="1"/>
  <c r="BO545" i="1"/>
  <c r="BM545" i="1"/>
  <c r="Y545" i="1"/>
  <c r="BN545" i="1" s="1"/>
  <c r="BO544" i="1"/>
  <c r="BM544" i="1"/>
  <c r="Y544" i="1"/>
  <c r="BP544" i="1" s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N539" i="1" s="1"/>
  <c r="BO538" i="1"/>
  <c r="BM538" i="1"/>
  <c r="Y538" i="1"/>
  <c r="BP538" i="1" s="1"/>
  <c r="BO537" i="1"/>
  <c r="BM537" i="1"/>
  <c r="Y537" i="1"/>
  <c r="BN537" i="1" s="1"/>
  <c r="BO536" i="1"/>
  <c r="BM536" i="1"/>
  <c r="Y536" i="1"/>
  <c r="BP536" i="1" s="1"/>
  <c r="P536" i="1"/>
  <c r="BO535" i="1"/>
  <c r="BM535" i="1"/>
  <c r="Y535" i="1"/>
  <c r="P535" i="1"/>
  <c r="BO534" i="1"/>
  <c r="BM534" i="1"/>
  <c r="Y534" i="1"/>
  <c r="BN534" i="1" s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BO531" i="1"/>
  <c r="BM531" i="1"/>
  <c r="Y531" i="1"/>
  <c r="BN531" i="1" s="1"/>
  <c r="P531" i="1"/>
  <c r="BO530" i="1"/>
  <c r="BM530" i="1"/>
  <c r="Y530" i="1"/>
  <c r="BP530" i="1" s="1"/>
  <c r="P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N527" i="1" s="1"/>
  <c r="P527" i="1"/>
  <c r="BO526" i="1"/>
  <c r="BM526" i="1"/>
  <c r="Y526" i="1"/>
  <c r="BP526" i="1" s="1"/>
  <c r="P526" i="1"/>
  <c r="BO525" i="1"/>
  <c r="BM525" i="1"/>
  <c r="Y525" i="1"/>
  <c r="BP525" i="1" s="1"/>
  <c r="P525" i="1"/>
  <c r="BO524" i="1"/>
  <c r="BM524" i="1"/>
  <c r="Y524" i="1"/>
  <c r="X520" i="1"/>
  <c r="X519" i="1"/>
  <c r="BO518" i="1"/>
  <c r="BM518" i="1"/>
  <c r="Y518" i="1"/>
  <c r="Y519" i="1" s="1"/>
  <c r="P518" i="1"/>
  <c r="X516" i="1"/>
  <c r="X515" i="1"/>
  <c r="BO514" i="1"/>
  <c r="BM514" i="1"/>
  <c r="Y514" i="1"/>
  <c r="AC657" i="1" s="1"/>
  <c r="P514" i="1"/>
  <c r="X511" i="1"/>
  <c r="X510" i="1"/>
  <c r="BO509" i="1"/>
  <c r="BM509" i="1"/>
  <c r="Y509" i="1"/>
  <c r="BN509" i="1" s="1"/>
  <c r="BO508" i="1"/>
  <c r="BM508" i="1"/>
  <c r="Y508" i="1"/>
  <c r="BP508" i="1" s="1"/>
  <c r="BO507" i="1"/>
  <c r="BM507" i="1"/>
  <c r="Y507" i="1"/>
  <c r="P507" i="1"/>
  <c r="X504" i="1"/>
  <c r="X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P500" i="1" s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N479" i="1" s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N475" i="1" s="1"/>
  <c r="BO474" i="1"/>
  <c r="BM474" i="1"/>
  <c r="Y474" i="1"/>
  <c r="P474" i="1"/>
  <c r="BO473" i="1"/>
  <c r="BM473" i="1"/>
  <c r="Y473" i="1"/>
  <c r="BN473" i="1" s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N469" i="1" s="1"/>
  <c r="P469" i="1"/>
  <c r="BO468" i="1"/>
  <c r="BM468" i="1"/>
  <c r="Y468" i="1"/>
  <c r="BP468" i="1" s="1"/>
  <c r="BP467" i="1"/>
  <c r="BO467" i="1"/>
  <c r="BM467" i="1"/>
  <c r="Y467" i="1"/>
  <c r="P467" i="1"/>
  <c r="BO466" i="1"/>
  <c r="BM466" i="1"/>
  <c r="Y466" i="1"/>
  <c r="BN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BP454" i="1" s="1"/>
  <c r="P454" i="1"/>
  <c r="BO453" i="1"/>
  <c r="BM453" i="1"/>
  <c r="Z453" i="1"/>
  <c r="Y453" i="1"/>
  <c r="BN453" i="1" s="1"/>
  <c r="P453" i="1"/>
  <c r="BO452" i="1"/>
  <c r="BM452" i="1"/>
  <c r="Y452" i="1"/>
  <c r="BN452" i="1" s="1"/>
  <c r="P452" i="1"/>
  <c r="BO451" i="1"/>
  <c r="BM451" i="1"/>
  <c r="Y451" i="1"/>
  <c r="BP451" i="1" s="1"/>
  <c r="BO450" i="1"/>
  <c r="BM450" i="1"/>
  <c r="Z450" i="1"/>
  <c r="Y450" i="1"/>
  <c r="BN450" i="1" s="1"/>
  <c r="X448" i="1"/>
  <c r="X447" i="1"/>
  <c r="BO446" i="1"/>
  <c r="BM446" i="1"/>
  <c r="Y446" i="1"/>
  <c r="BN446" i="1" s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BN438" i="1" s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P425" i="1" s="1"/>
  <c r="BO424" i="1"/>
  <c r="BM424" i="1"/>
  <c r="Z424" i="1"/>
  <c r="Y424" i="1"/>
  <c r="X422" i="1"/>
  <c r="X421" i="1"/>
  <c r="BO420" i="1"/>
  <c r="BM420" i="1"/>
  <c r="Y420" i="1"/>
  <c r="BN420" i="1" s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BN412" i="1" s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BN408" i="1" s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N398" i="1" s="1"/>
  <c r="P398" i="1"/>
  <c r="X396" i="1"/>
  <c r="X395" i="1"/>
  <c r="BO394" i="1"/>
  <c r="BM394" i="1"/>
  <c r="Y394" i="1"/>
  <c r="W657" i="1" s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Z382" i="1"/>
  <c r="Y382" i="1"/>
  <c r="BN382" i="1" s="1"/>
  <c r="P382" i="1"/>
  <c r="BO381" i="1"/>
  <c r="BM381" i="1"/>
  <c r="Y381" i="1"/>
  <c r="BN381" i="1" s="1"/>
  <c r="BP380" i="1"/>
  <c r="BO380" i="1"/>
  <c r="BN380" i="1"/>
  <c r="BM380" i="1"/>
  <c r="Z380" i="1"/>
  <c r="Y380" i="1"/>
  <c r="X378" i="1"/>
  <c r="X377" i="1"/>
  <c r="BO376" i="1"/>
  <c r="BM376" i="1"/>
  <c r="Y376" i="1"/>
  <c r="BO375" i="1"/>
  <c r="BM375" i="1"/>
  <c r="Y375" i="1"/>
  <c r="BP375" i="1" s="1"/>
  <c r="P375" i="1"/>
  <c r="BO374" i="1"/>
  <c r="BM374" i="1"/>
  <c r="Y374" i="1"/>
  <c r="P374" i="1"/>
  <c r="BO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N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BN364" i="1" s="1"/>
  <c r="P364" i="1"/>
  <c r="X362" i="1"/>
  <c r="X361" i="1"/>
  <c r="BO360" i="1"/>
  <c r="BM360" i="1"/>
  <c r="Y360" i="1"/>
  <c r="BN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Z357" i="1" s="1"/>
  <c r="P357" i="1"/>
  <c r="X355" i="1"/>
  <c r="X354" i="1"/>
  <c r="BO353" i="1"/>
  <c r="BM353" i="1"/>
  <c r="Z353" i="1"/>
  <c r="Y353" i="1"/>
  <c r="BN353" i="1" s="1"/>
  <c r="P353" i="1"/>
  <c r="BO352" i="1"/>
  <c r="BM352" i="1"/>
  <c r="Y352" i="1"/>
  <c r="BN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Z349" i="1"/>
  <c r="Y349" i="1"/>
  <c r="BN349" i="1" s="1"/>
  <c r="P349" i="1"/>
  <c r="BO348" i="1"/>
  <c r="BM348" i="1"/>
  <c r="Y348" i="1"/>
  <c r="BN348" i="1" s="1"/>
  <c r="P348" i="1"/>
  <c r="BO347" i="1"/>
  <c r="BM347" i="1"/>
  <c r="Y347" i="1"/>
  <c r="BP347" i="1" s="1"/>
  <c r="P347" i="1"/>
  <c r="BO346" i="1"/>
  <c r="BM346" i="1"/>
  <c r="Y346" i="1"/>
  <c r="P346" i="1"/>
  <c r="X343" i="1"/>
  <c r="X342" i="1"/>
  <c r="BO341" i="1"/>
  <c r="BM341" i="1"/>
  <c r="Y341" i="1"/>
  <c r="P341" i="1"/>
  <c r="Y338" i="1"/>
  <c r="X338" i="1"/>
  <c r="Y337" i="1"/>
  <c r="X337" i="1"/>
  <c r="BP336" i="1"/>
  <c r="BO336" i="1"/>
  <c r="BN336" i="1"/>
  <c r="BM336" i="1"/>
  <c r="Z336" i="1"/>
  <c r="Z337" i="1" s="1"/>
  <c r="Y336" i="1"/>
  <c r="P336" i="1"/>
  <c r="X334" i="1"/>
  <c r="X333" i="1"/>
  <c r="BO332" i="1"/>
  <c r="BM332" i="1"/>
  <c r="Y332" i="1"/>
  <c r="P332" i="1"/>
  <c r="BO331" i="1"/>
  <c r="BM331" i="1"/>
  <c r="Z331" i="1"/>
  <c r="Y331" i="1"/>
  <c r="BN331" i="1" s="1"/>
  <c r="P331" i="1"/>
  <c r="X329" i="1"/>
  <c r="X328" i="1"/>
  <c r="BO327" i="1"/>
  <c r="BM327" i="1"/>
  <c r="Y327" i="1"/>
  <c r="P327" i="1"/>
  <c r="BO326" i="1"/>
  <c r="BM326" i="1"/>
  <c r="Y326" i="1"/>
  <c r="T657" i="1" s="1"/>
  <c r="P326" i="1"/>
  <c r="X323" i="1"/>
  <c r="X322" i="1"/>
  <c r="BO321" i="1"/>
  <c r="BM321" i="1"/>
  <c r="Y321" i="1"/>
  <c r="P321" i="1"/>
  <c r="BO320" i="1"/>
  <c r="BM320" i="1"/>
  <c r="Y320" i="1"/>
  <c r="Y323" i="1" s="1"/>
  <c r="P320" i="1"/>
  <c r="X318" i="1"/>
  <c r="X317" i="1"/>
  <c r="BO316" i="1"/>
  <c r="BM316" i="1"/>
  <c r="Y316" i="1"/>
  <c r="BP316" i="1" s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BP307" i="1" s="1"/>
  <c r="P307" i="1"/>
  <c r="BO306" i="1"/>
  <c r="BM306" i="1"/>
  <c r="Y306" i="1"/>
  <c r="P306" i="1"/>
  <c r="Y304" i="1"/>
  <c r="X304" i="1"/>
  <c r="Y303" i="1"/>
  <c r="X303" i="1"/>
  <c r="BP302" i="1"/>
  <c r="BO302" i="1"/>
  <c r="BN302" i="1"/>
  <c r="BM302" i="1"/>
  <c r="Z302" i="1"/>
  <c r="Z303" i="1" s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BO292" i="1"/>
  <c r="BM292" i="1"/>
  <c r="Z292" i="1"/>
  <c r="Y292" i="1"/>
  <c r="BN292" i="1" s="1"/>
  <c r="P292" i="1"/>
  <c r="BO291" i="1"/>
  <c r="BM291" i="1"/>
  <c r="Y291" i="1"/>
  <c r="BN291" i="1" s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Z288" i="1"/>
  <c r="Y288" i="1"/>
  <c r="BN288" i="1" s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BN281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N263" i="1" s="1"/>
  <c r="P263" i="1"/>
  <c r="X260" i="1"/>
  <c r="X259" i="1"/>
  <c r="BO258" i="1"/>
  <c r="BM258" i="1"/>
  <c r="Y258" i="1"/>
  <c r="BP258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N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Z248" i="1"/>
  <c r="Y248" i="1"/>
  <c r="BN248" i="1" s="1"/>
  <c r="P248" i="1"/>
  <c r="BO247" i="1"/>
  <c r="BM247" i="1"/>
  <c r="Y247" i="1"/>
  <c r="P247" i="1"/>
  <c r="BO246" i="1"/>
  <c r="BM246" i="1"/>
  <c r="Y246" i="1"/>
  <c r="BN246" i="1" s="1"/>
  <c r="P246" i="1"/>
  <c r="X243" i="1"/>
  <c r="X242" i="1"/>
  <c r="BO241" i="1"/>
  <c r="BM241" i="1"/>
  <c r="Y241" i="1"/>
  <c r="BN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N238" i="1" s="1"/>
  <c r="P238" i="1"/>
  <c r="BO237" i="1"/>
  <c r="BM237" i="1"/>
  <c r="Y237" i="1"/>
  <c r="BN237" i="1" s="1"/>
  <c r="P237" i="1"/>
  <c r="BO236" i="1"/>
  <c r="BM236" i="1"/>
  <c r="Y236" i="1"/>
  <c r="P236" i="1"/>
  <c r="BO235" i="1"/>
  <c r="BM235" i="1"/>
  <c r="Z235" i="1"/>
  <c r="Y235" i="1"/>
  <c r="BN235" i="1" s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BO225" i="1"/>
  <c r="BM225" i="1"/>
  <c r="Y225" i="1"/>
  <c r="BP225" i="1" s="1"/>
  <c r="P225" i="1"/>
  <c r="BO224" i="1"/>
  <c r="BM224" i="1"/>
  <c r="Y224" i="1"/>
  <c r="BN224" i="1" s="1"/>
  <c r="P224" i="1"/>
  <c r="X222" i="1"/>
  <c r="X221" i="1"/>
  <c r="BO220" i="1"/>
  <c r="BM220" i="1"/>
  <c r="Y220" i="1"/>
  <c r="BN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N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N212" i="1" s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N204" i="1" s="1"/>
  <c r="P204" i="1"/>
  <c r="BO203" i="1"/>
  <c r="BM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N200" i="1" s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Y197" i="1" s="1"/>
  <c r="P194" i="1"/>
  <c r="X192" i="1"/>
  <c r="X191" i="1"/>
  <c r="BO190" i="1"/>
  <c r="BM190" i="1"/>
  <c r="Y190" i="1"/>
  <c r="BP190" i="1" s="1"/>
  <c r="P190" i="1"/>
  <c r="BO189" i="1"/>
  <c r="BM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N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N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I657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BN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Y146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N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N123" i="1" s="1"/>
  <c r="P123" i="1"/>
  <c r="BO122" i="1"/>
  <c r="BM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P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X89" i="1"/>
  <c r="X88" i="1"/>
  <c r="BO87" i="1"/>
  <c r="BM87" i="1"/>
  <c r="Y87" i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4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N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N50" i="1" s="1"/>
  <c r="P50" i="1"/>
  <c r="X47" i="1"/>
  <c r="X46" i="1"/>
  <c r="BO45" i="1"/>
  <c r="BM45" i="1"/>
  <c r="Y45" i="1"/>
  <c r="BN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N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BP29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9" i="1" s="1"/>
  <c r="BM22" i="1"/>
  <c r="Y22" i="1"/>
  <c r="B657" i="1" s="1"/>
  <c r="P22" i="1"/>
  <c r="H10" i="1"/>
  <c r="A9" i="1"/>
  <c r="F10" i="1" s="1"/>
  <c r="D7" i="1"/>
  <c r="Q6" i="1"/>
  <c r="P2" i="1"/>
  <c r="BP85" i="1" l="1"/>
  <c r="BN85" i="1"/>
  <c r="Z85" i="1"/>
  <c r="BP110" i="1"/>
  <c r="BN110" i="1"/>
  <c r="Z110" i="1"/>
  <c r="BP139" i="1"/>
  <c r="BN139" i="1"/>
  <c r="Z139" i="1"/>
  <c r="BP180" i="1"/>
  <c r="BN180" i="1"/>
  <c r="Z180" i="1"/>
  <c r="BP205" i="1"/>
  <c r="BN205" i="1"/>
  <c r="Z205" i="1"/>
  <c r="BP226" i="1"/>
  <c r="BN226" i="1"/>
  <c r="Z226" i="1"/>
  <c r="BN252" i="1"/>
  <c r="Z252" i="1"/>
  <c r="BN269" i="1"/>
  <c r="Z269" i="1"/>
  <c r="BP289" i="1"/>
  <c r="BN289" i="1"/>
  <c r="Z289" i="1"/>
  <c r="Y317" i="1"/>
  <c r="Y318" i="1"/>
  <c r="BN327" i="1"/>
  <c r="Z327" i="1"/>
  <c r="BP346" i="1"/>
  <c r="BN346" i="1"/>
  <c r="Z346" i="1"/>
  <c r="BN369" i="1"/>
  <c r="Z369" i="1"/>
  <c r="BP383" i="1"/>
  <c r="BN383" i="1"/>
  <c r="Z383" i="1"/>
  <c r="BN413" i="1"/>
  <c r="Z413" i="1"/>
  <c r="BN439" i="1"/>
  <c r="Z439" i="1"/>
  <c r="BP494" i="1"/>
  <c r="Y496" i="1"/>
  <c r="BP551" i="1"/>
  <c r="BN551" i="1"/>
  <c r="Z551" i="1"/>
  <c r="Z62" i="1"/>
  <c r="Z78" i="1"/>
  <c r="BP98" i="1"/>
  <c r="BN98" i="1"/>
  <c r="Z98" i="1"/>
  <c r="BP124" i="1"/>
  <c r="BN124" i="1"/>
  <c r="Z124" i="1"/>
  <c r="BP160" i="1"/>
  <c r="BN160" i="1"/>
  <c r="Z160" i="1"/>
  <c r="BP195" i="1"/>
  <c r="BN195" i="1"/>
  <c r="Z195" i="1"/>
  <c r="BP217" i="1"/>
  <c r="BN217" i="1"/>
  <c r="Z217" i="1"/>
  <c r="BN239" i="1"/>
  <c r="Z239" i="1"/>
  <c r="Y259" i="1"/>
  <c r="Y260" i="1"/>
  <c r="BN265" i="1"/>
  <c r="Z265" i="1"/>
  <c r="Y277" i="1"/>
  <c r="Y278" i="1"/>
  <c r="BN283" i="1"/>
  <c r="Z283" i="1"/>
  <c r="BP293" i="1"/>
  <c r="BN293" i="1"/>
  <c r="Z293" i="1"/>
  <c r="BP332" i="1"/>
  <c r="BN332" i="1"/>
  <c r="Z332" i="1"/>
  <c r="BP350" i="1"/>
  <c r="BN350" i="1"/>
  <c r="Z350" i="1"/>
  <c r="BN365" i="1"/>
  <c r="Z365" i="1"/>
  <c r="BP374" i="1"/>
  <c r="BN374" i="1"/>
  <c r="Z374" i="1"/>
  <c r="BN409" i="1"/>
  <c r="Z409" i="1"/>
  <c r="BN435" i="1"/>
  <c r="Z435" i="1"/>
  <c r="BN498" i="1"/>
  <c r="Z498" i="1"/>
  <c r="BP524" i="1"/>
  <c r="BN524" i="1"/>
  <c r="Z524" i="1"/>
  <c r="BP566" i="1"/>
  <c r="BN566" i="1"/>
  <c r="Z566" i="1"/>
  <c r="Y255" i="1"/>
  <c r="Y384" i="1"/>
  <c r="Y459" i="1"/>
  <c r="Z657" i="1"/>
  <c r="Y573" i="1"/>
  <c r="Y592" i="1"/>
  <c r="BN29" i="1"/>
  <c r="BP37" i="1"/>
  <c r="BP45" i="1"/>
  <c r="BP50" i="1"/>
  <c r="BP54" i="1"/>
  <c r="BN60" i="1"/>
  <c r="BP70" i="1"/>
  <c r="BP71" i="1"/>
  <c r="BN71" i="1"/>
  <c r="BN80" i="1"/>
  <c r="BP87" i="1"/>
  <c r="BN87" i="1"/>
  <c r="Z87" i="1"/>
  <c r="BP92" i="1"/>
  <c r="BN92" i="1"/>
  <c r="Z92" i="1"/>
  <c r="BP103" i="1"/>
  <c r="BN103" i="1"/>
  <c r="Z103" i="1"/>
  <c r="Y113" i="1"/>
  <c r="BP108" i="1"/>
  <c r="BN108" i="1"/>
  <c r="Z108" i="1"/>
  <c r="Y130" i="1"/>
  <c r="BP122" i="1"/>
  <c r="BN122" i="1"/>
  <c r="Z122" i="1"/>
  <c r="Y134" i="1"/>
  <c r="BP132" i="1"/>
  <c r="BN132" i="1"/>
  <c r="Z132" i="1"/>
  <c r="BN148" i="1"/>
  <c r="Y150" i="1"/>
  <c r="BP149" i="1"/>
  <c r="BN149" i="1"/>
  <c r="Z149" i="1"/>
  <c r="Y156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Y191" i="1"/>
  <c r="BP189" i="1"/>
  <c r="BN189" i="1"/>
  <c r="Z189" i="1"/>
  <c r="BP203" i="1"/>
  <c r="BN203" i="1"/>
  <c r="Z203" i="1"/>
  <c r="BP215" i="1"/>
  <c r="BN215" i="1"/>
  <c r="Z215" i="1"/>
  <c r="BP240" i="1"/>
  <c r="BN240" i="1"/>
  <c r="Z240" i="1"/>
  <c r="BN247" i="1"/>
  <c r="BP249" i="1"/>
  <c r="BN249" i="1"/>
  <c r="Z249" i="1"/>
  <c r="BN271" i="1"/>
  <c r="Y300" i="1"/>
  <c r="Y299" i="1"/>
  <c r="BP298" i="1"/>
  <c r="BN298" i="1"/>
  <c r="Z298" i="1"/>
  <c r="Z299" i="1" s="1"/>
  <c r="BN320" i="1"/>
  <c r="BN347" i="1"/>
  <c r="BN367" i="1"/>
  <c r="BN375" i="1"/>
  <c r="BN376" i="1"/>
  <c r="Z376" i="1"/>
  <c r="Y391" i="1"/>
  <c r="BP387" i="1"/>
  <c r="BN387" i="1"/>
  <c r="Z387" i="1"/>
  <c r="Y390" i="1"/>
  <c r="BN399" i="1"/>
  <c r="Z399" i="1"/>
  <c r="BN407" i="1"/>
  <c r="BN415" i="1"/>
  <c r="BN425" i="1"/>
  <c r="BN437" i="1"/>
  <c r="BN501" i="1"/>
  <c r="BN508" i="1"/>
  <c r="BN525" i="1"/>
  <c r="BN559" i="1"/>
  <c r="BP561" i="1"/>
  <c r="BN561" i="1"/>
  <c r="Z561" i="1"/>
  <c r="BN567" i="1"/>
  <c r="BP595" i="1"/>
  <c r="BN595" i="1"/>
  <c r="Z595" i="1"/>
  <c r="BP597" i="1"/>
  <c r="BN597" i="1"/>
  <c r="Z597" i="1"/>
  <c r="Y620" i="1"/>
  <c r="BP611" i="1"/>
  <c r="BN611" i="1"/>
  <c r="Z611" i="1"/>
  <c r="BP613" i="1"/>
  <c r="BN613" i="1"/>
  <c r="Z613" i="1"/>
  <c r="BP615" i="1"/>
  <c r="BN615" i="1"/>
  <c r="Z615" i="1"/>
  <c r="BP617" i="1"/>
  <c r="BN617" i="1"/>
  <c r="Z617" i="1"/>
  <c r="AG657" i="1"/>
  <c r="Y632" i="1"/>
  <c r="BP630" i="1"/>
  <c r="BN630" i="1"/>
  <c r="Z630" i="1"/>
  <c r="Z24" i="1"/>
  <c r="BN24" i="1"/>
  <c r="BN25" i="1"/>
  <c r="X651" i="1"/>
  <c r="Y30" i="1"/>
  <c r="Y31" i="1"/>
  <c r="Y41" i="1"/>
  <c r="BN35" i="1"/>
  <c r="Z37" i="1"/>
  <c r="Z38" i="1"/>
  <c r="BN38" i="1"/>
  <c r="BN39" i="1"/>
  <c r="Z45" i="1"/>
  <c r="Z50" i="1"/>
  <c r="Z51" i="1"/>
  <c r="BN51" i="1"/>
  <c r="BN52" i="1"/>
  <c r="Z54" i="1"/>
  <c r="Z55" i="1"/>
  <c r="BN55" i="1"/>
  <c r="BN56" i="1"/>
  <c r="BP62" i="1"/>
  <c r="Z67" i="1"/>
  <c r="BN67" i="1"/>
  <c r="BP67" i="1"/>
  <c r="BN68" i="1"/>
  <c r="Z70" i="1"/>
  <c r="Z71" i="1"/>
  <c r="Y82" i="1"/>
  <c r="BN76" i="1"/>
  <c r="Y88" i="1"/>
  <c r="Y95" i="1"/>
  <c r="BP100" i="1"/>
  <c r="BN100" i="1"/>
  <c r="Z100" i="1"/>
  <c r="BP112" i="1"/>
  <c r="BN112" i="1"/>
  <c r="Z112" i="1"/>
  <c r="Y120" i="1"/>
  <c r="BP116" i="1"/>
  <c r="BN116" i="1"/>
  <c r="Z116" i="1"/>
  <c r="BP126" i="1"/>
  <c r="BN126" i="1"/>
  <c r="Z126" i="1"/>
  <c r="BP143" i="1"/>
  <c r="BN143" i="1"/>
  <c r="Z143" i="1"/>
  <c r="BP162" i="1"/>
  <c r="BN162" i="1"/>
  <c r="Z162" i="1"/>
  <c r="BP182" i="1"/>
  <c r="BN182" i="1"/>
  <c r="Z182" i="1"/>
  <c r="Y207" i="1"/>
  <c r="BP199" i="1"/>
  <c r="BN199" i="1"/>
  <c r="Z199" i="1"/>
  <c r="Y221" i="1"/>
  <c r="BP211" i="1"/>
  <c r="BN211" i="1"/>
  <c r="Z211" i="1"/>
  <c r="BP219" i="1"/>
  <c r="BN219" i="1"/>
  <c r="Z219" i="1"/>
  <c r="BN228" i="1"/>
  <c r="BP236" i="1"/>
  <c r="BN236" i="1"/>
  <c r="Z236" i="1"/>
  <c r="BN254" i="1"/>
  <c r="BN267" i="1"/>
  <c r="BN290" i="1"/>
  <c r="BP306" i="1"/>
  <c r="BN306" i="1"/>
  <c r="Z306" i="1"/>
  <c r="Y308" i="1"/>
  <c r="Y309" i="1"/>
  <c r="Y314" i="1"/>
  <c r="Y313" i="1"/>
  <c r="BN312" i="1"/>
  <c r="Z333" i="1"/>
  <c r="U657" i="1"/>
  <c r="Y343" i="1"/>
  <c r="Y342" i="1"/>
  <c r="BP341" i="1"/>
  <c r="BN341" i="1"/>
  <c r="Z341" i="1"/>
  <c r="Z342" i="1" s="1"/>
  <c r="BN351" i="1"/>
  <c r="BN359" i="1"/>
  <c r="BP376" i="1"/>
  <c r="BP399" i="1"/>
  <c r="BP400" i="1"/>
  <c r="BN400" i="1"/>
  <c r="Z400" i="1"/>
  <c r="BN411" i="1"/>
  <c r="BN441" i="1"/>
  <c r="BN451" i="1"/>
  <c r="BP474" i="1"/>
  <c r="BN474" i="1"/>
  <c r="Z474" i="1"/>
  <c r="BP484" i="1"/>
  <c r="BN484" i="1"/>
  <c r="Z484" i="1"/>
  <c r="Z486" i="1" s="1"/>
  <c r="Y487" i="1"/>
  <c r="BN72" i="1"/>
  <c r="BP78" i="1"/>
  <c r="Y105" i="1"/>
  <c r="Y104" i="1"/>
  <c r="G657" i="1"/>
  <c r="Y145" i="1"/>
  <c r="Y168" i="1"/>
  <c r="BN225" i="1"/>
  <c r="K657" i="1"/>
  <c r="BN250" i="1"/>
  <c r="BP252" i="1"/>
  <c r="BN258" i="1"/>
  <c r="BP265" i="1"/>
  <c r="BP269" i="1"/>
  <c r="BN276" i="1"/>
  <c r="BP283" i="1"/>
  <c r="BP288" i="1"/>
  <c r="BP292" i="1"/>
  <c r="BN307" i="1"/>
  <c r="BN316" i="1"/>
  <c r="Y322" i="1"/>
  <c r="BP327" i="1"/>
  <c r="BP331" i="1"/>
  <c r="Y334" i="1"/>
  <c r="Y355" i="1"/>
  <c r="BP349" i="1"/>
  <c r="BP353" i="1"/>
  <c r="Y361" i="1"/>
  <c r="BP357" i="1"/>
  <c r="BP365" i="1"/>
  <c r="BP369" i="1"/>
  <c r="Y377" i="1"/>
  <c r="BP373" i="1"/>
  <c r="BP382" i="1"/>
  <c r="BN388" i="1"/>
  <c r="BP409" i="1"/>
  <c r="BP413" i="1"/>
  <c r="Y421" i="1"/>
  <c r="BN419" i="1"/>
  <c r="Y427" i="1"/>
  <c r="BP424" i="1"/>
  <c r="Y426" i="1"/>
  <c r="Y657" i="1"/>
  <c r="BP435" i="1"/>
  <c r="BP439" i="1"/>
  <c r="Y447" i="1"/>
  <c r="BN445" i="1"/>
  <c r="BP450" i="1"/>
  <c r="BP453" i="1"/>
  <c r="BN454" i="1"/>
  <c r="BN458" i="1"/>
  <c r="BN465" i="1"/>
  <c r="BN467" i="1"/>
  <c r="Z467" i="1"/>
  <c r="BN470" i="1"/>
  <c r="Z470" i="1"/>
  <c r="BN476" i="1"/>
  <c r="Z476" i="1"/>
  <c r="BP489" i="1"/>
  <c r="Y491" i="1"/>
  <c r="BP528" i="1"/>
  <c r="BN528" i="1"/>
  <c r="Z528" i="1"/>
  <c r="BN530" i="1"/>
  <c r="BN533" i="1"/>
  <c r="BP535" i="1"/>
  <c r="BN535" i="1"/>
  <c r="Z535" i="1"/>
  <c r="BN538" i="1"/>
  <c r="BN544" i="1"/>
  <c r="AE657" i="1"/>
  <c r="Y579" i="1"/>
  <c r="BP578" i="1"/>
  <c r="BN578" i="1"/>
  <c r="Z578" i="1"/>
  <c r="Z579" i="1" s="1"/>
  <c r="Y599" i="1"/>
  <c r="Y598" i="1"/>
  <c r="BP594" i="1"/>
  <c r="BN594" i="1"/>
  <c r="Z594" i="1"/>
  <c r="BP596" i="1"/>
  <c r="BN596" i="1"/>
  <c r="Z596" i="1"/>
  <c r="Y619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Y640" i="1"/>
  <c r="BP639" i="1"/>
  <c r="BN639" i="1"/>
  <c r="Z639" i="1"/>
  <c r="Z640" i="1" s="1"/>
  <c r="BN468" i="1"/>
  <c r="Y540" i="1"/>
  <c r="BN526" i="1"/>
  <c r="BN529" i="1"/>
  <c r="BN536" i="1"/>
  <c r="BN546" i="1"/>
  <c r="Y562" i="1"/>
  <c r="BN550" i="1"/>
  <c r="BN552" i="1"/>
  <c r="BN554" i="1"/>
  <c r="BN556" i="1"/>
  <c r="Y569" i="1"/>
  <c r="BP565" i="1"/>
  <c r="Y568" i="1"/>
  <c r="AF657" i="1"/>
  <c r="H9" i="1"/>
  <c r="X648" i="1"/>
  <c r="X650" i="1" s="1"/>
  <c r="BN23" i="1"/>
  <c r="Z25" i="1"/>
  <c r="X647" i="1"/>
  <c r="Z29" i="1"/>
  <c r="Z30" i="1" s="1"/>
  <c r="Z35" i="1"/>
  <c r="BP35" i="1"/>
  <c r="Z39" i="1"/>
  <c r="Y42" i="1"/>
  <c r="Y46" i="1"/>
  <c r="Z52" i="1"/>
  <c r="Z56" i="1"/>
  <c r="Z60" i="1"/>
  <c r="BP60" i="1"/>
  <c r="Z68" i="1"/>
  <c r="Z72" i="1"/>
  <c r="Z76" i="1"/>
  <c r="BP76" i="1"/>
  <c r="Z80" i="1"/>
  <c r="Y89" i="1"/>
  <c r="BP93" i="1"/>
  <c r="Z93" i="1"/>
  <c r="BN93" i="1"/>
  <c r="BP101" i="1"/>
  <c r="Z101" i="1"/>
  <c r="BN101" i="1"/>
  <c r="BP109" i="1"/>
  <c r="Z109" i="1"/>
  <c r="BN109" i="1"/>
  <c r="BP117" i="1"/>
  <c r="Z117" i="1"/>
  <c r="BN117" i="1"/>
  <c r="Y119" i="1"/>
  <c r="J9" i="1"/>
  <c r="BN22" i="1"/>
  <c r="Y27" i="1"/>
  <c r="BN36" i="1"/>
  <c r="BN40" i="1"/>
  <c r="BN44" i="1"/>
  <c r="D657" i="1"/>
  <c r="BN53" i="1"/>
  <c r="Y58" i="1"/>
  <c r="BN61" i="1"/>
  <c r="BN69" i="1"/>
  <c r="BN77" i="1"/>
  <c r="BN81" i="1"/>
  <c r="BN99" i="1"/>
  <c r="BP99" i="1"/>
  <c r="Z99" i="1"/>
  <c r="Y114" i="1"/>
  <c r="A10" i="1"/>
  <c r="Z23" i="1"/>
  <c r="Y26" i="1"/>
  <c r="Y57" i="1"/>
  <c r="Y65" i="1"/>
  <c r="Y73" i="1"/>
  <c r="Z119" i="1"/>
  <c r="F9" i="1"/>
  <c r="Z22" i="1"/>
  <c r="Z26" i="1" s="1"/>
  <c r="BP22" i="1"/>
  <c r="C657" i="1"/>
  <c r="Z36" i="1"/>
  <c r="Z40" i="1"/>
  <c r="Z44" i="1"/>
  <c r="BP44" i="1"/>
  <c r="Z53" i="1"/>
  <c r="Z61" i="1"/>
  <c r="Z69" i="1"/>
  <c r="Y83" i="1"/>
  <c r="Z77" i="1"/>
  <c r="Z81" i="1"/>
  <c r="BN86" i="1"/>
  <c r="BP86" i="1"/>
  <c r="Z86" i="1"/>
  <c r="Z88" i="1" s="1"/>
  <c r="BN102" i="1"/>
  <c r="BP102" i="1"/>
  <c r="Z102" i="1"/>
  <c r="BN111" i="1"/>
  <c r="BP111" i="1"/>
  <c r="Z111" i="1"/>
  <c r="Y135" i="1"/>
  <c r="Y140" i="1"/>
  <c r="Y169" i="1"/>
  <c r="Y175" i="1"/>
  <c r="Y192" i="1"/>
  <c r="Y196" i="1"/>
  <c r="Y208" i="1"/>
  <c r="Z225" i="1"/>
  <c r="Z228" i="1"/>
  <c r="Y231" i="1"/>
  <c r="Z238" i="1"/>
  <c r="BP238" i="1"/>
  <c r="Y242" i="1"/>
  <c r="Z123" i="1"/>
  <c r="BP123" i="1"/>
  <c r="BN125" i="1"/>
  <c r="Z127" i="1"/>
  <c r="BP127" i="1"/>
  <c r="BN133" i="1"/>
  <c r="BN138" i="1"/>
  <c r="Z144" i="1"/>
  <c r="Z145" i="1" s="1"/>
  <c r="BP144" i="1"/>
  <c r="Z148" i="1"/>
  <c r="Z150" i="1" s="1"/>
  <c r="BP148" i="1"/>
  <c r="Y151" i="1"/>
  <c r="BN159" i="1"/>
  <c r="Z161" i="1"/>
  <c r="BP161" i="1"/>
  <c r="BN167" i="1"/>
  <c r="BN173" i="1"/>
  <c r="Y174" i="1"/>
  <c r="BN177" i="1"/>
  <c r="Z179" i="1"/>
  <c r="BP179" i="1"/>
  <c r="BN181" i="1"/>
  <c r="Z183" i="1"/>
  <c r="BP183" i="1"/>
  <c r="Y186" i="1"/>
  <c r="BN190" i="1"/>
  <c r="BN194" i="1"/>
  <c r="Z200" i="1"/>
  <c r="BP200" i="1"/>
  <c r="BN202" i="1"/>
  <c r="Z204" i="1"/>
  <c r="BP204" i="1"/>
  <c r="BN206" i="1"/>
  <c r="BN210" i="1"/>
  <c r="Z212" i="1"/>
  <c r="BP212" i="1"/>
  <c r="BN214" i="1"/>
  <c r="Z216" i="1"/>
  <c r="BP216" i="1"/>
  <c r="BN218" i="1"/>
  <c r="Z220" i="1"/>
  <c r="BP220" i="1"/>
  <c r="Z224" i="1"/>
  <c r="BP224" i="1"/>
  <c r="Z227" i="1"/>
  <c r="BP227" i="1"/>
  <c r="BN229" i="1"/>
  <c r="Y230" i="1"/>
  <c r="BN234" i="1"/>
  <c r="BP235" i="1"/>
  <c r="L657" i="1"/>
  <c r="Y256" i="1"/>
  <c r="BP246" i="1"/>
  <c r="Z246" i="1"/>
  <c r="BP251" i="1"/>
  <c r="Z251" i="1"/>
  <c r="BN264" i="1"/>
  <c r="BP264" i="1"/>
  <c r="Z264" i="1"/>
  <c r="Y272" i="1"/>
  <c r="Y129" i="1"/>
  <c r="Y163" i="1"/>
  <c r="Y185" i="1"/>
  <c r="Y222" i="1"/>
  <c r="BP237" i="1"/>
  <c r="Z237" i="1"/>
  <c r="BP239" i="1"/>
  <c r="BP247" i="1"/>
  <c r="Z247" i="1"/>
  <c r="BN282" i="1"/>
  <c r="BP282" i="1"/>
  <c r="Z282" i="1"/>
  <c r="E657" i="1"/>
  <c r="Y96" i="1"/>
  <c r="F657" i="1"/>
  <c r="Z125" i="1"/>
  <c r="Z133" i="1"/>
  <c r="Z138" i="1"/>
  <c r="Z140" i="1" s="1"/>
  <c r="BP138" i="1"/>
  <c r="Y141" i="1"/>
  <c r="BN144" i="1"/>
  <c r="H657" i="1"/>
  <c r="Z159" i="1"/>
  <c r="Z167" i="1"/>
  <c r="Z168" i="1" s="1"/>
  <c r="Z173" i="1"/>
  <c r="Z174" i="1" s="1"/>
  <c r="BP173" i="1"/>
  <c r="Z177" i="1"/>
  <c r="Z181" i="1"/>
  <c r="J657" i="1"/>
  <c r="Z190" i="1"/>
  <c r="Z194" i="1"/>
  <c r="BP194" i="1"/>
  <c r="Z202" i="1"/>
  <c r="Z206" i="1"/>
  <c r="Z210" i="1"/>
  <c r="BP210" i="1"/>
  <c r="Z214" i="1"/>
  <c r="Z218" i="1"/>
  <c r="Z229" i="1"/>
  <c r="Z234" i="1"/>
  <c r="BP234" i="1"/>
  <c r="BP241" i="1"/>
  <c r="Z241" i="1"/>
  <c r="Y243" i="1"/>
  <c r="BP248" i="1"/>
  <c r="BN268" i="1"/>
  <c r="BP268" i="1"/>
  <c r="Z268" i="1"/>
  <c r="Y295" i="1"/>
  <c r="Y385" i="1"/>
  <c r="Y402" i="1"/>
  <c r="Y416" i="1"/>
  <c r="Y442" i="1"/>
  <c r="Y456" i="1"/>
  <c r="BP471" i="1"/>
  <c r="Z471" i="1"/>
  <c r="BN472" i="1"/>
  <c r="BP473" i="1"/>
  <c r="BP478" i="1"/>
  <c r="Z478" i="1"/>
  <c r="BP479" i="1"/>
  <c r="BP485" i="1"/>
  <c r="Z485" i="1"/>
  <c r="Y486" i="1"/>
  <c r="BN485" i="1"/>
  <c r="Y503" i="1"/>
  <c r="M657" i="1"/>
  <c r="P657" i="1"/>
  <c r="Y285" i="1"/>
  <c r="Z291" i="1"/>
  <c r="BP291" i="1"/>
  <c r="Y294" i="1"/>
  <c r="S657" i="1"/>
  <c r="Z321" i="1"/>
  <c r="BP321" i="1"/>
  <c r="Z326" i="1"/>
  <c r="Z328" i="1" s="1"/>
  <c r="BP326" i="1"/>
  <c r="Y329" i="1"/>
  <c r="Y333" i="1"/>
  <c r="Z348" i="1"/>
  <c r="BP348" i="1"/>
  <c r="Z352" i="1"/>
  <c r="BP352" i="1"/>
  <c r="Z360" i="1"/>
  <c r="BP360" i="1"/>
  <c r="Z364" i="1"/>
  <c r="BP364" i="1"/>
  <c r="Z368" i="1"/>
  <c r="BP368" i="1"/>
  <c r="Y371" i="1"/>
  <c r="Y378" i="1"/>
  <c r="Z381" i="1"/>
  <c r="Z384" i="1" s="1"/>
  <c r="BP381" i="1"/>
  <c r="Z389" i="1"/>
  <c r="BP389" i="1"/>
  <c r="Z394" i="1"/>
  <c r="Z395" i="1" s="1"/>
  <c r="BP394" i="1"/>
  <c r="Z398" i="1"/>
  <c r="BP398" i="1"/>
  <c r="Y401" i="1"/>
  <c r="Z408" i="1"/>
  <c r="BP408" i="1"/>
  <c r="Z412" i="1"/>
  <c r="BP412" i="1"/>
  <c r="Z420" i="1"/>
  <c r="BP420" i="1"/>
  <c r="Z429" i="1"/>
  <c r="Z430" i="1" s="1"/>
  <c r="BP429" i="1"/>
  <c r="Z434" i="1"/>
  <c r="BP434" i="1"/>
  <c r="Z438" i="1"/>
  <c r="BP438" i="1"/>
  <c r="Z446" i="1"/>
  <c r="BP446" i="1"/>
  <c r="Z452" i="1"/>
  <c r="BP452" i="1"/>
  <c r="Y455" i="1"/>
  <c r="Z464" i="1"/>
  <c r="BP464" i="1"/>
  <c r="Z466" i="1"/>
  <c r="BP466" i="1"/>
  <c r="Z469" i="1"/>
  <c r="BP469" i="1"/>
  <c r="Z473" i="1"/>
  <c r="Z475" i="1"/>
  <c r="BP475" i="1"/>
  <c r="Z479" i="1"/>
  <c r="Y481" i="1"/>
  <c r="Y510" i="1"/>
  <c r="BN507" i="1"/>
  <c r="AB657" i="1"/>
  <c r="Y511" i="1"/>
  <c r="BP507" i="1"/>
  <c r="Z507" i="1"/>
  <c r="Z250" i="1"/>
  <c r="Z254" i="1"/>
  <c r="Z258" i="1"/>
  <c r="Z259" i="1" s="1"/>
  <c r="Z263" i="1"/>
  <c r="BP263" i="1"/>
  <c r="Z267" i="1"/>
  <c r="Z271" i="1"/>
  <c r="Z276" i="1"/>
  <c r="Z277" i="1" s="1"/>
  <c r="BP276" i="1"/>
  <c r="Z281" i="1"/>
  <c r="Z284" i="1" s="1"/>
  <c r="BP281" i="1"/>
  <c r="Y284" i="1"/>
  <c r="Z290" i="1"/>
  <c r="R657" i="1"/>
  <c r="Z307" i="1"/>
  <c r="Z312" i="1"/>
  <c r="Z313" i="1" s="1"/>
  <c r="BP312" i="1"/>
  <c r="Z316" i="1"/>
  <c r="Z317" i="1" s="1"/>
  <c r="Z320" i="1"/>
  <c r="BP320" i="1"/>
  <c r="Y328" i="1"/>
  <c r="V657" i="1"/>
  <c r="Z347" i="1"/>
  <c r="Z351" i="1"/>
  <c r="Y354" i="1"/>
  <c r="BN357" i="1"/>
  <c r="Z359" i="1"/>
  <c r="Y362" i="1"/>
  <c r="Z367" i="1"/>
  <c r="Y370" i="1"/>
  <c r="BN373" i="1"/>
  <c r="Z375" i="1"/>
  <c r="Z377" i="1" s="1"/>
  <c r="Z388" i="1"/>
  <c r="Y396" i="1"/>
  <c r="X657" i="1"/>
  <c r="Z407" i="1"/>
  <c r="Z411" i="1"/>
  <c r="Z415" i="1"/>
  <c r="Z419" i="1"/>
  <c r="Z421" i="1" s="1"/>
  <c r="BP419" i="1"/>
  <c r="Y422" i="1"/>
  <c r="BN424" i="1"/>
  <c r="Z425" i="1"/>
  <c r="Z426" i="1" s="1"/>
  <c r="Y431" i="1"/>
  <c r="Z437" i="1"/>
  <c r="Z441" i="1"/>
  <c r="Z445" i="1"/>
  <c r="Z447" i="1" s="1"/>
  <c r="BP445" i="1"/>
  <c r="Y448" i="1"/>
  <c r="Z451" i="1"/>
  <c r="Z458" i="1"/>
  <c r="Z459" i="1" s="1"/>
  <c r="BP458" i="1"/>
  <c r="Z468" i="1"/>
  <c r="BN471" i="1"/>
  <c r="Z472" i="1"/>
  <c r="BN478" i="1"/>
  <c r="BN499" i="1"/>
  <c r="BP499" i="1"/>
  <c r="Z499" i="1"/>
  <c r="BN502" i="1"/>
  <c r="BP502" i="1"/>
  <c r="Z502" i="1"/>
  <c r="Y273" i="1"/>
  <c r="Q657" i="1"/>
  <c r="BN321" i="1"/>
  <c r="BN326" i="1"/>
  <c r="BN389" i="1"/>
  <c r="BN394" i="1"/>
  <c r="Y395" i="1"/>
  <c r="Y417" i="1"/>
  <c r="BN429" i="1"/>
  <c r="BN434" i="1"/>
  <c r="Y443" i="1"/>
  <c r="Z454" i="1"/>
  <c r="BN464" i="1"/>
  <c r="Z465" i="1"/>
  <c r="BP470" i="1"/>
  <c r="BP476" i="1"/>
  <c r="Y482" i="1"/>
  <c r="Y548" i="1"/>
  <c r="BN557" i="1"/>
  <c r="BN560" i="1"/>
  <c r="BN571" i="1"/>
  <c r="Z572" i="1"/>
  <c r="BP572" i="1"/>
  <c r="Y580" i="1"/>
  <c r="BN584" i="1"/>
  <c r="Z585" i="1"/>
  <c r="BP585" i="1"/>
  <c r="BN586" i="1"/>
  <c r="Z587" i="1"/>
  <c r="BP587" i="1"/>
  <c r="BN588" i="1"/>
  <c r="Z589" i="1"/>
  <c r="BP589" i="1"/>
  <c r="BN590" i="1"/>
  <c r="Y591" i="1"/>
  <c r="BN601" i="1"/>
  <c r="Z602" i="1"/>
  <c r="BP602" i="1"/>
  <c r="BN603" i="1"/>
  <c r="Z604" i="1"/>
  <c r="BP604" i="1"/>
  <c r="BN605" i="1"/>
  <c r="Z606" i="1"/>
  <c r="BP606" i="1"/>
  <c r="BN607" i="1"/>
  <c r="Y608" i="1"/>
  <c r="BN622" i="1"/>
  <c r="Z623" i="1"/>
  <c r="BP623" i="1"/>
  <c r="BN624" i="1"/>
  <c r="Z625" i="1"/>
  <c r="BP625" i="1"/>
  <c r="Z635" i="1"/>
  <c r="Z636" i="1" s="1"/>
  <c r="BP635" i="1"/>
  <c r="Y641" i="1"/>
  <c r="BN643" i="1"/>
  <c r="Z644" i="1"/>
  <c r="BP644" i="1"/>
  <c r="AD657" i="1"/>
  <c r="BN489" i="1"/>
  <c r="Y490" i="1"/>
  <c r="BN494" i="1"/>
  <c r="Y495" i="1"/>
  <c r="BN500" i="1"/>
  <c r="Z509" i="1"/>
  <c r="BP509" i="1"/>
  <c r="Z514" i="1"/>
  <c r="Z515" i="1" s="1"/>
  <c r="BP514" i="1"/>
  <c r="Z518" i="1"/>
  <c r="Z519" i="1" s="1"/>
  <c r="BP518" i="1"/>
  <c r="Z527" i="1"/>
  <c r="BP527" i="1"/>
  <c r="Z531" i="1"/>
  <c r="BP531" i="1"/>
  <c r="Z534" i="1"/>
  <c r="BP534" i="1"/>
  <c r="Z537" i="1"/>
  <c r="BP537" i="1"/>
  <c r="Z539" i="1"/>
  <c r="BP539" i="1"/>
  <c r="Z545" i="1"/>
  <c r="BP545" i="1"/>
  <c r="Y547" i="1"/>
  <c r="Z555" i="1"/>
  <c r="BP555" i="1"/>
  <c r="Y563" i="1"/>
  <c r="Y574" i="1"/>
  <c r="Y627" i="1"/>
  <c r="Y637" i="1"/>
  <c r="Y646" i="1"/>
  <c r="AA657" i="1"/>
  <c r="BP498" i="1"/>
  <c r="Z501" i="1"/>
  <c r="Y504" i="1"/>
  <c r="Y516" i="1"/>
  <c r="Y520" i="1"/>
  <c r="Z526" i="1"/>
  <c r="Z530" i="1"/>
  <c r="Y541" i="1"/>
  <c r="Z550" i="1"/>
  <c r="BP550" i="1"/>
  <c r="Z552" i="1"/>
  <c r="Z554" i="1"/>
  <c r="Z557" i="1"/>
  <c r="Z560" i="1"/>
  <c r="BN565" i="1"/>
  <c r="Z567" i="1"/>
  <c r="Z568" i="1" s="1"/>
  <c r="Z571" i="1"/>
  <c r="BP571" i="1"/>
  <c r="Z584" i="1"/>
  <c r="BP584" i="1"/>
  <c r="BN585" i="1"/>
  <c r="Z586" i="1"/>
  <c r="Z588" i="1"/>
  <c r="Z590" i="1"/>
  <c r="Z601" i="1"/>
  <c r="BN602" i="1"/>
  <c r="Z603" i="1"/>
  <c r="Z605" i="1"/>
  <c r="Z607" i="1"/>
  <c r="Z622" i="1"/>
  <c r="BP622" i="1"/>
  <c r="Z624" i="1"/>
  <c r="Y633" i="1"/>
  <c r="BN635" i="1"/>
  <c r="Z643" i="1"/>
  <c r="BP643" i="1"/>
  <c r="Z489" i="1"/>
  <c r="Z490" i="1" s="1"/>
  <c r="Z494" i="1"/>
  <c r="Z495" i="1" s="1"/>
  <c r="Z500" i="1"/>
  <c r="Z508" i="1"/>
  <c r="BN514" i="1"/>
  <c r="Y515" i="1"/>
  <c r="BN518" i="1"/>
  <c r="Z525" i="1"/>
  <c r="Z529" i="1"/>
  <c r="Z533" i="1"/>
  <c r="Z536" i="1"/>
  <c r="Z538" i="1"/>
  <c r="Z544" i="1"/>
  <c r="Z546" i="1"/>
  <c r="Z556" i="1"/>
  <c r="Z559" i="1"/>
  <c r="Z547" i="1" l="1"/>
  <c r="Z645" i="1"/>
  <c r="Z361" i="1"/>
  <c r="Z354" i="1"/>
  <c r="Z308" i="1"/>
  <c r="Z207" i="1"/>
  <c r="Z196" i="1"/>
  <c r="Z163" i="1"/>
  <c r="Z134" i="1"/>
  <c r="Z46" i="1"/>
  <c r="Z73" i="1"/>
  <c r="Z57" i="1"/>
  <c r="Z598" i="1"/>
  <c r="Z632" i="1"/>
  <c r="Z95" i="1"/>
  <c r="Z82" i="1"/>
  <c r="Z64" i="1"/>
  <c r="Z619" i="1"/>
  <c r="Z540" i="1"/>
  <c r="Z626" i="1"/>
  <c r="Z455" i="1"/>
  <c r="Z416" i="1"/>
  <c r="Z272" i="1"/>
  <c r="Z401" i="1"/>
  <c r="Z370" i="1"/>
  <c r="Z294" i="1"/>
  <c r="Z191" i="1"/>
  <c r="Z230" i="1"/>
  <c r="Z129" i="1"/>
  <c r="Z113" i="1"/>
  <c r="Z104" i="1"/>
  <c r="Z503" i="1"/>
  <c r="Z510" i="1"/>
  <c r="Z481" i="1"/>
  <c r="Y648" i="1"/>
  <c r="Z322" i="1"/>
  <c r="Z442" i="1"/>
  <c r="Z242" i="1"/>
  <c r="Z255" i="1"/>
  <c r="Y649" i="1"/>
  <c r="Y651" i="1"/>
  <c r="Z608" i="1"/>
  <c r="Z573" i="1"/>
  <c r="Z562" i="1"/>
  <c r="Z221" i="1"/>
  <c r="Z185" i="1"/>
  <c r="Z591" i="1"/>
  <c r="Z390" i="1"/>
  <c r="Y647" i="1"/>
  <c r="Z41" i="1"/>
  <c r="Z652" i="1" l="1"/>
  <c r="Y650" i="1"/>
</calcChain>
</file>

<file path=xl/sharedStrings.xml><?xml version="1.0" encoding="utf-8"?>
<sst xmlns="http://schemas.openxmlformats.org/spreadsheetml/2006/main" count="3066" uniqueCount="1068">
  <si>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</si>
  <si>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</si>
  <si>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</si>
  <si>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</si>
  <si>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</si>
  <si>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</si>
  <si>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</si>
  <si>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</si>
  <si>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</si>
  <si>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</si>
  <si>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</si>
  <si>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</si>
  <si>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</si>
  <si>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</si>
  <si>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</si>
  <si>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</si>
  <si>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</si>
  <si>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</si>
  <si>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</si>
  <si>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</si>
  <si>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</si>
  <si>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</si>
  <si>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</si>
  <si>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</si>
  <si>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</si>
  <si>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</si>
  <si>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</si>
  <si>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</si>
  <si>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</si>
  <si>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</si>
  <si>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</si>
  <si>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</si>
  <si>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</si>
  <si>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</si>
  <si>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</si>
  <si>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</si>
  <si>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</si>
  <si>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</si>
  <si>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</si>
  <si>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</si>
  <si>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</si>
  <si>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</si>
  <si>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</si>
  <si>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</si>
  <si>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</si>
  <si>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</si>
  <si>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</si>
  <si>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</si>
  <si>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</si>
  <si>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</si>
  <si>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</si>
  <si>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</si>
  <si>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</si>
  <si>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</si>
  <si>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</si>
  <si>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</si>
  <si>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</si>
  <si>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</si>
  <si>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</si>
  <si>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</si>
  <si>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</si>
  <si>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</si>
  <si>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</si>
  <si>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</si>
  <si>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</si>
  <si>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</si>
  <si>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</si>
  <si>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</si>
  <si>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</si>
  <si>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</si>
  <si>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</si>
  <si>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</si>
  <si>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</si>
  <si>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</si>
  <si>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</si>
  <si>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</si>
  <si>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</si>
  <si>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</si>
  <si>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</si>
  <si>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</si>
  <si>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</si>
  <si>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</si>
  <si>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</si>
  <si>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</si>
  <si>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</si>
  <si>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</si>
  <si>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</si>
  <si>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</si>
  <si>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</si>
  <si>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</si>
  <si>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</si>
  <si>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</si>
  <si>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</si>
  <si>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</si>
  <si>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</si>
  <si>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</si>
  <si>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</si>
  <si>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</si>
  <si>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26.02.2025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</si>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</sst>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7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1087" t="s">
        <v>0</v>
      </c>
      <c r="E1" s="786"/>
      <c r="F1" s="786"/>
      <c r="G1" s="12" t="s">
        <v>1</v>
      </c>
      <c r="H1" s="1087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1160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3"/>
      <c r="Q3" s="773"/>
      <c r="R3" s="773"/>
      <c r="S3" s="773"/>
      <c r="T3" s="773"/>
      <c r="U3" s="773"/>
      <c r="V3" s="773"/>
      <c r="W3" s="773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1043" t="s">
        <v>8</v>
      </c>
      <c r="B5" s="871"/>
      <c r="C5" s="807"/>
      <c r="D5" s="906"/>
      <c r="E5" s="908"/>
      <c r="F5" s="831" t="s">
        <v>9</v>
      </c>
      <c r="G5" s="807"/>
      <c r="H5" s="906" t="s">
        <v>1067</v>
      </c>
      <c r="I5" s="907"/>
      <c r="J5" s="907"/>
      <c r="K5" s="907"/>
      <c r="L5" s="907"/>
      <c r="M5" s="908"/>
      <c r="N5" s="58"/>
      <c r="P5" s="24" t="s">
        <v>10</v>
      </c>
      <c r="Q5" s="811">
        <v>45717</v>
      </c>
      <c r="R5" s="812"/>
      <c r="T5" s="1014" t="s">
        <v>11</v>
      </c>
      <c r="U5" s="796"/>
      <c r="V5" s="1016" t="s">
        <v>12</v>
      </c>
      <c r="W5" s="812"/>
      <c r="AB5" s="51"/>
      <c r="AC5" s="51"/>
      <c r="AD5" s="51"/>
      <c r="AE5" s="51"/>
    </row>
    <row r="6" spans="1:32" s="745" customFormat="1" ht="24" customHeight="1" x14ac:dyDescent="0.2">
      <c r="A6" s="1043" t="s">
        <v>13</v>
      </c>
      <c r="B6" s="871"/>
      <c r="C6" s="807"/>
      <c r="D6" s="912" t="s">
        <v>14</v>
      </c>
      <c r="E6" s="913"/>
      <c r="F6" s="913"/>
      <c r="G6" s="913"/>
      <c r="H6" s="913"/>
      <c r="I6" s="913"/>
      <c r="J6" s="913"/>
      <c r="K6" s="913"/>
      <c r="L6" s="913"/>
      <c r="M6" s="812"/>
      <c r="N6" s="59"/>
      <c r="P6" s="24" t="s">
        <v>15</v>
      </c>
      <c r="Q6" s="799" t="str">
        <f>IF(Q5=0," ",CHOOSE(WEEKDAY(Q5,2),"Понедельник","Вторник","Среда","Четверг","Пятница","Суббота","Воскресенье"))</f>
        <v>Суббота</v>
      </c>
      <c r="R6" s="765"/>
      <c r="T6" s="1026" t="s">
        <v>16</v>
      </c>
      <c r="U6" s="796"/>
      <c r="V6" s="924" t="s">
        <v>17</v>
      </c>
      <c r="W6" s="92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1120" t="str">
        <f>IFERROR(VLOOKUP(DeliveryAddress,Table,3,0),1)</f>
        <v>1</v>
      </c>
      <c r="E7" s="1121"/>
      <c r="F7" s="1121"/>
      <c r="G7" s="1121"/>
      <c r="H7" s="1121"/>
      <c r="I7" s="1121"/>
      <c r="J7" s="1121"/>
      <c r="K7" s="1121"/>
      <c r="L7" s="1121"/>
      <c r="M7" s="1021"/>
      <c r="N7" s="60"/>
      <c r="P7" s="24"/>
      <c r="Q7" s="42"/>
      <c r="R7" s="42"/>
      <c r="T7" s="773"/>
      <c r="U7" s="796"/>
      <c r="V7" s="926"/>
      <c r="W7" s="927"/>
      <c r="AB7" s="51"/>
      <c r="AC7" s="51"/>
      <c r="AD7" s="51"/>
      <c r="AE7" s="51"/>
    </row>
    <row r="8" spans="1:32" s="745" customFormat="1" ht="25.5" customHeight="1" x14ac:dyDescent="0.2">
      <c r="A8" s="780" t="s">
        <v>18</v>
      </c>
      <c r="B8" s="761"/>
      <c r="C8" s="762"/>
      <c r="D8" s="1132" t="s">
        <v>19</v>
      </c>
      <c r="E8" s="1133"/>
      <c r="F8" s="1133"/>
      <c r="G8" s="1133"/>
      <c r="H8" s="1133"/>
      <c r="I8" s="1133"/>
      <c r="J8" s="1133"/>
      <c r="K8" s="1133"/>
      <c r="L8" s="1133"/>
      <c r="M8" s="1134"/>
      <c r="N8" s="61"/>
      <c r="P8" s="24" t="s">
        <v>20</v>
      </c>
      <c r="Q8" s="1020">
        <v>0.375</v>
      </c>
      <c r="R8" s="1021"/>
      <c r="T8" s="773"/>
      <c r="U8" s="796"/>
      <c r="V8" s="926"/>
      <c r="W8" s="927"/>
      <c r="AB8" s="51"/>
      <c r="AC8" s="51"/>
      <c r="AD8" s="51"/>
      <c r="AE8" s="51"/>
    </row>
    <row r="9" spans="1:32" s="745" customFormat="1" ht="39.950000000000003" customHeight="1" x14ac:dyDescent="0.2">
      <c r="A9" s="7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3"/>
      <c r="C9" s="773"/>
      <c r="D9" s="852"/>
      <c r="E9" s="853"/>
      <c r="F9" s="7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3"/>
      <c r="H9" s="977" t="str">
        <f>IF(AND($A$9="Тип доверенности/получателя при получении в адресе перегруза:",$D$9="Разовая доверенность"),"Введите ФИО","")</f>
        <v/>
      </c>
      <c r="I9" s="853"/>
      <c r="J9" s="9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3"/>
      <c r="L9" s="853"/>
      <c r="M9" s="853"/>
      <c r="N9" s="743"/>
      <c r="P9" s="26" t="s">
        <v>21</v>
      </c>
      <c r="Q9" s="1063"/>
      <c r="R9" s="837"/>
      <c r="T9" s="773"/>
      <c r="U9" s="796"/>
      <c r="V9" s="928"/>
      <c r="W9" s="929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7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3"/>
      <c r="C10" s="773"/>
      <c r="D10" s="852"/>
      <c r="E10" s="853"/>
      <c r="F10" s="7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3"/>
      <c r="H10" s="945" t="str">
        <f>IFERROR(VLOOKUP($D$10,Proxy,2,FALSE),"")</f>
        <v/>
      </c>
      <c r="I10" s="773"/>
      <c r="J10" s="773"/>
      <c r="K10" s="773"/>
      <c r="L10" s="773"/>
      <c r="M10" s="773"/>
      <c r="N10" s="744"/>
      <c r="P10" s="26" t="s">
        <v>22</v>
      </c>
      <c r="Q10" s="999"/>
      <c r="R10" s="1000"/>
      <c r="U10" s="24" t="s">
        <v>23</v>
      </c>
      <c r="V10" s="1115" t="s">
        <v>24</v>
      </c>
      <c r="W10" s="92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69"/>
      <c r="R11" s="812"/>
      <c r="U11" s="24" t="s">
        <v>27</v>
      </c>
      <c r="V11" s="836" t="s">
        <v>28</v>
      </c>
      <c r="W11" s="837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90" t="s">
        <v>29</v>
      </c>
      <c r="B12" s="871"/>
      <c r="C12" s="871"/>
      <c r="D12" s="871"/>
      <c r="E12" s="871"/>
      <c r="F12" s="871"/>
      <c r="G12" s="871"/>
      <c r="H12" s="871"/>
      <c r="I12" s="871"/>
      <c r="J12" s="871"/>
      <c r="K12" s="871"/>
      <c r="L12" s="871"/>
      <c r="M12" s="807"/>
      <c r="N12" s="62"/>
      <c r="P12" s="24" t="s">
        <v>30</v>
      </c>
      <c r="Q12" s="1020"/>
      <c r="R12" s="1021"/>
      <c r="S12" s="23"/>
      <c r="U12" s="24"/>
      <c r="V12" s="786"/>
      <c r="W12" s="773"/>
      <c r="AB12" s="51"/>
      <c r="AC12" s="51"/>
      <c r="AD12" s="51"/>
      <c r="AE12" s="51"/>
    </row>
    <row r="13" spans="1:32" s="745" customFormat="1" ht="23.25" customHeight="1" x14ac:dyDescent="0.2">
      <c r="A13" s="990" t="s">
        <v>31</v>
      </c>
      <c r="B13" s="871"/>
      <c r="C13" s="871"/>
      <c r="D13" s="871"/>
      <c r="E13" s="871"/>
      <c r="F13" s="871"/>
      <c r="G13" s="871"/>
      <c r="H13" s="871"/>
      <c r="I13" s="871"/>
      <c r="J13" s="871"/>
      <c r="K13" s="871"/>
      <c r="L13" s="871"/>
      <c r="M13" s="807"/>
      <c r="N13" s="62"/>
      <c r="O13" s="26"/>
      <c r="P13" s="26" t="s">
        <v>32</v>
      </c>
      <c r="Q13" s="836"/>
      <c r="R13" s="83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90" t="s">
        <v>33</v>
      </c>
      <c r="B14" s="871"/>
      <c r="C14" s="871"/>
      <c r="D14" s="871"/>
      <c r="E14" s="871"/>
      <c r="F14" s="871"/>
      <c r="G14" s="871"/>
      <c r="H14" s="871"/>
      <c r="I14" s="871"/>
      <c r="J14" s="871"/>
      <c r="K14" s="871"/>
      <c r="L14" s="871"/>
      <c r="M14" s="8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93" t="s">
        <v>34</v>
      </c>
      <c r="B15" s="871"/>
      <c r="C15" s="871"/>
      <c r="D15" s="871"/>
      <c r="E15" s="871"/>
      <c r="F15" s="871"/>
      <c r="G15" s="871"/>
      <c r="H15" s="871"/>
      <c r="I15" s="871"/>
      <c r="J15" s="871"/>
      <c r="K15" s="871"/>
      <c r="L15" s="871"/>
      <c r="M15" s="807"/>
      <c r="N15" s="63"/>
      <c r="P15" s="1035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6"/>
      <c r="Q16" s="1036"/>
      <c r="R16" s="1036"/>
      <c r="S16" s="1036"/>
      <c r="T16" s="10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6" t="s">
        <v>36</v>
      </c>
      <c r="B17" s="766" t="s">
        <v>37</v>
      </c>
      <c r="C17" s="1046" t="s">
        <v>38</v>
      </c>
      <c r="D17" s="766" t="s">
        <v>39</v>
      </c>
      <c r="E17" s="767"/>
      <c r="F17" s="766" t="s">
        <v>40</v>
      </c>
      <c r="G17" s="766" t="s">
        <v>41</v>
      </c>
      <c r="H17" s="766" t="s">
        <v>42</v>
      </c>
      <c r="I17" s="766" t="s">
        <v>43</v>
      </c>
      <c r="J17" s="766" t="s">
        <v>44</v>
      </c>
      <c r="K17" s="766" t="s">
        <v>45</v>
      </c>
      <c r="L17" s="766" t="s">
        <v>46</v>
      </c>
      <c r="M17" s="766" t="s">
        <v>47</v>
      </c>
      <c r="N17" s="766" t="s">
        <v>48</v>
      </c>
      <c r="O17" s="766" t="s">
        <v>49</v>
      </c>
      <c r="P17" s="766" t="s">
        <v>50</v>
      </c>
      <c r="Q17" s="1088"/>
      <c r="R17" s="1088"/>
      <c r="S17" s="1088"/>
      <c r="T17" s="767"/>
      <c r="U17" s="806" t="s">
        <v>51</v>
      </c>
      <c r="V17" s="807"/>
      <c r="W17" s="766" t="s">
        <v>52</v>
      </c>
      <c r="X17" s="766" t="s">
        <v>53</v>
      </c>
      <c r="Y17" s="803" t="s">
        <v>54</v>
      </c>
      <c r="Z17" s="939" t="s">
        <v>55</v>
      </c>
      <c r="AA17" s="825" t="s">
        <v>56</v>
      </c>
      <c r="AB17" s="825" t="s">
        <v>57</v>
      </c>
      <c r="AC17" s="825" t="s">
        <v>58</v>
      </c>
      <c r="AD17" s="825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810"/>
      <c r="B18" s="810"/>
      <c r="C18" s="810"/>
      <c r="D18" s="768"/>
      <c r="E18" s="769"/>
      <c r="F18" s="810"/>
      <c r="G18" s="810"/>
      <c r="H18" s="810"/>
      <c r="I18" s="810"/>
      <c r="J18" s="810"/>
      <c r="K18" s="810"/>
      <c r="L18" s="810"/>
      <c r="M18" s="810"/>
      <c r="N18" s="810"/>
      <c r="O18" s="810"/>
      <c r="P18" s="768"/>
      <c r="Q18" s="1089"/>
      <c r="R18" s="1089"/>
      <c r="S18" s="1089"/>
      <c r="T18" s="769"/>
      <c r="U18" s="67" t="s">
        <v>61</v>
      </c>
      <c r="V18" s="67" t="s">
        <v>62</v>
      </c>
      <c r="W18" s="810"/>
      <c r="X18" s="810"/>
      <c r="Y18" s="804"/>
      <c r="Z18" s="940"/>
      <c r="AA18" s="944"/>
      <c r="AB18" s="944"/>
      <c r="AC18" s="944"/>
      <c r="AD18" s="828"/>
      <c r="AE18" s="829"/>
      <c r="AF18" s="830"/>
      <c r="AG18" s="66"/>
      <c r="BD18" s="65"/>
    </row>
    <row r="19" spans="1:68" ht="27.75" hidden="1" customHeight="1" x14ac:dyDescent="0.2">
      <c r="A19" s="849" t="s">
        <v>63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  <c r="Q19" s="850"/>
      <c r="R19" s="850"/>
      <c r="S19" s="850"/>
      <c r="T19" s="850"/>
      <c r="U19" s="850"/>
      <c r="V19" s="850"/>
      <c r="W19" s="850"/>
      <c r="X19" s="850"/>
      <c r="Y19" s="850"/>
      <c r="Z19" s="850"/>
      <c r="AA19" s="48"/>
      <c r="AB19" s="48"/>
      <c r="AC19" s="48"/>
    </row>
    <row r="20" spans="1:68" ht="16.5" hidden="1" customHeight="1" x14ac:dyDescent="0.25">
      <c r="A20" s="785" t="s">
        <v>63</v>
      </c>
      <c r="B20" s="773"/>
      <c r="C20" s="773"/>
      <c r="D20" s="773"/>
      <c r="E20" s="773"/>
      <c r="F20" s="773"/>
      <c r="G20" s="773"/>
      <c r="H20" s="773"/>
      <c r="I20" s="773"/>
      <c r="J20" s="773"/>
      <c r="K20" s="773"/>
      <c r="L20" s="773"/>
      <c r="M20" s="773"/>
      <c r="N20" s="773"/>
      <c r="O20" s="773"/>
      <c r="P20" s="773"/>
      <c r="Q20" s="773"/>
      <c r="R20" s="773"/>
      <c r="S20" s="773"/>
      <c r="T20" s="773"/>
      <c r="U20" s="773"/>
      <c r="V20" s="773"/>
      <c r="W20" s="773"/>
      <c r="X20" s="773"/>
      <c r="Y20" s="773"/>
      <c r="Z20" s="773"/>
      <c r="AA20" s="746"/>
      <c r="AB20" s="746"/>
      <c r="AC20" s="746"/>
    </row>
    <row r="21" spans="1:68" ht="14.25" hidden="1" customHeight="1" x14ac:dyDescent="0.25">
      <c r="A21" s="772" t="s">
        <v>64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64">
        <v>4680115885912</v>
      </c>
      <c r="E22" s="765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64">
        <v>4607091388237</v>
      </c>
      <c r="E23" s="765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10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64">
        <v>4680115885905</v>
      </c>
      <c r="E24" s="765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10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64">
        <v>4607091388244</v>
      </c>
      <c r="E25" s="765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77"/>
      <c r="B26" s="773"/>
      <c r="C26" s="773"/>
      <c r="D26" s="773"/>
      <c r="E26" s="773"/>
      <c r="F26" s="773"/>
      <c r="G26" s="773"/>
      <c r="H26" s="773"/>
      <c r="I26" s="773"/>
      <c r="J26" s="773"/>
      <c r="K26" s="773"/>
      <c r="L26" s="773"/>
      <c r="M26" s="773"/>
      <c r="N26" s="773"/>
      <c r="O26" s="778"/>
      <c r="P26" s="760" t="s">
        <v>80</v>
      </c>
      <c r="Q26" s="761"/>
      <c r="R26" s="761"/>
      <c r="S26" s="761"/>
      <c r="T26" s="761"/>
      <c r="U26" s="761"/>
      <c r="V26" s="762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73"/>
      <c r="B27" s="773"/>
      <c r="C27" s="773"/>
      <c r="D27" s="773"/>
      <c r="E27" s="773"/>
      <c r="F27" s="773"/>
      <c r="G27" s="773"/>
      <c r="H27" s="773"/>
      <c r="I27" s="773"/>
      <c r="J27" s="773"/>
      <c r="K27" s="773"/>
      <c r="L27" s="773"/>
      <c r="M27" s="773"/>
      <c r="N27" s="773"/>
      <c r="O27" s="778"/>
      <c r="P27" s="760" t="s">
        <v>80</v>
      </c>
      <c r="Q27" s="761"/>
      <c r="R27" s="761"/>
      <c r="S27" s="761"/>
      <c r="T27" s="761"/>
      <c r="U27" s="761"/>
      <c r="V27" s="762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72" t="s">
        <v>82</v>
      </c>
      <c r="B28" s="773"/>
      <c r="C28" s="773"/>
      <c r="D28" s="773"/>
      <c r="E28" s="773"/>
      <c r="F28" s="773"/>
      <c r="G28" s="773"/>
      <c r="H28" s="773"/>
      <c r="I28" s="773"/>
      <c r="J28" s="773"/>
      <c r="K28" s="773"/>
      <c r="L28" s="773"/>
      <c r="M28" s="773"/>
      <c r="N28" s="773"/>
      <c r="O28" s="773"/>
      <c r="P28" s="773"/>
      <c r="Q28" s="773"/>
      <c r="R28" s="773"/>
      <c r="S28" s="773"/>
      <c r="T28" s="773"/>
      <c r="U28" s="773"/>
      <c r="V28" s="773"/>
      <c r="W28" s="773"/>
      <c r="X28" s="773"/>
      <c r="Y28" s="773"/>
      <c r="Z28" s="773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64">
        <v>4607091388503</v>
      </c>
      <c r="E29" s="765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1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77"/>
      <c r="B30" s="773"/>
      <c r="C30" s="773"/>
      <c r="D30" s="773"/>
      <c r="E30" s="773"/>
      <c r="F30" s="773"/>
      <c r="G30" s="773"/>
      <c r="H30" s="773"/>
      <c r="I30" s="773"/>
      <c r="J30" s="773"/>
      <c r="K30" s="773"/>
      <c r="L30" s="773"/>
      <c r="M30" s="773"/>
      <c r="N30" s="773"/>
      <c r="O30" s="778"/>
      <c r="P30" s="760" t="s">
        <v>80</v>
      </c>
      <c r="Q30" s="761"/>
      <c r="R30" s="761"/>
      <c r="S30" s="761"/>
      <c r="T30" s="761"/>
      <c r="U30" s="761"/>
      <c r="V30" s="762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73"/>
      <c r="B31" s="773"/>
      <c r="C31" s="773"/>
      <c r="D31" s="773"/>
      <c r="E31" s="773"/>
      <c r="F31" s="773"/>
      <c r="G31" s="773"/>
      <c r="H31" s="773"/>
      <c r="I31" s="773"/>
      <c r="J31" s="773"/>
      <c r="K31" s="773"/>
      <c r="L31" s="773"/>
      <c r="M31" s="773"/>
      <c r="N31" s="773"/>
      <c r="O31" s="778"/>
      <c r="P31" s="760" t="s">
        <v>80</v>
      </c>
      <c r="Q31" s="761"/>
      <c r="R31" s="761"/>
      <c r="S31" s="761"/>
      <c r="T31" s="761"/>
      <c r="U31" s="761"/>
      <c r="V31" s="762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9" t="s">
        <v>88</v>
      </c>
      <c r="B32" s="850"/>
      <c r="C32" s="850"/>
      <c r="D32" s="850"/>
      <c r="E32" s="850"/>
      <c r="F32" s="850"/>
      <c r="G32" s="850"/>
      <c r="H32" s="850"/>
      <c r="I32" s="850"/>
      <c r="J32" s="850"/>
      <c r="K32" s="850"/>
      <c r="L32" s="850"/>
      <c r="M32" s="850"/>
      <c r="N32" s="850"/>
      <c r="O32" s="850"/>
      <c r="P32" s="850"/>
      <c r="Q32" s="850"/>
      <c r="R32" s="850"/>
      <c r="S32" s="850"/>
      <c r="T32" s="850"/>
      <c r="U32" s="850"/>
      <c r="V32" s="850"/>
      <c r="W32" s="850"/>
      <c r="X32" s="850"/>
      <c r="Y32" s="850"/>
      <c r="Z32" s="850"/>
      <c r="AA32" s="48"/>
      <c r="AB32" s="48"/>
      <c r="AC32" s="48"/>
    </row>
    <row r="33" spans="1:68" ht="16.5" hidden="1" customHeight="1" x14ac:dyDescent="0.25">
      <c r="A33" s="785" t="s">
        <v>89</v>
      </c>
      <c r="B33" s="773"/>
      <c r="C33" s="773"/>
      <c r="D33" s="773"/>
      <c r="E33" s="773"/>
      <c r="F33" s="773"/>
      <c r="G33" s="773"/>
      <c r="H33" s="773"/>
      <c r="I33" s="773"/>
      <c r="J33" s="773"/>
      <c r="K33" s="773"/>
      <c r="L33" s="773"/>
      <c r="M33" s="773"/>
      <c r="N33" s="773"/>
      <c r="O33" s="773"/>
      <c r="P33" s="773"/>
      <c r="Q33" s="773"/>
      <c r="R33" s="773"/>
      <c r="S33" s="773"/>
      <c r="T33" s="773"/>
      <c r="U33" s="773"/>
      <c r="V33" s="773"/>
      <c r="W33" s="773"/>
      <c r="X33" s="773"/>
      <c r="Y33" s="773"/>
      <c r="Z33" s="773"/>
      <c r="AA33" s="746"/>
      <c r="AB33" s="746"/>
      <c r="AC33" s="746"/>
    </row>
    <row r="34" spans="1:68" ht="14.25" hidden="1" customHeight="1" x14ac:dyDescent="0.25">
      <c r="A34" s="772" t="s">
        <v>90</v>
      </c>
      <c r="B34" s="773"/>
      <c r="C34" s="773"/>
      <c r="D34" s="773"/>
      <c r="E34" s="773"/>
      <c r="F34" s="773"/>
      <c r="G34" s="773"/>
      <c r="H34" s="773"/>
      <c r="I34" s="773"/>
      <c r="J34" s="773"/>
      <c r="K34" s="773"/>
      <c r="L34" s="773"/>
      <c r="M34" s="773"/>
      <c r="N34" s="773"/>
      <c r="O34" s="773"/>
      <c r="P34" s="773"/>
      <c r="Q34" s="773"/>
      <c r="R34" s="773"/>
      <c r="S34" s="773"/>
      <c r="T34" s="773"/>
      <c r="U34" s="773"/>
      <c r="V34" s="773"/>
      <c r="W34" s="773"/>
      <c r="X34" s="773"/>
      <c r="Y34" s="773"/>
      <c r="Z34" s="773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64">
        <v>4607091385670</v>
      </c>
      <c r="E35" s="765"/>
      <c r="F35" s="750">
        <v>1.35</v>
      </c>
      <c r="G35" s="32">
        <v>8</v>
      </c>
      <c r="H35" s="750">
        <v>10.8</v>
      </c>
      <c r="I35" s="75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8"/>
      <c r="R35" s="758"/>
      <c r="S35" s="758"/>
      <c r="T35" s="759"/>
      <c r="U35" s="34"/>
      <c r="V35" s="34"/>
      <c r="W35" s="35" t="s">
        <v>69</v>
      </c>
      <c r="X35" s="751">
        <v>120</v>
      </c>
      <c r="Y35" s="752">
        <f t="shared" ref="Y35:Y40" si="0">IFERROR(IF(X35="",0,CEILING((X35/$H35),1)*$H35),"")</f>
        <v>129.60000000000002</v>
      </c>
      <c r="Z35" s="36">
        <f>IFERROR(IF(Y35=0,"",ROUNDUP(Y35/H35,0)*0.01898),"")</f>
        <v>0.22776000000000002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124.83333333333331</v>
      </c>
      <c r="BN35" s="64">
        <f t="shared" ref="BN35:BN40" si="2">IFERROR(Y35*I35/H35,"0")</f>
        <v>134.82000000000002</v>
      </c>
      <c r="BO35" s="64">
        <f t="shared" ref="BO35:BO40" si="3">IFERROR(1/J35*(X35/H35),"0")</f>
        <v>0.1736111111111111</v>
      </c>
      <c r="BP35" s="64">
        <f t="shared" ref="BP35:BP40" si="4">IFERROR(1/J35*(Y35/H35),"0")</f>
        <v>0.18750000000000003</v>
      </c>
    </row>
    <row r="36" spans="1:68" ht="16.5" hidden="1" customHeight="1" x14ac:dyDescent="0.25">
      <c r="A36" s="54" t="s">
        <v>91</v>
      </c>
      <c r="B36" s="54" t="s">
        <v>96</v>
      </c>
      <c r="C36" s="31">
        <v>4301011540</v>
      </c>
      <c r="D36" s="764">
        <v>4607091385670</v>
      </c>
      <c r="E36" s="765"/>
      <c r="F36" s="750">
        <v>1.4</v>
      </c>
      <c r="G36" s="32">
        <v>8</v>
      </c>
      <c r="H36" s="750">
        <v>11.2</v>
      </c>
      <c r="I36" s="750">
        <v>11.635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86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758"/>
      <c r="R36" s="758"/>
      <c r="S36" s="758"/>
      <c r="T36" s="759"/>
      <c r="U36" s="34"/>
      <c r="V36" s="34" t="s">
        <v>98</v>
      </c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64">
        <v>4680115883956</v>
      </c>
      <c r="E37" s="765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94</v>
      </c>
      <c r="N37" s="33"/>
      <c r="O37" s="32">
        <v>50</v>
      </c>
      <c r="P37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64">
        <v>4607091385687</v>
      </c>
      <c r="E38" s="765"/>
      <c r="F38" s="750">
        <v>0.4</v>
      </c>
      <c r="G38" s="32">
        <v>10</v>
      </c>
      <c r="H38" s="750">
        <v>4</v>
      </c>
      <c r="I38" s="750">
        <v>4.21</v>
      </c>
      <c r="J38" s="32">
        <v>132</v>
      </c>
      <c r="K38" s="32" t="s">
        <v>105</v>
      </c>
      <c r="L38" s="32" t="s">
        <v>106</v>
      </c>
      <c r="M38" s="33" t="s">
        <v>97</v>
      </c>
      <c r="N38" s="33"/>
      <c r="O38" s="32">
        <v>50</v>
      </c>
      <c r="P38" s="9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8"/>
      <c r="R38" s="758"/>
      <c r="S38" s="758"/>
      <c r="T38" s="759"/>
      <c r="U38" s="34"/>
      <c r="V38" s="34"/>
      <c r="W38" s="35" t="s">
        <v>69</v>
      </c>
      <c r="X38" s="751">
        <v>240</v>
      </c>
      <c r="Y38" s="752">
        <f t="shared" si="0"/>
        <v>240</v>
      </c>
      <c r="Z38" s="36">
        <f>IFERROR(IF(Y38=0,"",ROUNDUP(Y38/H38,0)*0.00902),"")</f>
        <v>0.54120000000000001</v>
      </c>
      <c r="AA38" s="56"/>
      <c r="AB38" s="57"/>
      <c r="AC38" s="85" t="s">
        <v>95</v>
      </c>
      <c r="AG38" s="64"/>
      <c r="AJ38" s="68" t="s">
        <v>107</v>
      </c>
      <c r="AK38" s="68">
        <v>528</v>
      </c>
      <c r="BB38" s="86" t="s">
        <v>1</v>
      </c>
      <c r="BM38" s="64">
        <f t="shared" si="1"/>
        <v>252.6</v>
      </c>
      <c r="BN38" s="64">
        <f t="shared" si="2"/>
        <v>252.6</v>
      </c>
      <c r="BO38" s="64">
        <f t="shared" si="3"/>
        <v>0.45454545454545459</v>
      </c>
      <c r="BP38" s="64">
        <f t="shared" si="4"/>
        <v>0.45454545454545459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764">
        <v>4680115882539</v>
      </c>
      <c r="E39" s="765"/>
      <c r="F39" s="750">
        <v>0.37</v>
      </c>
      <c r="G39" s="32">
        <v>10</v>
      </c>
      <c r="H39" s="750">
        <v>3.7</v>
      </c>
      <c r="I39" s="750">
        <v>3.91</v>
      </c>
      <c r="J39" s="32">
        <v>132</v>
      </c>
      <c r="K39" s="32" t="s">
        <v>105</v>
      </c>
      <c r="L39" s="32"/>
      <c r="M39" s="33" t="s">
        <v>97</v>
      </c>
      <c r="N39" s="33"/>
      <c r="O39" s="32">
        <v>50</v>
      </c>
      <c r="P39" s="10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95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64">
        <v>4680115883949</v>
      </c>
      <c r="E40" s="765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94</v>
      </c>
      <c r="N40" s="33"/>
      <c r="O40" s="32">
        <v>50</v>
      </c>
      <c r="P40" s="9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77"/>
      <c r="B41" s="773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78"/>
      <c r="P41" s="760" t="s">
        <v>80</v>
      </c>
      <c r="Q41" s="761"/>
      <c r="R41" s="761"/>
      <c r="S41" s="761"/>
      <c r="T41" s="761"/>
      <c r="U41" s="761"/>
      <c r="V41" s="762"/>
      <c r="W41" s="37" t="s">
        <v>81</v>
      </c>
      <c r="X41" s="753">
        <f>IFERROR(X35/H35,"0")+IFERROR(X36/H36,"0")+IFERROR(X37/H37,"0")+IFERROR(X38/H38,"0")+IFERROR(X39/H39,"0")+IFERROR(X40/H40,"0")</f>
        <v>71.111111111111114</v>
      </c>
      <c r="Y41" s="753">
        <f>IFERROR(Y35/H35,"0")+IFERROR(Y36/H36,"0")+IFERROR(Y37/H37,"0")+IFERROR(Y38/H38,"0")+IFERROR(Y39/H39,"0")+IFERROR(Y40/H40,"0")</f>
        <v>72</v>
      </c>
      <c r="Z41" s="753">
        <f>IFERROR(IF(Z35="",0,Z35),"0")+IFERROR(IF(Z36="",0,Z36),"0")+IFERROR(IF(Z37="",0,Z37),"0")+IFERROR(IF(Z38="",0,Z38),"0")+IFERROR(IF(Z39="",0,Z39),"0")+IFERROR(IF(Z40="",0,Z40),"0")</f>
        <v>0.76896000000000009</v>
      </c>
      <c r="AA41" s="754"/>
      <c r="AB41" s="754"/>
      <c r="AC41" s="754"/>
    </row>
    <row r="42" spans="1:68" x14ac:dyDescent="0.2">
      <c r="A42" s="773"/>
      <c r="B42" s="773"/>
      <c r="C42" s="773"/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8"/>
      <c r="P42" s="760" t="s">
        <v>80</v>
      </c>
      <c r="Q42" s="761"/>
      <c r="R42" s="761"/>
      <c r="S42" s="761"/>
      <c r="T42" s="761"/>
      <c r="U42" s="761"/>
      <c r="V42" s="762"/>
      <c r="W42" s="37" t="s">
        <v>69</v>
      </c>
      <c r="X42" s="753">
        <f>IFERROR(SUM(X35:X40),"0")</f>
        <v>360</v>
      </c>
      <c r="Y42" s="753">
        <f>IFERROR(SUM(Y35:Y40),"0")</f>
        <v>369.6</v>
      </c>
      <c r="Z42" s="37"/>
      <c r="AA42" s="754"/>
      <c r="AB42" s="754"/>
      <c r="AC42" s="754"/>
    </row>
    <row r="43" spans="1:68" ht="14.25" hidden="1" customHeight="1" x14ac:dyDescent="0.25">
      <c r="A43" s="772" t="s">
        <v>64</v>
      </c>
      <c r="B43" s="773"/>
      <c r="C43" s="773"/>
      <c r="D43" s="773"/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3"/>
      <c r="P43" s="773"/>
      <c r="Q43" s="773"/>
      <c r="R43" s="773"/>
      <c r="S43" s="773"/>
      <c r="T43" s="773"/>
      <c r="U43" s="773"/>
      <c r="V43" s="773"/>
      <c r="W43" s="773"/>
      <c r="X43" s="773"/>
      <c r="Y43" s="773"/>
      <c r="Z43" s="773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64">
        <v>4680115885233</v>
      </c>
      <c r="E44" s="765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97</v>
      </c>
      <c r="N44" s="33"/>
      <c r="O44" s="32">
        <v>40</v>
      </c>
      <c r="P44" s="11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98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64">
        <v>4680115884915</v>
      </c>
      <c r="E45" s="765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97</v>
      </c>
      <c r="N45" s="33"/>
      <c r="O45" s="32">
        <v>40</v>
      </c>
      <c r="P45" s="9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77"/>
      <c r="B46" s="773"/>
      <c r="C46" s="773"/>
      <c r="D46" s="773"/>
      <c r="E46" s="773"/>
      <c r="F46" s="773"/>
      <c r="G46" s="773"/>
      <c r="H46" s="773"/>
      <c r="I46" s="773"/>
      <c r="J46" s="773"/>
      <c r="K46" s="773"/>
      <c r="L46" s="773"/>
      <c r="M46" s="773"/>
      <c r="N46" s="773"/>
      <c r="O46" s="778"/>
      <c r="P46" s="760" t="s">
        <v>80</v>
      </c>
      <c r="Q46" s="761"/>
      <c r="R46" s="761"/>
      <c r="S46" s="761"/>
      <c r="T46" s="761"/>
      <c r="U46" s="761"/>
      <c r="V46" s="762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73"/>
      <c r="B47" s="77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8"/>
      <c r="P47" s="760" t="s">
        <v>80</v>
      </c>
      <c r="Q47" s="761"/>
      <c r="R47" s="761"/>
      <c r="S47" s="761"/>
      <c r="T47" s="761"/>
      <c r="U47" s="761"/>
      <c r="V47" s="762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5" t="s">
        <v>119</v>
      </c>
      <c r="B48" s="773"/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  <c r="O48" s="773"/>
      <c r="P48" s="773"/>
      <c r="Q48" s="773"/>
      <c r="R48" s="773"/>
      <c r="S48" s="773"/>
      <c r="T48" s="773"/>
      <c r="U48" s="773"/>
      <c r="V48" s="773"/>
      <c r="W48" s="773"/>
      <c r="X48" s="773"/>
      <c r="Y48" s="773"/>
      <c r="Z48" s="773"/>
      <c r="AA48" s="746"/>
      <c r="AB48" s="746"/>
      <c r="AC48" s="746"/>
    </row>
    <row r="49" spans="1:68" ht="14.25" hidden="1" customHeight="1" x14ac:dyDescent="0.25">
      <c r="A49" s="772" t="s">
        <v>90</v>
      </c>
      <c r="B49" s="773"/>
      <c r="C49" s="773"/>
      <c r="D49" s="773"/>
      <c r="E49" s="773"/>
      <c r="F49" s="773"/>
      <c r="G49" s="773"/>
      <c r="H49" s="773"/>
      <c r="I49" s="773"/>
      <c r="J49" s="773"/>
      <c r="K49" s="773"/>
      <c r="L49" s="773"/>
      <c r="M49" s="773"/>
      <c r="N49" s="773"/>
      <c r="O49" s="773"/>
      <c r="P49" s="773"/>
      <c r="Q49" s="773"/>
      <c r="R49" s="773"/>
      <c r="S49" s="773"/>
      <c r="T49" s="773"/>
      <c r="U49" s="773"/>
      <c r="V49" s="773"/>
      <c r="W49" s="773"/>
      <c r="X49" s="773"/>
      <c r="Y49" s="773"/>
      <c r="Z49" s="773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64">
        <v>4680115885882</v>
      </c>
      <c r="E50" s="765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97</v>
      </c>
      <c r="N50" s="33"/>
      <c r="O50" s="32">
        <v>50</v>
      </c>
      <c r="P50" s="10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64">
        <v>4680115881426</v>
      </c>
      <c r="E51" s="765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106</v>
      </c>
      <c r="M51" s="33" t="s">
        <v>94</v>
      </c>
      <c r="N51" s="33"/>
      <c r="O51" s="32">
        <v>50</v>
      </c>
      <c r="P51" s="10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200</v>
      </c>
      <c r="Y51" s="752">
        <f t="shared" si="5"/>
        <v>205.20000000000002</v>
      </c>
      <c r="Z51" s="36">
        <f>IFERROR(IF(Y51=0,"",ROUNDUP(Y51/H51,0)*0.01898),"")</f>
        <v>0.36062</v>
      </c>
      <c r="AA51" s="56"/>
      <c r="AB51" s="57"/>
      <c r="AC51" s="97" t="s">
        <v>125</v>
      </c>
      <c r="AG51" s="64"/>
      <c r="AJ51" s="68" t="s">
        <v>107</v>
      </c>
      <c r="AK51" s="68">
        <v>691.2</v>
      </c>
      <c r="BB51" s="98" t="s">
        <v>1</v>
      </c>
      <c r="BM51" s="64">
        <f t="shared" si="6"/>
        <v>208.05555555555554</v>
      </c>
      <c r="BN51" s="64">
        <f t="shared" si="7"/>
        <v>213.46499999999997</v>
      </c>
      <c r="BO51" s="64">
        <f t="shared" si="8"/>
        <v>0.28935185185185186</v>
      </c>
      <c r="BP51" s="64">
        <f t="shared" si="9"/>
        <v>0.296875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4301011386</v>
      </c>
      <c r="D52" s="764">
        <v>4680115880283</v>
      </c>
      <c r="E52" s="765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94</v>
      </c>
      <c r="N52" s="33"/>
      <c r="O52" s="32">
        <v>45</v>
      </c>
      <c r="P52" s="10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4301011432</v>
      </c>
      <c r="D53" s="764">
        <v>4680115882720</v>
      </c>
      <c r="E53" s="765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94</v>
      </c>
      <c r="N53" s="33"/>
      <c r="O53" s="32">
        <v>90</v>
      </c>
      <c r="P53" s="10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132</v>
      </c>
      <c r="B54" s="54" t="s">
        <v>133</v>
      </c>
      <c r="C54" s="31">
        <v>4301011806</v>
      </c>
      <c r="D54" s="764">
        <v>4680115881525</v>
      </c>
      <c r="E54" s="765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94</v>
      </c>
      <c r="N54" s="33"/>
      <c r="O54" s="32">
        <v>50</v>
      </c>
      <c r="P54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134</v>
      </c>
      <c r="B55" s="54" t="s">
        <v>135</v>
      </c>
      <c r="C55" s="31">
        <v>4301011589</v>
      </c>
      <c r="D55" s="764">
        <v>4680115885899</v>
      </c>
      <c r="E55" s="765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136</v>
      </c>
      <c r="N55" s="33"/>
      <c r="O55" s="32">
        <v>50</v>
      </c>
      <c r="P55" s="10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137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138</v>
      </c>
      <c r="B56" s="54" t="s">
        <v>139</v>
      </c>
      <c r="C56" s="31">
        <v>4301011801</v>
      </c>
      <c r="D56" s="764">
        <v>4680115881419</v>
      </c>
      <c r="E56" s="765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106</v>
      </c>
      <c r="M56" s="33" t="s">
        <v>94</v>
      </c>
      <c r="N56" s="33"/>
      <c r="O56" s="32">
        <v>50</v>
      </c>
      <c r="P56" s="11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450</v>
      </c>
      <c r="Y56" s="752">
        <f t="shared" si="5"/>
        <v>450</v>
      </c>
      <c r="Z56" s="36">
        <f>IFERROR(IF(Y56=0,"",ROUNDUP(Y56/H56,0)*0.00902),"")</f>
        <v>0.90200000000000002</v>
      </c>
      <c r="AA56" s="56"/>
      <c r="AB56" s="57"/>
      <c r="AC56" s="107" t="s">
        <v>125</v>
      </c>
      <c r="AG56" s="64"/>
      <c r="AJ56" s="68" t="s">
        <v>107</v>
      </c>
      <c r="AK56" s="68">
        <v>594</v>
      </c>
      <c r="BB56" s="108" t="s">
        <v>1</v>
      </c>
      <c r="BM56" s="64">
        <f t="shared" si="6"/>
        <v>471</v>
      </c>
      <c r="BN56" s="64">
        <f t="shared" si="7"/>
        <v>471</v>
      </c>
      <c r="BO56" s="64">
        <f t="shared" si="8"/>
        <v>0.75757575757575757</v>
      </c>
      <c r="BP56" s="64">
        <f t="shared" si="9"/>
        <v>0.75757575757575757</v>
      </c>
    </row>
    <row r="57" spans="1:68" x14ac:dyDescent="0.2">
      <c r="A57" s="777"/>
      <c r="B57" s="773"/>
      <c r="C57" s="773"/>
      <c r="D57" s="773"/>
      <c r="E57" s="773"/>
      <c r="F57" s="773"/>
      <c r="G57" s="773"/>
      <c r="H57" s="773"/>
      <c r="I57" s="773"/>
      <c r="J57" s="773"/>
      <c r="K57" s="773"/>
      <c r="L57" s="773"/>
      <c r="M57" s="773"/>
      <c r="N57" s="773"/>
      <c r="O57" s="778"/>
      <c r="P57" s="760" t="s">
        <v>80</v>
      </c>
      <c r="Q57" s="761"/>
      <c r="R57" s="761"/>
      <c r="S57" s="761"/>
      <c r="T57" s="761"/>
      <c r="U57" s="761"/>
      <c r="V57" s="762"/>
      <c r="W57" s="37" t="s">
        <v>81</v>
      </c>
      <c r="X57" s="753">
        <f>IFERROR(X50/H50,"0")+IFERROR(X51/H51,"0")+IFERROR(X52/H52,"0")+IFERROR(X53/H53,"0")+IFERROR(X54/H54,"0")+IFERROR(X55/H55,"0")+IFERROR(X56/H56,"0")</f>
        <v>118.51851851851852</v>
      </c>
      <c r="Y57" s="753">
        <f>IFERROR(Y50/H50,"0")+IFERROR(Y51/H51,"0")+IFERROR(Y52/H52,"0")+IFERROR(Y53/H53,"0")+IFERROR(Y54/H54,"0")+IFERROR(Y55/H55,"0")+IFERROR(Y56/H56,"0")</f>
        <v>119</v>
      </c>
      <c r="Z57" s="753">
        <f>IFERROR(IF(Z50="",0,Z50),"0")+IFERROR(IF(Z51="",0,Z51),"0")+IFERROR(IF(Z52="",0,Z52),"0")+IFERROR(IF(Z53="",0,Z53),"0")+IFERROR(IF(Z54="",0,Z54),"0")+IFERROR(IF(Z55="",0,Z55),"0")+IFERROR(IF(Z56="",0,Z56),"0")</f>
        <v>1.2626200000000001</v>
      </c>
      <c r="AA57" s="754"/>
      <c r="AB57" s="754"/>
      <c r="AC57" s="754"/>
    </row>
    <row r="58" spans="1:68" x14ac:dyDescent="0.2">
      <c r="A58" s="773"/>
      <c r="B58" s="773"/>
      <c r="C58" s="773"/>
      <c r="D58" s="773"/>
      <c r="E58" s="773"/>
      <c r="F58" s="773"/>
      <c r="G58" s="773"/>
      <c r="H58" s="773"/>
      <c r="I58" s="773"/>
      <c r="J58" s="773"/>
      <c r="K58" s="773"/>
      <c r="L58" s="773"/>
      <c r="M58" s="773"/>
      <c r="N58" s="773"/>
      <c r="O58" s="778"/>
      <c r="P58" s="760" t="s">
        <v>80</v>
      </c>
      <c r="Q58" s="761"/>
      <c r="R58" s="761"/>
      <c r="S58" s="761"/>
      <c r="T58" s="761"/>
      <c r="U58" s="761"/>
      <c r="V58" s="762"/>
      <c r="W58" s="37" t="s">
        <v>69</v>
      </c>
      <c r="X58" s="753">
        <f>IFERROR(SUM(X50:X56),"0")</f>
        <v>650</v>
      </c>
      <c r="Y58" s="753">
        <f>IFERROR(SUM(Y50:Y56),"0")</f>
        <v>655.20000000000005</v>
      </c>
      <c r="Z58" s="37"/>
      <c r="AA58" s="754"/>
      <c r="AB58" s="754"/>
      <c r="AC58" s="754"/>
    </row>
    <row r="59" spans="1:68" ht="14.25" hidden="1" customHeight="1" x14ac:dyDescent="0.25">
      <c r="A59" s="772" t="s">
        <v>140</v>
      </c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3"/>
      <c r="P59" s="773"/>
      <c r="Q59" s="773"/>
      <c r="R59" s="773"/>
      <c r="S59" s="773"/>
      <c r="T59" s="773"/>
      <c r="U59" s="773"/>
      <c r="V59" s="773"/>
      <c r="W59" s="773"/>
      <c r="X59" s="773"/>
      <c r="Y59" s="773"/>
      <c r="Z59" s="773"/>
      <c r="AA59" s="747"/>
      <c r="AB59" s="747"/>
      <c r="AC59" s="747"/>
    </row>
    <row r="60" spans="1:68" ht="27" customHeight="1" x14ac:dyDescent="0.25">
      <c r="A60" s="54" t="s">
        <v>141</v>
      </c>
      <c r="B60" s="54" t="s">
        <v>142</v>
      </c>
      <c r="C60" s="31">
        <v>4301020298</v>
      </c>
      <c r="D60" s="764">
        <v>4680115881440</v>
      </c>
      <c r="E60" s="765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94</v>
      </c>
      <c r="N60" s="33"/>
      <c r="O60" s="32">
        <v>50</v>
      </c>
      <c r="P60" s="7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50</v>
      </c>
      <c r="Y60" s="752">
        <f>IFERROR(IF(X60="",0,CEILING((X60/$H60),1)*$H60),"")</f>
        <v>54</v>
      </c>
      <c r="Z60" s="36">
        <f>IFERROR(IF(Y60=0,"",ROUNDUP(Y60/H60,0)*0.01898),"")</f>
        <v>9.4899999999999998E-2</v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52.013888888888886</v>
      </c>
      <c r="BN60" s="64">
        <f>IFERROR(Y60*I60/H60,"0")</f>
        <v>56.17499999999999</v>
      </c>
      <c r="BO60" s="64">
        <f>IFERROR(1/J60*(X60/H60),"0")</f>
        <v>7.2337962962962965E-2</v>
      </c>
      <c r="BP60" s="64">
        <f>IFERROR(1/J60*(Y60/H60),"0")</f>
        <v>7.8125E-2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4301020228</v>
      </c>
      <c r="D61" s="764">
        <v>4680115882751</v>
      </c>
      <c r="E61" s="765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94</v>
      </c>
      <c r="N61" s="33"/>
      <c r="O61" s="32">
        <v>90</v>
      </c>
      <c r="P61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147</v>
      </c>
      <c r="B62" s="54" t="s">
        <v>148</v>
      </c>
      <c r="C62" s="31">
        <v>4301020358</v>
      </c>
      <c r="D62" s="764">
        <v>4680115885950</v>
      </c>
      <c r="E62" s="765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97</v>
      </c>
      <c r="N62" s="33"/>
      <c r="O62" s="32">
        <v>50</v>
      </c>
      <c r="P62" s="8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143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149</v>
      </c>
      <c r="B63" s="54" t="s">
        <v>150</v>
      </c>
      <c r="C63" s="31">
        <v>4301020296</v>
      </c>
      <c r="D63" s="764">
        <v>4680115881433</v>
      </c>
      <c r="E63" s="765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106</v>
      </c>
      <c r="M63" s="33" t="s">
        <v>94</v>
      </c>
      <c r="N63" s="33"/>
      <c r="O63" s="32">
        <v>50</v>
      </c>
      <c r="P63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112.5</v>
      </c>
      <c r="Y63" s="752">
        <f>IFERROR(IF(X63="",0,CEILING((X63/$H63),1)*$H63),"")</f>
        <v>113.4</v>
      </c>
      <c r="Z63" s="36">
        <f>IFERROR(IF(Y63=0,"",ROUNDUP(Y63/H63,0)*0.00651),"")</f>
        <v>0.27342</v>
      </c>
      <c r="AA63" s="56"/>
      <c r="AB63" s="57"/>
      <c r="AC63" s="115" t="s">
        <v>143</v>
      </c>
      <c r="AG63" s="64"/>
      <c r="AJ63" s="68" t="s">
        <v>107</v>
      </c>
      <c r="AK63" s="68">
        <v>491.4</v>
      </c>
      <c r="BB63" s="116" t="s">
        <v>1</v>
      </c>
      <c r="BM63" s="64">
        <f>IFERROR(X63*I63/H63,"0")</f>
        <v>119.99999999999999</v>
      </c>
      <c r="BN63" s="64">
        <f>IFERROR(Y63*I63/H63,"0")</f>
        <v>120.95999999999998</v>
      </c>
      <c r="BO63" s="64">
        <f>IFERROR(1/J63*(X63/H63),"0")</f>
        <v>0.22893772893772893</v>
      </c>
      <c r="BP63" s="64">
        <f>IFERROR(1/J63*(Y63/H63),"0")</f>
        <v>0.23076923076923078</v>
      </c>
    </row>
    <row r="64" spans="1:68" x14ac:dyDescent="0.2">
      <c r="A64" s="777"/>
      <c r="B64" s="773"/>
      <c r="C64" s="773"/>
      <c r="D64" s="773"/>
      <c r="E64" s="773"/>
      <c r="F64" s="773"/>
      <c r="G64" s="773"/>
      <c r="H64" s="773"/>
      <c r="I64" s="773"/>
      <c r="J64" s="773"/>
      <c r="K64" s="773"/>
      <c r="L64" s="773"/>
      <c r="M64" s="773"/>
      <c r="N64" s="773"/>
      <c r="O64" s="778"/>
      <c r="P64" s="760" t="s">
        <v>80</v>
      </c>
      <c r="Q64" s="761"/>
      <c r="R64" s="761"/>
      <c r="S64" s="761"/>
      <c r="T64" s="761"/>
      <c r="U64" s="761"/>
      <c r="V64" s="762"/>
      <c r="W64" s="37" t="s">
        <v>81</v>
      </c>
      <c r="X64" s="753">
        <f>IFERROR(X60/H60,"0")+IFERROR(X61/H61,"0")+IFERROR(X62/H62,"0")+IFERROR(X63/H63,"0")</f>
        <v>46.296296296296291</v>
      </c>
      <c r="Y64" s="753">
        <f>IFERROR(Y60/H60,"0")+IFERROR(Y61/H61,"0")+IFERROR(Y62/H62,"0")+IFERROR(Y63/H63,"0")</f>
        <v>47</v>
      </c>
      <c r="Z64" s="753">
        <f>IFERROR(IF(Z60="",0,Z60),"0")+IFERROR(IF(Z61="",0,Z61),"0")+IFERROR(IF(Z62="",0,Z62),"0")+IFERROR(IF(Z63="",0,Z63),"0")</f>
        <v>0.36831999999999998</v>
      </c>
      <c r="AA64" s="754"/>
      <c r="AB64" s="754"/>
      <c r="AC64" s="754"/>
    </row>
    <row r="65" spans="1:68" x14ac:dyDescent="0.2">
      <c r="A65" s="773"/>
      <c r="B65" s="773"/>
      <c r="C65" s="773"/>
      <c r="D65" s="773"/>
      <c r="E65" s="773"/>
      <c r="F65" s="773"/>
      <c r="G65" s="773"/>
      <c r="H65" s="773"/>
      <c r="I65" s="773"/>
      <c r="J65" s="773"/>
      <c r="K65" s="773"/>
      <c r="L65" s="773"/>
      <c r="M65" s="773"/>
      <c r="N65" s="773"/>
      <c r="O65" s="778"/>
      <c r="P65" s="760" t="s">
        <v>80</v>
      </c>
      <c r="Q65" s="761"/>
      <c r="R65" s="761"/>
      <c r="S65" s="761"/>
      <c r="T65" s="761"/>
      <c r="U65" s="761"/>
      <c r="V65" s="762"/>
      <c r="W65" s="37" t="s">
        <v>69</v>
      </c>
      <c r="X65" s="753">
        <f>IFERROR(SUM(X60:X63),"0")</f>
        <v>162.5</v>
      </c>
      <c r="Y65" s="753">
        <f>IFERROR(SUM(Y60:Y63),"0")</f>
        <v>167.4</v>
      </c>
      <c r="Z65" s="37"/>
      <c r="AA65" s="754"/>
      <c r="AB65" s="754"/>
      <c r="AC65" s="754"/>
    </row>
    <row r="66" spans="1:68" ht="14.25" hidden="1" customHeight="1" x14ac:dyDescent="0.25">
      <c r="A66" s="772" t="s">
        <v>151</v>
      </c>
      <c r="B66" s="773"/>
      <c r="C66" s="773"/>
      <c r="D66" s="773"/>
      <c r="E66" s="773"/>
      <c r="F66" s="773"/>
      <c r="G66" s="773"/>
      <c r="H66" s="773"/>
      <c r="I66" s="773"/>
      <c r="J66" s="773"/>
      <c r="K66" s="773"/>
      <c r="L66" s="773"/>
      <c r="M66" s="773"/>
      <c r="N66" s="773"/>
      <c r="O66" s="773"/>
      <c r="P66" s="773"/>
      <c r="Q66" s="773"/>
      <c r="R66" s="773"/>
      <c r="S66" s="773"/>
      <c r="T66" s="773"/>
      <c r="U66" s="773"/>
      <c r="V66" s="773"/>
      <c r="W66" s="773"/>
      <c r="X66" s="773"/>
      <c r="Y66" s="773"/>
      <c r="Z66" s="773"/>
      <c r="AA66" s="747"/>
      <c r="AB66" s="747"/>
      <c r="AC66" s="747"/>
    </row>
    <row r="67" spans="1:68" ht="16.5" hidden="1" customHeight="1" x14ac:dyDescent="0.25">
      <c r="A67" s="54" t="s">
        <v>152</v>
      </c>
      <c r="B67" s="54" t="s">
        <v>153</v>
      </c>
      <c r="C67" s="31">
        <v>4301031242</v>
      </c>
      <c r="D67" s="764">
        <v>4680115885066</v>
      </c>
      <c r="E67" s="765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4301031240</v>
      </c>
      <c r="D68" s="764">
        <v>4680115885042</v>
      </c>
      <c r="E68" s="765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107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158</v>
      </c>
      <c r="B69" s="54" t="s">
        <v>159</v>
      </c>
      <c r="C69" s="31">
        <v>4301031315</v>
      </c>
      <c r="D69" s="764">
        <v>4680115885080</v>
      </c>
      <c r="E69" s="765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4301031243</v>
      </c>
      <c r="D70" s="764">
        <v>4680115885073</v>
      </c>
      <c r="E70" s="765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3</v>
      </c>
      <c r="Y70" s="752">
        <f t="shared" si="10"/>
        <v>3.6</v>
      </c>
      <c r="Z70" s="36">
        <f>IFERROR(IF(Y70=0,"",ROUNDUP(Y70/H70,0)*0.00502),"")</f>
        <v>1.004E-2</v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11"/>
        <v>3.1666666666666661</v>
      </c>
      <c r="BN70" s="64">
        <f t="shared" si="12"/>
        <v>3.8</v>
      </c>
      <c r="BO70" s="64">
        <f t="shared" si="13"/>
        <v>7.1225071225071226E-3</v>
      </c>
      <c r="BP70" s="64">
        <f t="shared" si="14"/>
        <v>8.5470085470085479E-3</v>
      </c>
    </row>
    <row r="71" spans="1:68" ht="27" customHeight="1" x14ac:dyDescent="0.25">
      <c r="A71" s="54" t="s">
        <v>163</v>
      </c>
      <c r="B71" s="54" t="s">
        <v>164</v>
      </c>
      <c r="C71" s="31">
        <v>4301031241</v>
      </c>
      <c r="D71" s="764">
        <v>4680115885059</v>
      </c>
      <c r="E71" s="765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3</v>
      </c>
      <c r="Y71" s="752">
        <f t="shared" si="10"/>
        <v>3.6</v>
      </c>
      <c r="Z71" s="36">
        <f>IFERROR(IF(Y71=0,"",ROUNDUP(Y71/H71,0)*0.00502),"")</f>
        <v>1.004E-2</v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11"/>
        <v>3.1666666666666661</v>
      </c>
      <c r="BN71" s="64">
        <f t="shared" si="12"/>
        <v>3.8</v>
      </c>
      <c r="BO71" s="64">
        <f t="shared" si="13"/>
        <v>7.1225071225071226E-3</v>
      </c>
      <c r="BP71" s="64">
        <f t="shared" si="14"/>
        <v>8.5470085470085479E-3</v>
      </c>
    </row>
    <row r="72" spans="1:68" ht="27" customHeight="1" x14ac:dyDescent="0.25">
      <c r="A72" s="54" t="s">
        <v>165</v>
      </c>
      <c r="B72" s="54" t="s">
        <v>166</v>
      </c>
      <c r="C72" s="31">
        <v>4301031316</v>
      </c>
      <c r="D72" s="764">
        <v>4680115885097</v>
      </c>
      <c r="E72" s="765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8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3</v>
      </c>
      <c r="Y72" s="752">
        <f t="shared" si="10"/>
        <v>3.6</v>
      </c>
      <c r="Z72" s="36">
        <f>IFERROR(IF(Y72=0,"",ROUNDUP(Y72/H72,0)*0.00502),"")</f>
        <v>1.004E-2</v>
      </c>
      <c r="AA72" s="56"/>
      <c r="AB72" s="57"/>
      <c r="AC72" s="127" t="s">
        <v>160</v>
      </c>
      <c r="AG72" s="64"/>
      <c r="AJ72" s="68"/>
      <c r="AK72" s="68">
        <v>0</v>
      </c>
      <c r="BB72" s="128" t="s">
        <v>1</v>
      </c>
      <c r="BM72" s="64">
        <f t="shared" si="11"/>
        <v>3.1666666666666661</v>
      </c>
      <c r="BN72" s="64">
        <f t="shared" si="12"/>
        <v>3.8</v>
      </c>
      <c r="BO72" s="64">
        <f t="shared" si="13"/>
        <v>7.1225071225071226E-3</v>
      </c>
      <c r="BP72" s="64">
        <f t="shared" si="14"/>
        <v>8.5470085470085479E-3</v>
      </c>
    </row>
    <row r="73" spans="1:68" x14ac:dyDescent="0.2">
      <c r="A73" s="777"/>
      <c r="B73" s="773"/>
      <c r="C73" s="773"/>
      <c r="D73" s="773"/>
      <c r="E73" s="773"/>
      <c r="F73" s="773"/>
      <c r="G73" s="773"/>
      <c r="H73" s="773"/>
      <c r="I73" s="773"/>
      <c r="J73" s="773"/>
      <c r="K73" s="773"/>
      <c r="L73" s="773"/>
      <c r="M73" s="773"/>
      <c r="N73" s="773"/>
      <c r="O73" s="778"/>
      <c r="P73" s="760" t="s">
        <v>80</v>
      </c>
      <c r="Q73" s="761"/>
      <c r="R73" s="761"/>
      <c r="S73" s="761"/>
      <c r="T73" s="761"/>
      <c r="U73" s="761"/>
      <c r="V73" s="762"/>
      <c r="W73" s="37" t="s">
        <v>81</v>
      </c>
      <c r="X73" s="753">
        <f>IFERROR(X67/H67,"0")+IFERROR(X68/H68,"0")+IFERROR(X69/H69,"0")+IFERROR(X70/H70,"0")+IFERROR(X71/H71,"0")+IFERROR(X72/H72,"0")</f>
        <v>5</v>
      </c>
      <c r="Y73" s="753">
        <f>IFERROR(Y67/H67,"0")+IFERROR(Y68/H68,"0")+IFERROR(Y69/H69,"0")+IFERROR(Y70/H70,"0")+IFERROR(Y71/H71,"0")+IFERROR(Y72/H72,"0")</f>
        <v>6</v>
      </c>
      <c r="Z73" s="753">
        <f>IFERROR(IF(Z67="",0,Z67),"0")+IFERROR(IF(Z68="",0,Z68),"0")+IFERROR(IF(Z69="",0,Z69),"0")+IFERROR(IF(Z70="",0,Z70),"0")+IFERROR(IF(Z71="",0,Z71),"0")+IFERROR(IF(Z72="",0,Z72),"0")</f>
        <v>3.0120000000000001E-2</v>
      </c>
      <c r="AA73" s="754"/>
      <c r="AB73" s="754"/>
      <c r="AC73" s="754"/>
    </row>
    <row r="74" spans="1:68" x14ac:dyDescent="0.2">
      <c r="A74" s="773"/>
      <c r="B74" s="773"/>
      <c r="C74" s="773"/>
      <c r="D74" s="773"/>
      <c r="E74" s="773"/>
      <c r="F74" s="773"/>
      <c r="G74" s="773"/>
      <c r="H74" s="773"/>
      <c r="I74" s="773"/>
      <c r="J74" s="773"/>
      <c r="K74" s="773"/>
      <c r="L74" s="773"/>
      <c r="M74" s="773"/>
      <c r="N74" s="773"/>
      <c r="O74" s="778"/>
      <c r="P74" s="760" t="s">
        <v>80</v>
      </c>
      <c r="Q74" s="761"/>
      <c r="R74" s="761"/>
      <c r="S74" s="761"/>
      <c r="T74" s="761"/>
      <c r="U74" s="761"/>
      <c r="V74" s="762"/>
      <c r="W74" s="37" t="s">
        <v>69</v>
      </c>
      <c r="X74" s="753">
        <f>IFERROR(SUM(X67:X72),"0")</f>
        <v>9</v>
      </c>
      <c r="Y74" s="753">
        <f>IFERROR(SUM(Y67:Y72),"0")</f>
        <v>10.8</v>
      </c>
      <c r="Z74" s="37"/>
      <c r="AA74" s="754"/>
      <c r="AB74" s="754"/>
      <c r="AC74" s="754"/>
    </row>
    <row r="75" spans="1:68" ht="14.25" hidden="1" customHeight="1" x14ac:dyDescent="0.25">
      <c r="A75" s="772" t="s">
        <v>64</v>
      </c>
      <c r="B75" s="773"/>
      <c r="C75" s="773"/>
      <c r="D75" s="773"/>
      <c r="E75" s="773"/>
      <c r="F75" s="773"/>
      <c r="G75" s="773"/>
      <c r="H75" s="773"/>
      <c r="I75" s="773"/>
      <c r="J75" s="773"/>
      <c r="K75" s="773"/>
      <c r="L75" s="773"/>
      <c r="M75" s="773"/>
      <c r="N75" s="773"/>
      <c r="O75" s="773"/>
      <c r="P75" s="773"/>
      <c r="Q75" s="773"/>
      <c r="R75" s="773"/>
      <c r="S75" s="773"/>
      <c r="T75" s="773"/>
      <c r="U75" s="773"/>
      <c r="V75" s="773"/>
      <c r="W75" s="773"/>
      <c r="X75" s="773"/>
      <c r="Y75" s="773"/>
      <c r="Z75" s="773"/>
      <c r="AA75" s="747"/>
      <c r="AB75" s="747"/>
      <c r="AC75" s="747"/>
    </row>
    <row r="76" spans="1:68" ht="16.5" hidden="1" customHeight="1" x14ac:dyDescent="0.25">
      <c r="A76" s="54" t="s">
        <v>167</v>
      </c>
      <c r="B76" s="54" t="s">
        <v>168</v>
      </c>
      <c r="C76" s="31">
        <v>4301051838</v>
      </c>
      <c r="D76" s="764">
        <v>4680115881891</v>
      </c>
      <c r="E76" s="765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97</v>
      </c>
      <c r="N76" s="33"/>
      <c r="O76" s="32">
        <v>40</v>
      </c>
      <c r="P76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170</v>
      </c>
      <c r="B77" s="54" t="s">
        <v>171</v>
      </c>
      <c r="C77" s="31">
        <v>4301051846</v>
      </c>
      <c r="D77" s="764">
        <v>4680115885769</v>
      </c>
      <c r="E77" s="765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97</v>
      </c>
      <c r="N77" s="33"/>
      <c r="O77" s="32">
        <v>45</v>
      </c>
      <c r="P77" s="9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173</v>
      </c>
      <c r="B78" s="54" t="s">
        <v>174</v>
      </c>
      <c r="C78" s="31">
        <v>4301051822</v>
      </c>
      <c r="D78" s="764">
        <v>4680115884410</v>
      </c>
      <c r="E78" s="765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175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176</v>
      </c>
      <c r="B79" s="54" t="s">
        <v>177</v>
      </c>
      <c r="C79" s="31">
        <v>4301051837</v>
      </c>
      <c r="D79" s="764">
        <v>4680115884311</v>
      </c>
      <c r="E79" s="765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97</v>
      </c>
      <c r="N79" s="33"/>
      <c r="O79" s="32">
        <v>40</v>
      </c>
      <c r="P79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178</v>
      </c>
      <c r="B80" s="54" t="s">
        <v>179</v>
      </c>
      <c r="C80" s="31">
        <v>4301051844</v>
      </c>
      <c r="D80" s="764">
        <v>4680115885929</v>
      </c>
      <c r="E80" s="765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97</v>
      </c>
      <c r="N80" s="33"/>
      <c r="O80" s="32">
        <v>45</v>
      </c>
      <c r="P80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180</v>
      </c>
      <c r="B81" s="54" t="s">
        <v>181</v>
      </c>
      <c r="C81" s="31">
        <v>4301051827</v>
      </c>
      <c r="D81" s="764">
        <v>4680115884403</v>
      </c>
      <c r="E81" s="765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11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175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77"/>
      <c r="B82" s="773"/>
      <c r="C82" s="773"/>
      <c r="D82" s="773"/>
      <c r="E82" s="773"/>
      <c r="F82" s="773"/>
      <c r="G82" s="773"/>
      <c r="H82" s="773"/>
      <c r="I82" s="773"/>
      <c r="J82" s="773"/>
      <c r="K82" s="773"/>
      <c r="L82" s="773"/>
      <c r="M82" s="773"/>
      <c r="N82" s="773"/>
      <c r="O82" s="778"/>
      <c r="P82" s="760" t="s">
        <v>80</v>
      </c>
      <c r="Q82" s="761"/>
      <c r="R82" s="761"/>
      <c r="S82" s="761"/>
      <c r="T82" s="761"/>
      <c r="U82" s="761"/>
      <c r="V82" s="762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73"/>
      <c r="B83" s="773"/>
      <c r="C83" s="773"/>
      <c r="D83" s="773"/>
      <c r="E83" s="773"/>
      <c r="F83" s="773"/>
      <c r="G83" s="773"/>
      <c r="H83" s="773"/>
      <c r="I83" s="773"/>
      <c r="J83" s="773"/>
      <c r="K83" s="773"/>
      <c r="L83" s="773"/>
      <c r="M83" s="773"/>
      <c r="N83" s="773"/>
      <c r="O83" s="778"/>
      <c r="P83" s="760" t="s">
        <v>80</v>
      </c>
      <c r="Q83" s="761"/>
      <c r="R83" s="761"/>
      <c r="S83" s="761"/>
      <c r="T83" s="761"/>
      <c r="U83" s="761"/>
      <c r="V83" s="762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72" t="s">
        <v>182</v>
      </c>
      <c r="B84" s="773"/>
      <c r="C84" s="773"/>
      <c r="D84" s="773"/>
      <c r="E84" s="773"/>
      <c r="F84" s="773"/>
      <c r="G84" s="773"/>
      <c r="H84" s="773"/>
      <c r="I84" s="773"/>
      <c r="J84" s="773"/>
      <c r="K84" s="773"/>
      <c r="L84" s="773"/>
      <c r="M84" s="773"/>
      <c r="N84" s="773"/>
      <c r="O84" s="773"/>
      <c r="P84" s="773"/>
      <c r="Q84" s="773"/>
      <c r="R84" s="773"/>
      <c r="S84" s="773"/>
      <c r="T84" s="773"/>
      <c r="U84" s="773"/>
      <c r="V84" s="773"/>
      <c r="W84" s="773"/>
      <c r="X84" s="773"/>
      <c r="Y84" s="773"/>
      <c r="Z84" s="773"/>
      <c r="AA84" s="747"/>
      <c r="AB84" s="747"/>
      <c r="AC84" s="747"/>
    </row>
    <row r="85" spans="1:68" ht="37.5" hidden="1" customHeight="1" x14ac:dyDescent="0.25">
      <c r="A85" s="54" t="s">
        <v>183</v>
      </c>
      <c r="B85" s="54" t="s">
        <v>184</v>
      </c>
      <c r="C85" s="31">
        <v>4301060366</v>
      </c>
      <c r="D85" s="764">
        <v>4680115881532</v>
      </c>
      <c r="E85" s="765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7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183</v>
      </c>
      <c r="B86" s="54" t="s">
        <v>186</v>
      </c>
      <c r="C86" s="31">
        <v>4301060371</v>
      </c>
      <c r="D86" s="764">
        <v>4680115881532</v>
      </c>
      <c r="E86" s="765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98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187</v>
      </c>
      <c r="B87" s="54" t="s">
        <v>188</v>
      </c>
      <c r="C87" s="31">
        <v>4301060351</v>
      </c>
      <c r="D87" s="764">
        <v>4680115881464</v>
      </c>
      <c r="E87" s="765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97</v>
      </c>
      <c r="N87" s="33"/>
      <c r="O87" s="32">
        <v>30</v>
      </c>
      <c r="P87" s="10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77"/>
      <c r="B88" s="773"/>
      <c r="C88" s="773"/>
      <c r="D88" s="773"/>
      <c r="E88" s="773"/>
      <c r="F88" s="773"/>
      <c r="G88" s="773"/>
      <c r="H88" s="773"/>
      <c r="I88" s="773"/>
      <c r="J88" s="773"/>
      <c r="K88" s="773"/>
      <c r="L88" s="773"/>
      <c r="M88" s="773"/>
      <c r="N88" s="773"/>
      <c r="O88" s="778"/>
      <c r="P88" s="760" t="s">
        <v>80</v>
      </c>
      <c r="Q88" s="761"/>
      <c r="R88" s="761"/>
      <c r="S88" s="761"/>
      <c r="T88" s="761"/>
      <c r="U88" s="761"/>
      <c r="V88" s="762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73"/>
      <c r="B89" s="773"/>
      <c r="C89" s="773"/>
      <c r="D89" s="773"/>
      <c r="E89" s="773"/>
      <c r="F89" s="773"/>
      <c r="G89" s="773"/>
      <c r="H89" s="773"/>
      <c r="I89" s="773"/>
      <c r="J89" s="773"/>
      <c r="K89" s="773"/>
      <c r="L89" s="773"/>
      <c r="M89" s="773"/>
      <c r="N89" s="773"/>
      <c r="O89" s="778"/>
      <c r="P89" s="760" t="s">
        <v>80</v>
      </c>
      <c r="Q89" s="761"/>
      <c r="R89" s="761"/>
      <c r="S89" s="761"/>
      <c r="T89" s="761"/>
      <c r="U89" s="761"/>
      <c r="V89" s="762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5" t="s">
        <v>190</v>
      </c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746"/>
      <c r="AB90" s="746"/>
      <c r="AC90" s="746"/>
    </row>
    <row r="91" spans="1:68" ht="14.25" hidden="1" customHeight="1" x14ac:dyDescent="0.25">
      <c r="A91" s="772" t="s">
        <v>90</v>
      </c>
      <c r="B91" s="773"/>
      <c r="C91" s="773"/>
      <c r="D91" s="773"/>
      <c r="E91" s="773"/>
      <c r="F91" s="773"/>
      <c r="G91" s="773"/>
      <c r="H91" s="773"/>
      <c r="I91" s="773"/>
      <c r="J91" s="773"/>
      <c r="K91" s="773"/>
      <c r="L91" s="773"/>
      <c r="M91" s="773"/>
      <c r="N91" s="773"/>
      <c r="O91" s="773"/>
      <c r="P91" s="773"/>
      <c r="Q91" s="773"/>
      <c r="R91" s="773"/>
      <c r="S91" s="773"/>
      <c r="T91" s="773"/>
      <c r="U91" s="773"/>
      <c r="V91" s="773"/>
      <c r="W91" s="773"/>
      <c r="X91" s="773"/>
      <c r="Y91" s="773"/>
      <c r="Z91" s="773"/>
      <c r="AA91" s="747"/>
      <c r="AB91" s="747"/>
      <c r="AC91" s="747"/>
    </row>
    <row r="92" spans="1:68" ht="27" customHeight="1" x14ac:dyDescent="0.25">
      <c r="A92" s="54" t="s">
        <v>191</v>
      </c>
      <c r="B92" s="54" t="s">
        <v>192</v>
      </c>
      <c r="C92" s="31">
        <v>4301011468</v>
      </c>
      <c r="D92" s="764">
        <v>4680115881327</v>
      </c>
      <c r="E92" s="765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136</v>
      </c>
      <c r="N92" s="33"/>
      <c r="O92" s="32">
        <v>50</v>
      </c>
      <c r="P92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200</v>
      </c>
      <c r="Y92" s="752">
        <f>IFERROR(IF(X92="",0,CEILING((X92/$H92),1)*$H92),"")</f>
        <v>205.20000000000002</v>
      </c>
      <c r="Z92" s="36">
        <f>IFERROR(IF(Y92=0,"",ROUNDUP(Y92/H92,0)*0.01898),"")</f>
        <v>0.36062</v>
      </c>
      <c r="AA92" s="56"/>
      <c r="AB92" s="57"/>
      <c r="AC92" s="147" t="s">
        <v>193</v>
      </c>
      <c r="AG92" s="64"/>
      <c r="AJ92" s="68"/>
      <c r="AK92" s="68">
        <v>0</v>
      </c>
      <c r="BB92" s="148" t="s">
        <v>1</v>
      </c>
      <c r="BM92" s="64">
        <f>IFERROR(X92*I92/H92,"0")</f>
        <v>208.05555555555554</v>
      </c>
      <c r="BN92" s="64">
        <f>IFERROR(Y92*I92/H92,"0")</f>
        <v>213.46499999999997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16.5" hidden="1" customHeight="1" x14ac:dyDescent="0.25">
      <c r="A93" s="54" t="s">
        <v>194</v>
      </c>
      <c r="B93" s="54" t="s">
        <v>195</v>
      </c>
      <c r="C93" s="31">
        <v>4301011476</v>
      </c>
      <c r="D93" s="764">
        <v>4680115881518</v>
      </c>
      <c r="E93" s="765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97</v>
      </c>
      <c r="N93" s="33"/>
      <c r="O93" s="32">
        <v>50</v>
      </c>
      <c r="P93" s="9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193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196</v>
      </c>
      <c r="B94" s="54" t="s">
        <v>197</v>
      </c>
      <c r="C94" s="31">
        <v>4301011443</v>
      </c>
      <c r="D94" s="764">
        <v>4680115881303</v>
      </c>
      <c r="E94" s="765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106</v>
      </c>
      <c r="M94" s="33" t="s">
        <v>136</v>
      </c>
      <c r="N94" s="33"/>
      <c r="O94" s="32">
        <v>50</v>
      </c>
      <c r="P94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360</v>
      </c>
      <c r="Y94" s="752">
        <f>IFERROR(IF(X94="",0,CEILING((X94/$H94),1)*$H94),"")</f>
        <v>360</v>
      </c>
      <c r="Z94" s="36">
        <f>IFERROR(IF(Y94=0,"",ROUNDUP(Y94/H94,0)*0.00902),"")</f>
        <v>0.72160000000000002</v>
      </c>
      <c r="AA94" s="56"/>
      <c r="AB94" s="57"/>
      <c r="AC94" s="151" t="s">
        <v>198</v>
      </c>
      <c r="AG94" s="64"/>
      <c r="AJ94" s="68" t="s">
        <v>107</v>
      </c>
      <c r="AK94" s="68">
        <v>594</v>
      </c>
      <c r="BB94" s="152" t="s">
        <v>1</v>
      </c>
      <c r="BM94" s="64">
        <f>IFERROR(X94*I94/H94,"0")</f>
        <v>376.79999999999995</v>
      </c>
      <c r="BN94" s="64">
        <f>IFERROR(Y94*I94/H94,"0")</f>
        <v>376.79999999999995</v>
      </c>
      <c r="BO94" s="64">
        <f>IFERROR(1/J94*(X94/H94),"0")</f>
        <v>0.60606060606060608</v>
      </c>
      <c r="BP94" s="64">
        <f>IFERROR(1/J94*(Y94/H94),"0")</f>
        <v>0.60606060606060608</v>
      </c>
    </row>
    <row r="95" spans="1:68" x14ac:dyDescent="0.2">
      <c r="A95" s="777"/>
      <c r="B95" s="773"/>
      <c r="C95" s="773"/>
      <c r="D95" s="773"/>
      <c r="E95" s="773"/>
      <c r="F95" s="773"/>
      <c r="G95" s="773"/>
      <c r="H95" s="773"/>
      <c r="I95" s="773"/>
      <c r="J95" s="773"/>
      <c r="K95" s="773"/>
      <c r="L95" s="773"/>
      <c r="M95" s="773"/>
      <c r="N95" s="773"/>
      <c r="O95" s="778"/>
      <c r="P95" s="760" t="s">
        <v>80</v>
      </c>
      <c r="Q95" s="761"/>
      <c r="R95" s="761"/>
      <c r="S95" s="761"/>
      <c r="T95" s="761"/>
      <c r="U95" s="761"/>
      <c r="V95" s="762"/>
      <c r="W95" s="37" t="s">
        <v>81</v>
      </c>
      <c r="X95" s="753">
        <f>IFERROR(X92/H92,"0")+IFERROR(X93/H93,"0")+IFERROR(X94/H94,"0")</f>
        <v>98.518518518518519</v>
      </c>
      <c r="Y95" s="753">
        <f>IFERROR(Y92/H92,"0")+IFERROR(Y93/H93,"0")+IFERROR(Y94/H94,"0")</f>
        <v>99</v>
      </c>
      <c r="Z95" s="753">
        <f>IFERROR(IF(Z92="",0,Z92),"0")+IFERROR(IF(Z93="",0,Z93),"0")+IFERROR(IF(Z94="",0,Z94),"0")</f>
        <v>1.08222</v>
      </c>
      <c r="AA95" s="754"/>
      <c r="AB95" s="754"/>
      <c r="AC95" s="754"/>
    </row>
    <row r="96" spans="1:68" x14ac:dyDescent="0.2">
      <c r="A96" s="773"/>
      <c r="B96" s="773"/>
      <c r="C96" s="773"/>
      <c r="D96" s="773"/>
      <c r="E96" s="773"/>
      <c r="F96" s="773"/>
      <c r="G96" s="773"/>
      <c r="H96" s="773"/>
      <c r="I96" s="773"/>
      <c r="J96" s="773"/>
      <c r="K96" s="773"/>
      <c r="L96" s="773"/>
      <c r="M96" s="773"/>
      <c r="N96" s="773"/>
      <c r="O96" s="778"/>
      <c r="P96" s="760" t="s">
        <v>80</v>
      </c>
      <c r="Q96" s="761"/>
      <c r="R96" s="761"/>
      <c r="S96" s="761"/>
      <c r="T96" s="761"/>
      <c r="U96" s="761"/>
      <c r="V96" s="762"/>
      <c r="W96" s="37" t="s">
        <v>69</v>
      </c>
      <c r="X96" s="753">
        <f>IFERROR(SUM(X92:X94),"0")</f>
        <v>560</v>
      </c>
      <c r="Y96" s="753">
        <f>IFERROR(SUM(Y92:Y94),"0")</f>
        <v>565.20000000000005</v>
      </c>
      <c r="Z96" s="37"/>
      <c r="AA96" s="754"/>
      <c r="AB96" s="754"/>
      <c r="AC96" s="754"/>
    </row>
    <row r="97" spans="1:68" ht="14.25" hidden="1" customHeight="1" x14ac:dyDescent="0.25">
      <c r="A97" s="772" t="s">
        <v>64</v>
      </c>
      <c r="B97" s="773"/>
      <c r="C97" s="773"/>
      <c r="D97" s="773"/>
      <c r="E97" s="773"/>
      <c r="F97" s="773"/>
      <c r="G97" s="773"/>
      <c r="H97" s="773"/>
      <c r="I97" s="773"/>
      <c r="J97" s="773"/>
      <c r="K97" s="773"/>
      <c r="L97" s="773"/>
      <c r="M97" s="773"/>
      <c r="N97" s="773"/>
      <c r="O97" s="773"/>
      <c r="P97" s="773"/>
      <c r="Q97" s="773"/>
      <c r="R97" s="773"/>
      <c r="S97" s="773"/>
      <c r="T97" s="773"/>
      <c r="U97" s="773"/>
      <c r="V97" s="773"/>
      <c r="W97" s="773"/>
      <c r="X97" s="773"/>
      <c r="Y97" s="773"/>
      <c r="Z97" s="773"/>
      <c r="AA97" s="747"/>
      <c r="AB97" s="747"/>
      <c r="AC97" s="747"/>
    </row>
    <row r="98" spans="1:68" ht="27" customHeight="1" x14ac:dyDescent="0.25">
      <c r="A98" s="54" t="s">
        <v>199</v>
      </c>
      <c r="B98" s="54" t="s">
        <v>200</v>
      </c>
      <c r="C98" s="31">
        <v>4301051546</v>
      </c>
      <c r="D98" s="764">
        <v>4607091386967</v>
      </c>
      <c r="E98" s="765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97</v>
      </c>
      <c r="N98" s="33"/>
      <c r="O98" s="32">
        <v>45</v>
      </c>
      <c r="P98" s="9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98</v>
      </c>
      <c r="W98" s="35" t="s">
        <v>69</v>
      </c>
      <c r="X98" s="751">
        <v>150</v>
      </c>
      <c r="Y98" s="752">
        <f t="shared" ref="Y98:Y103" si="20">IFERROR(IF(X98="",0,CEILING((X98/$H98),1)*$H98),"")</f>
        <v>151.20000000000002</v>
      </c>
      <c r="Z98" s="36">
        <f>IFERROR(IF(Y98=0,"",ROUNDUP(Y98/H98,0)*0.01898),"")</f>
        <v>0.34164</v>
      </c>
      <c r="AA98" s="56"/>
      <c r="AB98" s="57"/>
      <c r="AC98" s="153" t="s">
        <v>201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159.26785714285714</v>
      </c>
      <c r="BN98" s="64">
        <f t="shared" ref="BN98:BN103" si="22">IFERROR(Y98*I98/H98,"0")</f>
        <v>160.542</v>
      </c>
      <c r="BO98" s="64">
        <f t="shared" ref="BO98:BO103" si="23">IFERROR(1/J98*(X98/H98),"0")</f>
        <v>0.27901785714285715</v>
      </c>
      <c r="BP98" s="64">
        <f t="shared" ref="BP98:BP103" si="24">IFERROR(1/J98*(Y98/H98),"0")</f>
        <v>0.28125</v>
      </c>
    </row>
    <row r="99" spans="1:68" ht="27" hidden="1" customHeight="1" x14ac:dyDescent="0.25">
      <c r="A99" s="54" t="s">
        <v>199</v>
      </c>
      <c r="B99" s="54" t="s">
        <v>202</v>
      </c>
      <c r="C99" s="31">
        <v>4301051437</v>
      </c>
      <c r="D99" s="764">
        <v>4607091386967</v>
      </c>
      <c r="E99" s="765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97</v>
      </c>
      <c r="N99" s="33"/>
      <c r="O99" s="32">
        <v>45</v>
      </c>
      <c r="P99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201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64">
        <v>4607091385731</v>
      </c>
      <c r="E100" s="765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106</v>
      </c>
      <c r="M100" s="33" t="s">
        <v>97</v>
      </c>
      <c r="N100" s="33"/>
      <c r="O100" s="32">
        <v>45</v>
      </c>
      <c r="P100" s="112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270</v>
      </c>
      <c r="Y100" s="752">
        <f t="shared" si="20"/>
        <v>270</v>
      </c>
      <c r="Z100" s="36">
        <f>IFERROR(IF(Y100=0,"",ROUNDUP(Y100/H100,0)*0.00651),"")</f>
        <v>0.65100000000000002</v>
      </c>
      <c r="AA100" s="56"/>
      <c r="AB100" s="57"/>
      <c r="AC100" s="157" t="s">
        <v>201</v>
      </c>
      <c r="AG100" s="64"/>
      <c r="AJ100" s="68" t="s">
        <v>107</v>
      </c>
      <c r="AK100" s="68">
        <v>491.4</v>
      </c>
      <c r="BB100" s="158" t="s">
        <v>1</v>
      </c>
      <c r="BM100" s="64">
        <f t="shared" si="21"/>
        <v>295.2</v>
      </c>
      <c r="BN100" s="64">
        <f t="shared" si="22"/>
        <v>295.2</v>
      </c>
      <c r="BO100" s="64">
        <f t="shared" si="23"/>
        <v>0.5494505494505495</v>
      </c>
      <c r="BP100" s="64">
        <f t="shared" si="24"/>
        <v>0.5494505494505495</v>
      </c>
    </row>
    <row r="101" spans="1:68" ht="16.5" hidden="1" customHeight="1" x14ac:dyDescent="0.25">
      <c r="A101" s="54" t="s">
        <v>205</v>
      </c>
      <c r="B101" s="54" t="s">
        <v>206</v>
      </c>
      <c r="C101" s="31">
        <v>4301051438</v>
      </c>
      <c r="D101" s="764">
        <v>4680115880894</v>
      </c>
      <c r="E101" s="765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97</v>
      </c>
      <c r="N101" s="33"/>
      <c r="O101" s="32">
        <v>45</v>
      </c>
      <c r="P101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208</v>
      </c>
      <c r="B102" s="54" t="s">
        <v>209</v>
      </c>
      <c r="C102" s="31">
        <v>4301051687</v>
      </c>
      <c r="D102" s="764">
        <v>4680115880214</v>
      </c>
      <c r="E102" s="765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97</v>
      </c>
      <c r="N102" s="33"/>
      <c r="O102" s="32">
        <v>45</v>
      </c>
      <c r="P102" s="860" t="s">
        <v>210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211</v>
      </c>
      <c r="C103" s="31">
        <v>4301051439</v>
      </c>
      <c r="D103" s="764">
        <v>4680115880214</v>
      </c>
      <c r="E103" s="765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97</v>
      </c>
      <c r="N103" s="33"/>
      <c r="O103" s="32">
        <v>45</v>
      </c>
      <c r="P103" s="11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77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8"/>
      <c r="P104" s="760" t="s">
        <v>80</v>
      </c>
      <c r="Q104" s="761"/>
      <c r="R104" s="761"/>
      <c r="S104" s="761"/>
      <c r="T104" s="761"/>
      <c r="U104" s="761"/>
      <c r="V104" s="762"/>
      <c r="W104" s="37" t="s">
        <v>81</v>
      </c>
      <c r="X104" s="753">
        <f>IFERROR(X98/H98,"0")+IFERROR(X99/H99,"0")+IFERROR(X100/H100,"0")+IFERROR(X101/H101,"0")+IFERROR(X102/H102,"0")+IFERROR(X103/H103,"0")</f>
        <v>117.85714285714286</v>
      </c>
      <c r="Y104" s="753">
        <f>IFERROR(Y98/H98,"0")+IFERROR(Y99/H99,"0")+IFERROR(Y100/H100,"0")+IFERROR(Y101/H101,"0")+IFERROR(Y102/H102,"0")+IFERROR(Y103/H103,"0")</f>
        <v>118</v>
      </c>
      <c r="Z104" s="753">
        <f>IFERROR(IF(Z98="",0,Z98),"0")+IFERROR(IF(Z99="",0,Z99),"0")+IFERROR(IF(Z100="",0,Z100),"0")+IFERROR(IF(Z101="",0,Z101),"0")+IFERROR(IF(Z102="",0,Z102),"0")+IFERROR(IF(Z103="",0,Z103),"0")</f>
        <v>0.99263999999999997</v>
      </c>
      <c r="AA104" s="754"/>
      <c r="AB104" s="754"/>
      <c r="AC104" s="754"/>
    </row>
    <row r="105" spans="1:68" x14ac:dyDescent="0.2">
      <c r="A105" s="773"/>
      <c r="B105" s="773"/>
      <c r="C105" s="773"/>
      <c r="D105" s="773"/>
      <c r="E105" s="773"/>
      <c r="F105" s="773"/>
      <c r="G105" s="773"/>
      <c r="H105" s="773"/>
      <c r="I105" s="773"/>
      <c r="J105" s="773"/>
      <c r="K105" s="773"/>
      <c r="L105" s="773"/>
      <c r="M105" s="773"/>
      <c r="N105" s="773"/>
      <c r="O105" s="778"/>
      <c r="P105" s="760" t="s">
        <v>80</v>
      </c>
      <c r="Q105" s="761"/>
      <c r="R105" s="761"/>
      <c r="S105" s="761"/>
      <c r="T105" s="761"/>
      <c r="U105" s="761"/>
      <c r="V105" s="762"/>
      <c r="W105" s="37" t="s">
        <v>69</v>
      </c>
      <c r="X105" s="753">
        <f>IFERROR(SUM(X98:X103),"0")</f>
        <v>420</v>
      </c>
      <c r="Y105" s="753">
        <f>IFERROR(SUM(Y98:Y103),"0")</f>
        <v>421.20000000000005</v>
      </c>
      <c r="Z105" s="37"/>
      <c r="AA105" s="754"/>
      <c r="AB105" s="754"/>
      <c r="AC105" s="754"/>
    </row>
    <row r="106" spans="1:68" ht="16.5" hidden="1" customHeight="1" x14ac:dyDescent="0.25">
      <c r="A106" s="785" t="s">
        <v>212</v>
      </c>
      <c r="B106" s="773"/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3"/>
      <c r="S106" s="773"/>
      <c r="T106" s="773"/>
      <c r="U106" s="773"/>
      <c r="V106" s="773"/>
      <c r="W106" s="773"/>
      <c r="X106" s="773"/>
      <c r="Y106" s="773"/>
      <c r="Z106" s="773"/>
      <c r="AA106" s="746"/>
      <c r="AB106" s="746"/>
      <c r="AC106" s="746"/>
    </row>
    <row r="107" spans="1:68" ht="14.25" hidden="1" customHeight="1" x14ac:dyDescent="0.25">
      <c r="A107" s="772" t="s">
        <v>90</v>
      </c>
      <c r="B107" s="773"/>
      <c r="C107" s="773"/>
      <c r="D107" s="773"/>
      <c r="E107" s="773"/>
      <c r="F107" s="773"/>
      <c r="G107" s="773"/>
      <c r="H107" s="773"/>
      <c r="I107" s="773"/>
      <c r="J107" s="773"/>
      <c r="K107" s="773"/>
      <c r="L107" s="773"/>
      <c r="M107" s="773"/>
      <c r="N107" s="773"/>
      <c r="O107" s="773"/>
      <c r="P107" s="773"/>
      <c r="Q107" s="773"/>
      <c r="R107" s="773"/>
      <c r="S107" s="773"/>
      <c r="T107" s="773"/>
      <c r="U107" s="773"/>
      <c r="V107" s="773"/>
      <c r="W107" s="773"/>
      <c r="X107" s="773"/>
      <c r="Y107" s="773"/>
      <c r="Z107" s="773"/>
      <c r="AA107" s="747"/>
      <c r="AB107" s="747"/>
      <c r="AC107" s="747"/>
    </row>
    <row r="108" spans="1:68" ht="16.5" customHeight="1" x14ac:dyDescent="0.25">
      <c r="A108" s="54" t="s">
        <v>213</v>
      </c>
      <c r="B108" s="54" t="s">
        <v>214</v>
      </c>
      <c r="C108" s="31">
        <v>4301011703</v>
      </c>
      <c r="D108" s="764">
        <v>4680115882133</v>
      </c>
      <c r="E108" s="765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94</v>
      </c>
      <c r="N108" s="33"/>
      <c r="O108" s="32">
        <v>50</v>
      </c>
      <c r="P108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98</v>
      </c>
      <c r="W108" s="35" t="s">
        <v>69</v>
      </c>
      <c r="X108" s="751">
        <v>70</v>
      </c>
      <c r="Y108" s="752">
        <f>IFERROR(IF(X108="",0,CEILING((X108/$H108),1)*$H108),"")</f>
        <v>78.399999999999991</v>
      </c>
      <c r="Z108" s="36">
        <f>IFERROR(IF(Y108=0,"",ROUNDUP(Y108/H108,0)*0.01898),"")</f>
        <v>0.13286000000000001</v>
      </c>
      <c r="AA108" s="56"/>
      <c r="AB108" s="57"/>
      <c r="AC108" s="165" t="s">
        <v>215</v>
      </c>
      <c r="AG108" s="64"/>
      <c r="AJ108" s="68"/>
      <c r="AK108" s="68">
        <v>0</v>
      </c>
      <c r="BB108" s="166" t="s">
        <v>1</v>
      </c>
      <c r="BM108" s="64">
        <f>IFERROR(X108*I108/H108,"0")</f>
        <v>72.71875</v>
      </c>
      <c r="BN108" s="64">
        <f>IFERROR(Y108*I108/H108,"0")</f>
        <v>81.444999999999993</v>
      </c>
      <c r="BO108" s="64">
        <f>IFERROR(1/J108*(X108/H108),"0")</f>
        <v>9.765625E-2</v>
      </c>
      <c r="BP108" s="64">
        <f>IFERROR(1/J108*(Y108/H108),"0")</f>
        <v>0.109375</v>
      </c>
    </row>
    <row r="109" spans="1:68" ht="16.5" hidden="1" customHeight="1" x14ac:dyDescent="0.25">
      <c r="A109" s="54" t="s">
        <v>213</v>
      </c>
      <c r="B109" s="54" t="s">
        <v>216</v>
      </c>
      <c r="C109" s="31">
        <v>4301011514</v>
      </c>
      <c r="D109" s="764">
        <v>4680115882133</v>
      </c>
      <c r="E109" s="765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9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4301011417</v>
      </c>
      <c r="D110" s="764">
        <v>4680115880269</v>
      </c>
      <c r="E110" s="765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/>
      <c r="M110" s="33" t="s">
        <v>97</v>
      </c>
      <c r="N110" s="33"/>
      <c r="O110" s="32">
        <v>50</v>
      </c>
      <c r="P110" s="8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219</v>
      </c>
      <c r="B111" s="54" t="s">
        <v>220</v>
      </c>
      <c r="C111" s="31">
        <v>4301011415</v>
      </c>
      <c r="D111" s="764">
        <v>4680115880429</v>
      </c>
      <c r="E111" s="765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97</v>
      </c>
      <c r="N111" s="33"/>
      <c r="O111" s="32">
        <v>50</v>
      </c>
      <c r="P111" s="8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540</v>
      </c>
      <c r="Y111" s="752">
        <f>IFERROR(IF(X111="",0,CEILING((X111/$H111),1)*$H111),"")</f>
        <v>540</v>
      </c>
      <c r="Z111" s="36">
        <f>IFERROR(IF(Y111=0,"",ROUNDUP(Y111/H111,0)*0.00902),"")</f>
        <v>1.0824</v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565.20000000000005</v>
      </c>
      <c r="BN111" s="64">
        <f>IFERROR(Y111*I111/H111,"0")</f>
        <v>565.20000000000005</v>
      </c>
      <c r="BO111" s="64">
        <f>IFERROR(1/J111*(X111/H111),"0")</f>
        <v>0.90909090909090917</v>
      </c>
      <c r="BP111" s="64">
        <f>IFERROR(1/J111*(Y111/H111),"0")</f>
        <v>0.90909090909090917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4301011462</v>
      </c>
      <c r="D112" s="764">
        <v>4680115881457</v>
      </c>
      <c r="E112" s="765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97</v>
      </c>
      <c r="N112" s="33"/>
      <c r="O112" s="32">
        <v>50</v>
      </c>
      <c r="P112" s="8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77"/>
      <c r="B113" s="773"/>
      <c r="C113" s="773"/>
      <c r="D113" s="773"/>
      <c r="E113" s="773"/>
      <c r="F113" s="773"/>
      <c r="G113" s="773"/>
      <c r="H113" s="773"/>
      <c r="I113" s="773"/>
      <c r="J113" s="773"/>
      <c r="K113" s="773"/>
      <c r="L113" s="773"/>
      <c r="M113" s="773"/>
      <c r="N113" s="773"/>
      <c r="O113" s="778"/>
      <c r="P113" s="760" t="s">
        <v>80</v>
      </c>
      <c r="Q113" s="761"/>
      <c r="R113" s="761"/>
      <c r="S113" s="761"/>
      <c r="T113" s="761"/>
      <c r="U113" s="761"/>
      <c r="V113" s="762"/>
      <c r="W113" s="37" t="s">
        <v>81</v>
      </c>
      <c r="X113" s="753">
        <f>IFERROR(X108/H108,"0")+IFERROR(X109/H109,"0")+IFERROR(X110/H110,"0")+IFERROR(X111/H111,"0")+IFERROR(X112/H112,"0")</f>
        <v>126.25</v>
      </c>
      <c r="Y113" s="753">
        <f>IFERROR(Y108/H108,"0")+IFERROR(Y109/H109,"0")+IFERROR(Y110/H110,"0")+IFERROR(Y111/H111,"0")+IFERROR(Y112/H112,"0")</f>
        <v>127</v>
      </c>
      <c r="Z113" s="753">
        <f>IFERROR(IF(Z108="",0,Z108),"0")+IFERROR(IF(Z109="",0,Z109),"0")+IFERROR(IF(Z110="",0,Z110),"0")+IFERROR(IF(Z111="",0,Z111),"0")+IFERROR(IF(Z112="",0,Z112),"0")</f>
        <v>1.21526</v>
      </c>
      <c r="AA113" s="754"/>
      <c r="AB113" s="754"/>
      <c r="AC113" s="754"/>
    </row>
    <row r="114" spans="1:68" x14ac:dyDescent="0.2">
      <c r="A114" s="773"/>
      <c r="B114" s="773"/>
      <c r="C114" s="773"/>
      <c r="D114" s="773"/>
      <c r="E114" s="773"/>
      <c r="F114" s="773"/>
      <c r="G114" s="773"/>
      <c r="H114" s="773"/>
      <c r="I114" s="773"/>
      <c r="J114" s="773"/>
      <c r="K114" s="773"/>
      <c r="L114" s="773"/>
      <c r="M114" s="773"/>
      <c r="N114" s="773"/>
      <c r="O114" s="778"/>
      <c r="P114" s="760" t="s">
        <v>80</v>
      </c>
      <c r="Q114" s="761"/>
      <c r="R114" s="761"/>
      <c r="S114" s="761"/>
      <c r="T114" s="761"/>
      <c r="U114" s="761"/>
      <c r="V114" s="762"/>
      <c r="W114" s="37" t="s">
        <v>69</v>
      </c>
      <c r="X114" s="753">
        <f>IFERROR(SUM(X108:X112),"0")</f>
        <v>610</v>
      </c>
      <c r="Y114" s="753">
        <f>IFERROR(SUM(Y108:Y112),"0")</f>
        <v>618.4</v>
      </c>
      <c r="Z114" s="37"/>
      <c r="AA114" s="754"/>
      <c r="AB114" s="754"/>
      <c r="AC114" s="754"/>
    </row>
    <row r="115" spans="1:68" ht="14.25" hidden="1" customHeight="1" x14ac:dyDescent="0.25">
      <c r="A115" s="772" t="s">
        <v>140</v>
      </c>
      <c r="B115" s="773"/>
      <c r="C115" s="773"/>
      <c r="D115" s="773"/>
      <c r="E115" s="773"/>
      <c r="F115" s="773"/>
      <c r="G115" s="773"/>
      <c r="H115" s="773"/>
      <c r="I115" s="773"/>
      <c r="J115" s="773"/>
      <c r="K115" s="773"/>
      <c r="L115" s="773"/>
      <c r="M115" s="773"/>
      <c r="N115" s="773"/>
      <c r="O115" s="773"/>
      <c r="P115" s="773"/>
      <c r="Q115" s="773"/>
      <c r="R115" s="773"/>
      <c r="S115" s="773"/>
      <c r="T115" s="773"/>
      <c r="U115" s="773"/>
      <c r="V115" s="773"/>
      <c r="W115" s="773"/>
      <c r="X115" s="773"/>
      <c r="Y115" s="773"/>
      <c r="Z115" s="773"/>
      <c r="AA115" s="747"/>
      <c r="AB115" s="747"/>
      <c r="AC115" s="747"/>
    </row>
    <row r="116" spans="1:68" ht="16.5" hidden="1" customHeight="1" x14ac:dyDescent="0.25">
      <c r="A116" s="54" t="s">
        <v>223</v>
      </c>
      <c r="B116" s="54" t="s">
        <v>224</v>
      </c>
      <c r="C116" s="31">
        <v>4301020345</v>
      </c>
      <c r="D116" s="764">
        <v>4680115881488</v>
      </c>
      <c r="E116" s="765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94</v>
      </c>
      <c r="N116" s="33"/>
      <c r="O116" s="32">
        <v>55</v>
      </c>
      <c r="P116" s="11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225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226</v>
      </c>
      <c r="B117" s="54" t="s">
        <v>227</v>
      </c>
      <c r="C117" s="31">
        <v>4301020346</v>
      </c>
      <c r="D117" s="764">
        <v>4680115882775</v>
      </c>
      <c r="E117" s="765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94</v>
      </c>
      <c r="N117" s="33"/>
      <c r="O117" s="32">
        <v>55</v>
      </c>
      <c r="P117" s="10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228</v>
      </c>
      <c r="B118" s="54" t="s">
        <v>229</v>
      </c>
      <c r="C118" s="31">
        <v>4301020344</v>
      </c>
      <c r="D118" s="764">
        <v>4680115880658</v>
      </c>
      <c r="E118" s="765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94</v>
      </c>
      <c r="N118" s="33"/>
      <c r="O118" s="32">
        <v>55</v>
      </c>
      <c r="P118" s="10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77"/>
      <c r="B119" s="773"/>
      <c r="C119" s="773"/>
      <c r="D119" s="773"/>
      <c r="E119" s="773"/>
      <c r="F119" s="773"/>
      <c r="G119" s="773"/>
      <c r="H119" s="773"/>
      <c r="I119" s="773"/>
      <c r="J119" s="773"/>
      <c r="K119" s="773"/>
      <c r="L119" s="773"/>
      <c r="M119" s="773"/>
      <c r="N119" s="773"/>
      <c r="O119" s="778"/>
      <c r="P119" s="760" t="s">
        <v>80</v>
      </c>
      <c r="Q119" s="761"/>
      <c r="R119" s="761"/>
      <c r="S119" s="761"/>
      <c r="T119" s="761"/>
      <c r="U119" s="761"/>
      <c r="V119" s="762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73"/>
      <c r="B120" s="773"/>
      <c r="C120" s="773"/>
      <c r="D120" s="773"/>
      <c r="E120" s="773"/>
      <c r="F120" s="773"/>
      <c r="G120" s="773"/>
      <c r="H120" s="773"/>
      <c r="I120" s="773"/>
      <c r="J120" s="773"/>
      <c r="K120" s="773"/>
      <c r="L120" s="773"/>
      <c r="M120" s="773"/>
      <c r="N120" s="773"/>
      <c r="O120" s="778"/>
      <c r="P120" s="760" t="s">
        <v>80</v>
      </c>
      <c r="Q120" s="761"/>
      <c r="R120" s="761"/>
      <c r="S120" s="761"/>
      <c r="T120" s="761"/>
      <c r="U120" s="761"/>
      <c r="V120" s="762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72" t="s">
        <v>64</v>
      </c>
      <c r="B121" s="773"/>
      <c r="C121" s="773"/>
      <c r="D121" s="773"/>
      <c r="E121" s="773"/>
      <c r="F121" s="773"/>
      <c r="G121" s="773"/>
      <c r="H121" s="773"/>
      <c r="I121" s="773"/>
      <c r="J121" s="773"/>
      <c r="K121" s="773"/>
      <c r="L121" s="773"/>
      <c r="M121" s="773"/>
      <c r="N121" s="773"/>
      <c r="O121" s="773"/>
      <c r="P121" s="773"/>
      <c r="Q121" s="773"/>
      <c r="R121" s="773"/>
      <c r="S121" s="773"/>
      <c r="T121" s="773"/>
      <c r="U121" s="773"/>
      <c r="V121" s="773"/>
      <c r="W121" s="773"/>
      <c r="X121" s="773"/>
      <c r="Y121" s="773"/>
      <c r="Z121" s="773"/>
      <c r="AA121" s="747"/>
      <c r="AB121" s="747"/>
      <c r="AC121" s="747"/>
    </row>
    <row r="122" spans="1:68" ht="37.5" hidden="1" customHeight="1" x14ac:dyDescent="0.25">
      <c r="A122" s="54" t="s">
        <v>230</v>
      </c>
      <c r="B122" s="54" t="s">
        <v>231</v>
      </c>
      <c r="C122" s="31">
        <v>4301051360</v>
      </c>
      <c r="D122" s="764">
        <v>4607091385168</v>
      </c>
      <c r="E122" s="765"/>
      <c r="F122" s="750">
        <v>1.35</v>
      </c>
      <c r="G122" s="32">
        <v>6</v>
      </c>
      <c r="H122" s="750">
        <v>8.1</v>
      </c>
      <c r="I122" s="750">
        <v>8.6129999999999995</v>
      </c>
      <c r="J122" s="32">
        <v>64</v>
      </c>
      <c r="K122" s="32" t="s">
        <v>93</v>
      </c>
      <c r="L122" s="32"/>
      <c r="M122" s="33" t="s">
        <v>97</v>
      </c>
      <c r="N122" s="33"/>
      <c r="O122" s="32">
        <v>45</v>
      </c>
      <c r="P122" s="10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58"/>
      <c r="R122" s="758"/>
      <c r="S122" s="758"/>
      <c r="T122" s="759"/>
      <c r="U122" s="34"/>
      <c r="V122" s="34"/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27" customHeight="1" x14ac:dyDescent="0.25">
      <c r="A123" s="54" t="s">
        <v>230</v>
      </c>
      <c r="B123" s="54" t="s">
        <v>233</v>
      </c>
      <c r="C123" s="31">
        <v>4301051625</v>
      </c>
      <c r="D123" s="764">
        <v>4607091385168</v>
      </c>
      <c r="E123" s="765"/>
      <c r="F123" s="750">
        <v>1.4</v>
      </c>
      <c r="G123" s="32">
        <v>6</v>
      </c>
      <c r="H123" s="750">
        <v>8.4</v>
      </c>
      <c r="I123" s="750">
        <v>8.9130000000000003</v>
      </c>
      <c r="J123" s="32">
        <v>64</v>
      </c>
      <c r="K123" s="32" t="s">
        <v>93</v>
      </c>
      <c r="L123" s="32"/>
      <c r="M123" s="33" t="s">
        <v>97</v>
      </c>
      <c r="N123" s="33"/>
      <c r="O123" s="32">
        <v>45</v>
      </c>
      <c r="P123" s="8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8"/>
      <c r="R123" s="758"/>
      <c r="S123" s="758"/>
      <c r="T123" s="759"/>
      <c r="U123" s="34"/>
      <c r="V123" s="34" t="s">
        <v>98</v>
      </c>
      <c r="W123" s="35" t="s">
        <v>69</v>
      </c>
      <c r="X123" s="751">
        <v>600</v>
      </c>
      <c r="Y123" s="752">
        <f t="shared" si="25"/>
        <v>604.80000000000007</v>
      </c>
      <c r="Z123" s="36">
        <f>IFERROR(IF(Y123=0,"",ROUNDUP(Y123/H123,0)*0.01898),"")</f>
        <v>1.36656</v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26"/>
        <v>636.64285714285711</v>
      </c>
      <c r="BN123" s="64">
        <f t="shared" si="27"/>
        <v>641.7360000000001</v>
      </c>
      <c r="BO123" s="64">
        <f t="shared" si="28"/>
        <v>1.1160714285714286</v>
      </c>
      <c r="BP123" s="64">
        <f t="shared" si="29"/>
        <v>1.125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4301051742</v>
      </c>
      <c r="D124" s="764">
        <v>4680115884540</v>
      </c>
      <c r="E124" s="765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97</v>
      </c>
      <c r="N124" s="33"/>
      <c r="O124" s="32">
        <v>45</v>
      </c>
      <c r="P124" s="80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238</v>
      </c>
      <c r="B125" s="54" t="s">
        <v>239</v>
      </c>
      <c r="C125" s="31">
        <v>4301051362</v>
      </c>
      <c r="D125" s="764">
        <v>4607091383256</v>
      </c>
      <c r="E125" s="765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97</v>
      </c>
      <c r="N125" s="33"/>
      <c r="O125" s="32">
        <v>45</v>
      </c>
      <c r="P125" s="89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240</v>
      </c>
      <c r="B126" s="54" t="s">
        <v>241</v>
      </c>
      <c r="C126" s="31">
        <v>4301051358</v>
      </c>
      <c r="D126" s="764">
        <v>4607091385748</v>
      </c>
      <c r="E126" s="765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106</v>
      </c>
      <c r="M126" s="33" t="s">
        <v>97</v>
      </c>
      <c r="N126" s="33"/>
      <c r="O126" s="32">
        <v>45</v>
      </c>
      <c r="P126" s="78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495</v>
      </c>
      <c r="Y126" s="752">
        <f t="shared" si="25"/>
        <v>496.8</v>
      </c>
      <c r="Z126" s="36">
        <f>IFERROR(IF(Y126=0,"",ROUNDUP(Y126/H126,0)*0.00651),"")</f>
        <v>1.19784</v>
      </c>
      <c r="AA126" s="56"/>
      <c r="AB126" s="57"/>
      <c r="AC126" s="189" t="s">
        <v>232</v>
      </c>
      <c r="AG126" s="64"/>
      <c r="AJ126" s="68" t="s">
        <v>107</v>
      </c>
      <c r="AK126" s="68">
        <v>491.4</v>
      </c>
      <c r="BB126" s="190" t="s">
        <v>1</v>
      </c>
      <c r="BM126" s="64">
        <f t="shared" si="26"/>
        <v>541.19999999999993</v>
      </c>
      <c r="BN126" s="64">
        <f t="shared" si="27"/>
        <v>543.16800000000001</v>
      </c>
      <c r="BO126" s="64">
        <f t="shared" si="28"/>
        <v>1.0073260073260073</v>
      </c>
      <c r="BP126" s="64">
        <f t="shared" si="29"/>
        <v>1.0109890109890112</v>
      </c>
    </row>
    <row r="127" spans="1:68" ht="27" customHeight="1" x14ac:dyDescent="0.25">
      <c r="A127" s="54" t="s">
        <v>242</v>
      </c>
      <c r="B127" s="54" t="s">
        <v>243</v>
      </c>
      <c r="C127" s="31">
        <v>4301051740</v>
      </c>
      <c r="D127" s="764">
        <v>4680115884533</v>
      </c>
      <c r="E127" s="765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97</v>
      </c>
      <c r="N127" s="33"/>
      <c r="O127" s="32">
        <v>45</v>
      </c>
      <c r="P127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45</v>
      </c>
      <c r="Y127" s="752">
        <f t="shared" si="25"/>
        <v>45</v>
      </c>
      <c r="Z127" s="36">
        <f>IFERROR(IF(Y127=0,"",ROUNDUP(Y127/H127,0)*0.00651),"")</f>
        <v>0.16275000000000001</v>
      </c>
      <c r="AA127" s="56"/>
      <c r="AB127" s="57"/>
      <c r="AC127" s="191" t="s">
        <v>237</v>
      </c>
      <c r="AG127" s="64"/>
      <c r="AJ127" s="68"/>
      <c r="AK127" s="68">
        <v>0</v>
      </c>
      <c r="BB127" s="192" t="s">
        <v>1</v>
      </c>
      <c r="BM127" s="64">
        <f t="shared" si="26"/>
        <v>49.499999999999993</v>
      </c>
      <c r="BN127" s="64">
        <f t="shared" si="27"/>
        <v>49.499999999999993</v>
      </c>
      <c r="BO127" s="64">
        <f t="shared" si="28"/>
        <v>0.13736263736263737</v>
      </c>
      <c r="BP127" s="64">
        <f t="shared" si="29"/>
        <v>0.13736263736263737</v>
      </c>
    </row>
    <row r="128" spans="1:68" ht="37.5" hidden="1" customHeight="1" x14ac:dyDescent="0.25">
      <c r="A128" s="54" t="s">
        <v>244</v>
      </c>
      <c r="B128" s="54" t="s">
        <v>245</v>
      </c>
      <c r="C128" s="31">
        <v>4301051480</v>
      </c>
      <c r="D128" s="764">
        <v>4680115882645</v>
      </c>
      <c r="E128" s="765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85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77"/>
      <c r="B129" s="773"/>
      <c r="C129" s="773"/>
      <c r="D129" s="773"/>
      <c r="E129" s="773"/>
      <c r="F129" s="773"/>
      <c r="G129" s="773"/>
      <c r="H129" s="773"/>
      <c r="I129" s="773"/>
      <c r="J129" s="773"/>
      <c r="K129" s="773"/>
      <c r="L129" s="773"/>
      <c r="M129" s="773"/>
      <c r="N129" s="773"/>
      <c r="O129" s="778"/>
      <c r="P129" s="760" t="s">
        <v>80</v>
      </c>
      <c r="Q129" s="761"/>
      <c r="R129" s="761"/>
      <c r="S129" s="761"/>
      <c r="T129" s="761"/>
      <c r="U129" s="761"/>
      <c r="V129" s="762"/>
      <c r="W129" s="37" t="s">
        <v>81</v>
      </c>
      <c r="X129" s="753">
        <f>IFERROR(X122/H122,"0")+IFERROR(X123/H123,"0")+IFERROR(X124/H124,"0")+IFERROR(X125/H125,"0")+IFERROR(X126/H126,"0")+IFERROR(X127/H127,"0")+IFERROR(X128/H128,"0")</f>
        <v>279.76190476190476</v>
      </c>
      <c r="Y129" s="753">
        <f>IFERROR(Y122/H122,"0")+IFERROR(Y123/H123,"0")+IFERROR(Y124/H124,"0")+IFERROR(Y125/H125,"0")+IFERROR(Y126/H126,"0")+IFERROR(Y127/H127,"0")+IFERROR(Y128/H128,"0")</f>
        <v>281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2.72715</v>
      </c>
      <c r="AA129" s="754"/>
      <c r="AB129" s="754"/>
      <c r="AC129" s="754"/>
    </row>
    <row r="130" spans="1:68" x14ac:dyDescent="0.2">
      <c r="A130" s="773"/>
      <c r="B130" s="773"/>
      <c r="C130" s="773"/>
      <c r="D130" s="773"/>
      <c r="E130" s="773"/>
      <c r="F130" s="773"/>
      <c r="G130" s="773"/>
      <c r="H130" s="773"/>
      <c r="I130" s="773"/>
      <c r="J130" s="773"/>
      <c r="K130" s="773"/>
      <c r="L130" s="773"/>
      <c r="M130" s="773"/>
      <c r="N130" s="773"/>
      <c r="O130" s="778"/>
      <c r="P130" s="760" t="s">
        <v>80</v>
      </c>
      <c r="Q130" s="761"/>
      <c r="R130" s="761"/>
      <c r="S130" s="761"/>
      <c r="T130" s="761"/>
      <c r="U130" s="761"/>
      <c r="V130" s="762"/>
      <c r="W130" s="37" t="s">
        <v>69</v>
      </c>
      <c r="X130" s="753">
        <f>IFERROR(SUM(X122:X128),"0")</f>
        <v>1140</v>
      </c>
      <c r="Y130" s="753">
        <f>IFERROR(SUM(Y122:Y128),"0")</f>
        <v>1146.6000000000001</v>
      </c>
      <c r="Z130" s="37"/>
      <c r="AA130" s="754"/>
      <c r="AB130" s="754"/>
      <c r="AC130" s="754"/>
    </row>
    <row r="131" spans="1:68" ht="14.25" hidden="1" customHeight="1" x14ac:dyDescent="0.25">
      <c r="A131" s="772" t="s">
        <v>182</v>
      </c>
      <c r="B131" s="773"/>
      <c r="C131" s="773"/>
      <c r="D131" s="773"/>
      <c r="E131" s="773"/>
      <c r="F131" s="773"/>
      <c r="G131" s="773"/>
      <c r="H131" s="773"/>
      <c r="I131" s="773"/>
      <c r="J131" s="773"/>
      <c r="K131" s="773"/>
      <c r="L131" s="773"/>
      <c r="M131" s="773"/>
      <c r="N131" s="773"/>
      <c r="O131" s="773"/>
      <c r="P131" s="773"/>
      <c r="Q131" s="773"/>
      <c r="R131" s="773"/>
      <c r="S131" s="773"/>
      <c r="T131" s="773"/>
      <c r="U131" s="773"/>
      <c r="V131" s="773"/>
      <c r="W131" s="773"/>
      <c r="X131" s="773"/>
      <c r="Y131" s="773"/>
      <c r="Z131" s="773"/>
      <c r="AA131" s="747"/>
      <c r="AB131" s="747"/>
      <c r="AC131" s="747"/>
    </row>
    <row r="132" spans="1:68" ht="37.5" hidden="1" customHeight="1" x14ac:dyDescent="0.25">
      <c r="A132" s="54" t="s">
        <v>247</v>
      </c>
      <c r="B132" s="54" t="s">
        <v>248</v>
      </c>
      <c r="C132" s="31">
        <v>4301060356</v>
      </c>
      <c r="D132" s="764">
        <v>4680115882652</v>
      </c>
      <c r="E132" s="765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10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250</v>
      </c>
      <c r="B133" s="54" t="s">
        <v>251</v>
      </c>
      <c r="C133" s="31">
        <v>4301060317</v>
      </c>
      <c r="D133" s="764">
        <v>4680115880238</v>
      </c>
      <c r="E133" s="765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97</v>
      </c>
      <c r="N133" s="33"/>
      <c r="O133" s="32">
        <v>40</v>
      </c>
      <c r="P133" s="8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77"/>
      <c r="B134" s="773"/>
      <c r="C134" s="773"/>
      <c r="D134" s="773"/>
      <c r="E134" s="773"/>
      <c r="F134" s="773"/>
      <c r="G134" s="773"/>
      <c r="H134" s="773"/>
      <c r="I134" s="773"/>
      <c r="J134" s="773"/>
      <c r="K134" s="773"/>
      <c r="L134" s="773"/>
      <c r="M134" s="773"/>
      <c r="N134" s="773"/>
      <c r="O134" s="778"/>
      <c r="P134" s="760" t="s">
        <v>80</v>
      </c>
      <c r="Q134" s="761"/>
      <c r="R134" s="761"/>
      <c r="S134" s="761"/>
      <c r="T134" s="761"/>
      <c r="U134" s="761"/>
      <c r="V134" s="762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73"/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8"/>
      <c r="P135" s="760" t="s">
        <v>80</v>
      </c>
      <c r="Q135" s="761"/>
      <c r="R135" s="761"/>
      <c r="S135" s="761"/>
      <c r="T135" s="761"/>
      <c r="U135" s="761"/>
      <c r="V135" s="762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5" t="s">
        <v>253</v>
      </c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3"/>
      <c r="P136" s="773"/>
      <c r="Q136" s="773"/>
      <c r="R136" s="773"/>
      <c r="S136" s="773"/>
      <c r="T136" s="773"/>
      <c r="U136" s="773"/>
      <c r="V136" s="773"/>
      <c r="W136" s="773"/>
      <c r="X136" s="773"/>
      <c r="Y136" s="773"/>
      <c r="Z136" s="773"/>
      <c r="AA136" s="746"/>
      <c r="AB136" s="746"/>
      <c r="AC136" s="746"/>
    </row>
    <row r="137" spans="1:68" ht="14.25" hidden="1" customHeight="1" x14ac:dyDescent="0.25">
      <c r="A137" s="772" t="s">
        <v>90</v>
      </c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773"/>
      <c r="Z137" s="773"/>
      <c r="AA137" s="747"/>
      <c r="AB137" s="747"/>
      <c r="AC137" s="747"/>
    </row>
    <row r="138" spans="1:68" ht="27" hidden="1" customHeight="1" x14ac:dyDescent="0.25">
      <c r="A138" s="54" t="s">
        <v>254</v>
      </c>
      <c r="B138" s="54" t="s">
        <v>255</v>
      </c>
      <c r="C138" s="31">
        <v>4301011564</v>
      </c>
      <c r="D138" s="764">
        <v>4680115882577</v>
      </c>
      <c r="E138" s="765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10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256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254</v>
      </c>
      <c r="B139" s="54" t="s">
        <v>257</v>
      </c>
      <c r="C139" s="31">
        <v>4301011562</v>
      </c>
      <c r="D139" s="764">
        <v>4680115882577</v>
      </c>
      <c r="E139" s="765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40</v>
      </c>
      <c r="Y139" s="752">
        <f>IFERROR(IF(X139="",0,CEILING((X139/$H139),1)*$H139),"")</f>
        <v>41.6</v>
      </c>
      <c r="Z139" s="36">
        <f>IFERROR(IF(Y139=0,"",ROUNDUP(Y139/H139,0)*0.00651),"")</f>
        <v>8.4629999999999997E-2</v>
      </c>
      <c r="AA139" s="56"/>
      <c r="AB139" s="57"/>
      <c r="AC139" s="201" t="s">
        <v>256</v>
      </c>
      <c r="AG139" s="64"/>
      <c r="AJ139" s="68"/>
      <c r="AK139" s="68">
        <v>0</v>
      </c>
      <c r="BB139" s="202" t="s">
        <v>1</v>
      </c>
      <c r="BM139" s="64">
        <f>IFERROR(X139*I139/H139,"0")</f>
        <v>42.249999999999993</v>
      </c>
      <c r="BN139" s="64">
        <f>IFERROR(Y139*I139/H139,"0")</f>
        <v>43.94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777"/>
      <c r="B140" s="773"/>
      <c r="C140" s="773"/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8"/>
      <c r="P140" s="760" t="s">
        <v>80</v>
      </c>
      <c r="Q140" s="761"/>
      <c r="R140" s="761"/>
      <c r="S140" s="761"/>
      <c r="T140" s="761"/>
      <c r="U140" s="761"/>
      <c r="V140" s="762"/>
      <c r="W140" s="37" t="s">
        <v>81</v>
      </c>
      <c r="X140" s="753">
        <f>IFERROR(X138/H138,"0")+IFERROR(X139/H139,"0")</f>
        <v>12.5</v>
      </c>
      <c r="Y140" s="753">
        <f>IFERROR(Y138/H138,"0")+IFERROR(Y139/H139,"0")</f>
        <v>13</v>
      </c>
      <c r="Z140" s="753">
        <f>IFERROR(IF(Z138="",0,Z138),"0")+IFERROR(IF(Z139="",0,Z139),"0")</f>
        <v>8.4629999999999997E-2</v>
      </c>
      <c r="AA140" s="754"/>
      <c r="AB140" s="754"/>
      <c r="AC140" s="754"/>
    </row>
    <row r="141" spans="1:68" x14ac:dyDescent="0.2">
      <c r="A141" s="773"/>
      <c r="B141" s="773"/>
      <c r="C141" s="773"/>
      <c r="D141" s="773"/>
      <c r="E141" s="773"/>
      <c r="F141" s="773"/>
      <c r="G141" s="773"/>
      <c r="H141" s="773"/>
      <c r="I141" s="773"/>
      <c r="J141" s="773"/>
      <c r="K141" s="773"/>
      <c r="L141" s="773"/>
      <c r="M141" s="773"/>
      <c r="N141" s="773"/>
      <c r="O141" s="778"/>
      <c r="P141" s="760" t="s">
        <v>80</v>
      </c>
      <c r="Q141" s="761"/>
      <c r="R141" s="761"/>
      <c r="S141" s="761"/>
      <c r="T141" s="761"/>
      <c r="U141" s="761"/>
      <c r="V141" s="762"/>
      <c r="W141" s="37" t="s">
        <v>69</v>
      </c>
      <c r="X141" s="753">
        <f>IFERROR(SUM(X138:X139),"0")</f>
        <v>40</v>
      </c>
      <c r="Y141" s="753">
        <f>IFERROR(SUM(Y138:Y139),"0")</f>
        <v>41.6</v>
      </c>
      <c r="Z141" s="37"/>
      <c r="AA141" s="754"/>
      <c r="AB141" s="754"/>
      <c r="AC141" s="754"/>
    </row>
    <row r="142" spans="1:68" ht="14.25" hidden="1" customHeight="1" x14ac:dyDescent="0.25">
      <c r="A142" s="772" t="s">
        <v>151</v>
      </c>
      <c r="B142" s="773"/>
      <c r="C142" s="773"/>
      <c r="D142" s="773"/>
      <c r="E142" s="773"/>
      <c r="F142" s="773"/>
      <c r="G142" s="773"/>
      <c r="H142" s="773"/>
      <c r="I142" s="773"/>
      <c r="J142" s="773"/>
      <c r="K142" s="773"/>
      <c r="L142" s="773"/>
      <c r="M142" s="773"/>
      <c r="N142" s="773"/>
      <c r="O142" s="773"/>
      <c r="P142" s="773"/>
      <c r="Q142" s="773"/>
      <c r="R142" s="773"/>
      <c r="S142" s="773"/>
      <c r="T142" s="773"/>
      <c r="U142" s="773"/>
      <c r="V142" s="773"/>
      <c r="W142" s="773"/>
      <c r="X142" s="773"/>
      <c r="Y142" s="773"/>
      <c r="Z142" s="773"/>
      <c r="AA142" s="747"/>
      <c r="AB142" s="747"/>
      <c r="AC142" s="747"/>
    </row>
    <row r="143" spans="1:68" ht="27" hidden="1" customHeight="1" x14ac:dyDescent="0.25">
      <c r="A143" s="54" t="s">
        <v>258</v>
      </c>
      <c r="B143" s="54" t="s">
        <v>259</v>
      </c>
      <c r="C143" s="31">
        <v>4301031235</v>
      </c>
      <c r="D143" s="764">
        <v>4680115883444</v>
      </c>
      <c r="E143" s="765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260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258</v>
      </c>
      <c r="B144" s="54" t="s">
        <v>261</v>
      </c>
      <c r="C144" s="31">
        <v>4301031234</v>
      </c>
      <c r="D144" s="764">
        <v>4680115883444</v>
      </c>
      <c r="E144" s="765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17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42</v>
      </c>
      <c r="Y144" s="752">
        <f>IFERROR(IF(X144="",0,CEILING((X144/$H144),1)*$H144),"")</f>
        <v>42</v>
      </c>
      <c r="Z144" s="36">
        <f>IFERROR(IF(Y144=0,"",ROUNDUP(Y144/H144,0)*0.00651),"")</f>
        <v>9.7650000000000001E-2</v>
      </c>
      <c r="AA144" s="56"/>
      <c r="AB144" s="57"/>
      <c r="AC144" s="205" t="s">
        <v>260</v>
      </c>
      <c r="AG144" s="64"/>
      <c r="AJ144" s="68"/>
      <c r="AK144" s="68">
        <v>0</v>
      </c>
      <c r="BB144" s="206" t="s">
        <v>1</v>
      </c>
      <c r="BM144" s="64">
        <f>IFERROR(X144*I144/H144,"0")</f>
        <v>46.02</v>
      </c>
      <c r="BN144" s="64">
        <f>IFERROR(Y144*I144/H144,"0")</f>
        <v>46.02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777"/>
      <c r="B145" s="773"/>
      <c r="C145" s="773"/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8"/>
      <c r="P145" s="760" t="s">
        <v>80</v>
      </c>
      <c r="Q145" s="761"/>
      <c r="R145" s="761"/>
      <c r="S145" s="761"/>
      <c r="T145" s="761"/>
      <c r="U145" s="761"/>
      <c r="V145" s="762"/>
      <c r="W145" s="37" t="s">
        <v>81</v>
      </c>
      <c r="X145" s="753">
        <f>IFERROR(X143/H143,"0")+IFERROR(X144/H144,"0")</f>
        <v>15.000000000000002</v>
      </c>
      <c r="Y145" s="753">
        <f>IFERROR(Y143/H143,"0")+IFERROR(Y144/H144,"0")</f>
        <v>15.000000000000002</v>
      </c>
      <c r="Z145" s="753">
        <f>IFERROR(IF(Z143="",0,Z143),"0")+IFERROR(IF(Z144="",0,Z144),"0")</f>
        <v>9.7650000000000001E-2</v>
      </c>
      <c r="AA145" s="754"/>
      <c r="AB145" s="754"/>
      <c r="AC145" s="754"/>
    </row>
    <row r="146" spans="1:68" x14ac:dyDescent="0.2">
      <c r="A146" s="773"/>
      <c r="B146" s="773"/>
      <c r="C146" s="773"/>
      <c r="D146" s="773"/>
      <c r="E146" s="773"/>
      <c r="F146" s="773"/>
      <c r="G146" s="773"/>
      <c r="H146" s="773"/>
      <c r="I146" s="773"/>
      <c r="J146" s="773"/>
      <c r="K146" s="773"/>
      <c r="L146" s="773"/>
      <c r="M146" s="773"/>
      <c r="N146" s="773"/>
      <c r="O146" s="778"/>
      <c r="P146" s="760" t="s">
        <v>80</v>
      </c>
      <c r="Q146" s="761"/>
      <c r="R146" s="761"/>
      <c r="S146" s="761"/>
      <c r="T146" s="761"/>
      <c r="U146" s="761"/>
      <c r="V146" s="762"/>
      <c r="W146" s="37" t="s">
        <v>69</v>
      </c>
      <c r="X146" s="753">
        <f>IFERROR(SUM(X143:X144),"0")</f>
        <v>42</v>
      </c>
      <c r="Y146" s="753">
        <f>IFERROR(SUM(Y143:Y144),"0")</f>
        <v>42</v>
      </c>
      <c r="Z146" s="37"/>
      <c r="AA146" s="754"/>
      <c r="AB146" s="754"/>
      <c r="AC146" s="754"/>
    </row>
    <row r="147" spans="1:68" ht="14.25" hidden="1" customHeight="1" x14ac:dyDescent="0.25">
      <c r="A147" s="772" t="s">
        <v>64</v>
      </c>
      <c r="B147" s="773"/>
      <c r="C147" s="773"/>
      <c r="D147" s="773"/>
      <c r="E147" s="773"/>
      <c r="F147" s="773"/>
      <c r="G147" s="773"/>
      <c r="H147" s="773"/>
      <c r="I147" s="773"/>
      <c r="J147" s="773"/>
      <c r="K147" s="773"/>
      <c r="L147" s="773"/>
      <c r="M147" s="773"/>
      <c r="N147" s="773"/>
      <c r="O147" s="773"/>
      <c r="P147" s="773"/>
      <c r="Q147" s="773"/>
      <c r="R147" s="773"/>
      <c r="S147" s="773"/>
      <c r="T147" s="773"/>
      <c r="U147" s="773"/>
      <c r="V147" s="773"/>
      <c r="W147" s="773"/>
      <c r="X147" s="773"/>
      <c r="Y147" s="773"/>
      <c r="Z147" s="773"/>
      <c r="AA147" s="747"/>
      <c r="AB147" s="747"/>
      <c r="AC147" s="747"/>
    </row>
    <row r="148" spans="1:68" ht="16.5" hidden="1" customHeight="1" x14ac:dyDescent="0.25">
      <c r="A148" s="54" t="s">
        <v>262</v>
      </c>
      <c r="B148" s="54" t="s">
        <v>263</v>
      </c>
      <c r="C148" s="31">
        <v>4301051477</v>
      </c>
      <c r="D148" s="764">
        <v>4680115882584</v>
      </c>
      <c r="E148" s="765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1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256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262</v>
      </c>
      <c r="B149" s="54" t="s">
        <v>264</v>
      </c>
      <c r="C149" s="31">
        <v>4301051476</v>
      </c>
      <c r="D149" s="764">
        <v>4680115882584</v>
      </c>
      <c r="E149" s="765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49.5</v>
      </c>
      <c r="Y149" s="752">
        <f>IFERROR(IF(X149="",0,CEILING((X149/$H149),1)*$H149),"")</f>
        <v>50.160000000000004</v>
      </c>
      <c r="Z149" s="36">
        <f>IFERROR(IF(Y149=0,"",ROUNDUP(Y149/H149,0)*0.00651),"")</f>
        <v>0.12369000000000001</v>
      </c>
      <c r="AA149" s="56"/>
      <c r="AB149" s="57"/>
      <c r="AC149" s="209" t="s">
        <v>256</v>
      </c>
      <c r="AG149" s="64"/>
      <c r="AJ149" s="68"/>
      <c r="AK149" s="68">
        <v>0</v>
      </c>
      <c r="BB149" s="210" t="s">
        <v>1</v>
      </c>
      <c r="BM149" s="64">
        <f>IFERROR(X149*I149/H149,"0")</f>
        <v>54.524999999999999</v>
      </c>
      <c r="BN149" s="64">
        <f>IFERROR(Y149*I149/H149,"0")</f>
        <v>55.252000000000002</v>
      </c>
      <c r="BO149" s="64">
        <f>IFERROR(1/J149*(X149/H149),"0")</f>
        <v>0.10302197802197803</v>
      </c>
      <c r="BP149" s="64">
        <f>IFERROR(1/J149*(Y149/H149),"0")</f>
        <v>0.1043956043956044</v>
      </c>
    </row>
    <row r="150" spans="1:68" x14ac:dyDescent="0.2">
      <c r="A150" s="777"/>
      <c r="B150" s="773"/>
      <c r="C150" s="773"/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8"/>
      <c r="P150" s="760" t="s">
        <v>80</v>
      </c>
      <c r="Q150" s="761"/>
      <c r="R150" s="761"/>
      <c r="S150" s="761"/>
      <c r="T150" s="761"/>
      <c r="U150" s="761"/>
      <c r="V150" s="762"/>
      <c r="W150" s="37" t="s">
        <v>81</v>
      </c>
      <c r="X150" s="753">
        <f>IFERROR(X148/H148,"0")+IFERROR(X149/H149,"0")</f>
        <v>18.75</v>
      </c>
      <c r="Y150" s="753">
        <f>IFERROR(Y148/H148,"0")+IFERROR(Y149/H149,"0")</f>
        <v>19</v>
      </c>
      <c r="Z150" s="753">
        <f>IFERROR(IF(Z148="",0,Z148),"0")+IFERROR(IF(Z149="",0,Z149),"0")</f>
        <v>0.12369000000000001</v>
      </c>
      <c r="AA150" s="754"/>
      <c r="AB150" s="754"/>
      <c r="AC150" s="754"/>
    </row>
    <row r="151" spans="1:68" x14ac:dyDescent="0.2">
      <c r="A151" s="773"/>
      <c r="B151" s="773"/>
      <c r="C151" s="773"/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8"/>
      <c r="P151" s="760" t="s">
        <v>80</v>
      </c>
      <c r="Q151" s="761"/>
      <c r="R151" s="761"/>
      <c r="S151" s="761"/>
      <c r="T151" s="761"/>
      <c r="U151" s="761"/>
      <c r="V151" s="762"/>
      <c r="W151" s="37" t="s">
        <v>69</v>
      </c>
      <c r="X151" s="753">
        <f>IFERROR(SUM(X148:X149),"0")</f>
        <v>49.5</v>
      </c>
      <c r="Y151" s="753">
        <f>IFERROR(SUM(Y148:Y149),"0")</f>
        <v>50.160000000000004</v>
      </c>
      <c r="Z151" s="37"/>
      <c r="AA151" s="754"/>
      <c r="AB151" s="754"/>
      <c r="AC151" s="754"/>
    </row>
    <row r="152" spans="1:68" ht="16.5" hidden="1" customHeight="1" x14ac:dyDescent="0.25">
      <c r="A152" s="785" t="s">
        <v>88</v>
      </c>
      <c r="B152" s="773"/>
      <c r="C152" s="773"/>
      <c r="D152" s="773"/>
      <c r="E152" s="773"/>
      <c r="F152" s="773"/>
      <c r="G152" s="773"/>
      <c r="H152" s="773"/>
      <c r="I152" s="773"/>
      <c r="J152" s="773"/>
      <c r="K152" s="773"/>
      <c r="L152" s="773"/>
      <c r="M152" s="773"/>
      <c r="N152" s="773"/>
      <c r="O152" s="773"/>
      <c r="P152" s="773"/>
      <c r="Q152" s="773"/>
      <c r="R152" s="773"/>
      <c r="S152" s="773"/>
      <c r="T152" s="773"/>
      <c r="U152" s="773"/>
      <c r="V152" s="773"/>
      <c r="W152" s="773"/>
      <c r="X152" s="773"/>
      <c r="Y152" s="773"/>
      <c r="Z152" s="773"/>
      <c r="AA152" s="746"/>
      <c r="AB152" s="746"/>
      <c r="AC152" s="746"/>
    </row>
    <row r="153" spans="1:68" ht="14.25" hidden="1" customHeight="1" x14ac:dyDescent="0.25">
      <c r="A153" s="772" t="s">
        <v>90</v>
      </c>
      <c r="B153" s="773"/>
      <c r="C153" s="773"/>
      <c r="D153" s="773"/>
      <c r="E153" s="773"/>
      <c r="F153" s="773"/>
      <c r="G153" s="773"/>
      <c r="H153" s="773"/>
      <c r="I153" s="773"/>
      <c r="J153" s="773"/>
      <c r="K153" s="773"/>
      <c r="L153" s="773"/>
      <c r="M153" s="773"/>
      <c r="N153" s="773"/>
      <c r="O153" s="773"/>
      <c r="P153" s="773"/>
      <c r="Q153" s="773"/>
      <c r="R153" s="773"/>
      <c r="S153" s="773"/>
      <c r="T153" s="773"/>
      <c r="U153" s="773"/>
      <c r="V153" s="773"/>
      <c r="W153" s="773"/>
      <c r="X153" s="773"/>
      <c r="Y153" s="773"/>
      <c r="Z153" s="773"/>
      <c r="AA153" s="747"/>
      <c r="AB153" s="747"/>
      <c r="AC153" s="747"/>
    </row>
    <row r="154" spans="1:68" ht="27" hidden="1" customHeight="1" x14ac:dyDescent="0.25">
      <c r="A154" s="54" t="s">
        <v>265</v>
      </c>
      <c r="B154" s="54" t="s">
        <v>266</v>
      </c>
      <c r="C154" s="31">
        <v>4301011705</v>
      </c>
      <c r="D154" s="764">
        <v>4607091384604</v>
      </c>
      <c r="E154" s="765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94</v>
      </c>
      <c r="N154" s="33"/>
      <c r="O154" s="32">
        <v>50</v>
      </c>
      <c r="P154" s="9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267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77"/>
      <c r="B155" s="773"/>
      <c r="C155" s="773"/>
      <c r="D155" s="773"/>
      <c r="E155" s="773"/>
      <c r="F155" s="773"/>
      <c r="G155" s="773"/>
      <c r="H155" s="773"/>
      <c r="I155" s="773"/>
      <c r="J155" s="773"/>
      <c r="K155" s="773"/>
      <c r="L155" s="773"/>
      <c r="M155" s="773"/>
      <c r="N155" s="773"/>
      <c r="O155" s="778"/>
      <c r="P155" s="760" t="s">
        <v>80</v>
      </c>
      <c r="Q155" s="761"/>
      <c r="R155" s="761"/>
      <c r="S155" s="761"/>
      <c r="T155" s="761"/>
      <c r="U155" s="761"/>
      <c r="V155" s="762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73"/>
      <c r="B156" s="773"/>
      <c r="C156" s="773"/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8"/>
      <c r="P156" s="760" t="s">
        <v>80</v>
      </c>
      <c r="Q156" s="761"/>
      <c r="R156" s="761"/>
      <c r="S156" s="761"/>
      <c r="T156" s="761"/>
      <c r="U156" s="761"/>
      <c r="V156" s="762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72" t="s">
        <v>151</v>
      </c>
      <c r="B157" s="773"/>
      <c r="C157" s="773"/>
      <c r="D157" s="773"/>
      <c r="E157" s="773"/>
      <c r="F157" s="773"/>
      <c r="G157" s="773"/>
      <c r="H157" s="773"/>
      <c r="I157" s="773"/>
      <c r="J157" s="773"/>
      <c r="K157" s="773"/>
      <c r="L157" s="773"/>
      <c r="M157" s="773"/>
      <c r="N157" s="773"/>
      <c r="O157" s="773"/>
      <c r="P157" s="773"/>
      <c r="Q157" s="773"/>
      <c r="R157" s="773"/>
      <c r="S157" s="773"/>
      <c r="T157" s="773"/>
      <c r="U157" s="773"/>
      <c r="V157" s="773"/>
      <c r="W157" s="773"/>
      <c r="X157" s="773"/>
      <c r="Y157" s="773"/>
      <c r="Z157" s="773"/>
      <c r="AA157" s="747"/>
      <c r="AB157" s="747"/>
      <c r="AC157" s="747"/>
    </row>
    <row r="158" spans="1:68" ht="16.5" hidden="1" customHeight="1" x14ac:dyDescent="0.25">
      <c r="A158" s="54" t="s">
        <v>268</v>
      </c>
      <c r="B158" s="54" t="s">
        <v>269</v>
      </c>
      <c r="C158" s="31">
        <v>4301030895</v>
      </c>
      <c r="D158" s="764">
        <v>4607091387667</v>
      </c>
      <c r="E158" s="765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270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271</v>
      </c>
      <c r="B159" s="54" t="s">
        <v>272</v>
      </c>
      <c r="C159" s="31">
        <v>4301030961</v>
      </c>
      <c r="D159" s="764">
        <v>4607091387636</v>
      </c>
      <c r="E159" s="765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274</v>
      </c>
      <c r="B160" s="54" t="s">
        <v>275</v>
      </c>
      <c r="C160" s="31">
        <v>4301030963</v>
      </c>
      <c r="D160" s="764">
        <v>4607091382426</v>
      </c>
      <c r="E160" s="765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1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277</v>
      </c>
      <c r="B161" s="54" t="s">
        <v>278</v>
      </c>
      <c r="C161" s="31">
        <v>4301030962</v>
      </c>
      <c r="D161" s="764">
        <v>4607091386547</v>
      </c>
      <c r="E161" s="765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273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279</v>
      </c>
      <c r="B162" s="54" t="s">
        <v>280</v>
      </c>
      <c r="C162" s="31">
        <v>4301030964</v>
      </c>
      <c r="D162" s="764">
        <v>4607091382464</v>
      </c>
      <c r="E162" s="765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9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77"/>
      <c r="B163" s="773"/>
      <c r="C163" s="773"/>
      <c r="D163" s="773"/>
      <c r="E163" s="773"/>
      <c r="F163" s="773"/>
      <c r="G163" s="773"/>
      <c r="H163" s="773"/>
      <c r="I163" s="773"/>
      <c r="J163" s="773"/>
      <c r="K163" s="773"/>
      <c r="L163" s="773"/>
      <c r="M163" s="773"/>
      <c r="N163" s="773"/>
      <c r="O163" s="778"/>
      <c r="P163" s="760" t="s">
        <v>80</v>
      </c>
      <c r="Q163" s="761"/>
      <c r="R163" s="761"/>
      <c r="S163" s="761"/>
      <c r="T163" s="761"/>
      <c r="U163" s="761"/>
      <c r="V163" s="762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73"/>
      <c r="B164" s="773"/>
      <c r="C164" s="773"/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8"/>
      <c r="P164" s="760" t="s">
        <v>80</v>
      </c>
      <c r="Q164" s="761"/>
      <c r="R164" s="761"/>
      <c r="S164" s="761"/>
      <c r="T164" s="761"/>
      <c r="U164" s="761"/>
      <c r="V164" s="762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72" t="s">
        <v>64</v>
      </c>
      <c r="B165" s="773"/>
      <c r="C165" s="773"/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47"/>
      <c r="AB165" s="747"/>
      <c r="AC165" s="747"/>
    </row>
    <row r="166" spans="1:68" ht="16.5" hidden="1" customHeight="1" x14ac:dyDescent="0.25">
      <c r="A166" s="54" t="s">
        <v>281</v>
      </c>
      <c r="B166" s="54" t="s">
        <v>282</v>
      </c>
      <c r="C166" s="31">
        <v>4301051653</v>
      </c>
      <c r="D166" s="764">
        <v>4607091386264</v>
      </c>
      <c r="E166" s="765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97</v>
      </c>
      <c r="N166" s="33"/>
      <c r="O166" s="32">
        <v>31</v>
      </c>
      <c r="P166" s="11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283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284</v>
      </c>
      <c r="B167" s="54" t="s">
        <v>285</v>
      </c>
      <c r="C167" s="31">
        <v>4301051313</v>
      </c>
      <c r="D167" s="764">
        <v>4607091385427</v>
      </c>
      <c r="E167" s="765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10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77"/>
      <c r="B168" s="773"/>
      <c r="C168" s="773"/>
      <c r="D168" s="773"/>
      <c r="E168" s="773"/>
      <c r="F168" s="773"/>
      <c r="G168" s="773"/>
      <c r="H168" s="773"/>
      <c r="I168" s="773"/>
      <c r="J168" s="773"/>
      <c r="K168" s="773"/>
      <c r="L168" s="773"/>
      <c r="M168" s="773"/>
      <c r="N168" s="773"/>
      <c r="O168" s="778"/>
      <c r="P168" s="760" t="s">
        <v>80</v>
      </c>
      <c r="Q168" s="761"/>
      <c r="R168" s="761"/>
      <c r="S168" s="761"/>
      <c r="T168" s="761"/>
      <c r="U168" s="761"/>
      <c r="V168" s="762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73"/>
      <c r="B169" s="773"/>
      <c r="C169" s="773"/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8"/>
      <c r="P169" s="760" t="s">
        <v>80</v>
      </c>
      <c r="Q169" s="761"/>
      <c r="R169" s="761"/>
      <c r="S169" s="761"/>
      <c r="T169" s="761"/>
      <c r="U169" s="761"/>
      <c r="V169" s="762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9" t="s">
        <v>287</v>
      </c>
      <c r="B170" s="850"/>
      <c r="C170" s="850"/>
      <c r="D170" s="850"/>
      <c r="E170" s="85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  <c r="AA170" s="48"/>
      <c r="AB170" s="48"/>
      <c r="AC170" s="48"/>
    </row>
    <row r="171" spans="1:68" ht="16.5" hidden="1" customHeight="1" x14ac:dyDescent="0.25">
      <c r="A171" s="785" t="s">
        <v>288</v>
      </c>
      <c r="B171" s="773"/>
      <c r="C171" s="773"/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46"/>
      <c r="AB171" s="746"/>
      <c r="AC171" s="746"/>
    </row>
    <row r="172" spans="1:68" ht="14.25" hidden="1" customHeight="1" x14ac:dyDescent="0.25">
      <c r="A172" s="772" t="s">
        <v>140</v>
      </c>
      <c r="B172" s="773"/>
      <c r="C172" s="773"/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47"/>
      <c r="AB172" s="747"/>
      <c r="AC172" s="747"/>
    </row>
    <row r="173" spans="1:68" ht="27" hidden="1" customHeight="1" x14ac:dyDescent="0.25">
      <c r="A173" s="54" t="s">
        <v>289</v>
      </c>
      <c r="B173" s="54" t="s">
        <v>290</v>
      </c>
      <c r="C173" s="31">
        <v>4301020323</v>
      </c>
      <c r="D173" s="764">
        <v>4680115886223</v>
      </c>
      <c r="E173" s="765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11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291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77"/>
      <c r="B174" s="773"/>
      <c r="C174" s="773"/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8"/>
      <c r="P174" s="760" t="s">
        <v>80</v>
      </c>
      <c r="Q174" s="761"/>
      <c r="R174" s="761"/>
      <c r="S174" s="761"/>
      <c r="T174" s="761"/>
      <c r="U174" s="761"/>
      <c r="V174" s="762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73"/>
      <c r="B175" s="773"/>
      <c r="C175" s="773"/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8"/>
      <c r="P175" s="760" t="s">
        <v>80</v>
      </c>
      <c r="Q175" s="761"/>
      <c r="R175" s="761"/>
      <c r="S175" s="761"/>
      <c r="T175" s="761"/>
      <c r="U175" s="761"/>
      <c r="V175" s="762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72" t="s">
        <v>151</v>
      </c>
      <c r="B176" s="773"/>
      <c r="C176" s="773"/>
      <c r="D176" s="773"/>
      <c r="E176" s="773"/>
      <c r="F176" s="773"/>
      <c r="G176" s="773"/>
      <c r="H176" s="773"/>
      <c r="I176" s="773"/>
      <c r="J176" s="773"/>
      <c r="K176" s="773"/>
      <c r="L176" s="773"/>
      <c r="M176" s="773"/>
      <c r="N176" s="773"/>
      <c r="O176" s="773"/>
      <c r="P176" s="773"/>
      <c r="Q176" s="773"/>
      <c r="R176" s="773"/>
      <c r="S176" s="773"/>
      <c r="T176" s="773"/>
      <c r="U176" s="773"/>
      <c r="V176" s="773"/>
      <c r="W176" s="773"/>
      <c r="X176" s="773"/>
      <c r="Y176" s="773"/>
      <c r="Z176" s="773"/>
      <c r="AA176" s="747"/>
      <c r="AB176" s="747"/>
      <c r="AC176" s="747"/>
    </row>
    <row r="177" spans="1:68" ht="27" customHeight="1" x14ac:dyDescent="0.25">
      <c r="A177" s="54" t="s">
        <v>292</v>
      </c>
      <c r="B177" s="54" t="s">
        <v>293</v>
      </c>
      <c r="C177" s="31">
        <v>4301031191</v>
      </c>
      <c r="D177" s="764">
        <v>4680115880993</v>
      </c>
      <c r="E177" s="765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70</v>
      </c>
      <c r="Y177" s="752">
        <f t="shared" ref="Y177:Y184" si="30">IFERROR(IF(X177="",0,CEILING((X177/$H177),1)*$H177),"")</f>
        <v>71.400000000000006</v>
      </c>
      <c r="Z177" s="36">
        <f>IFERROR(IF(Y177=0,"",ROUNDUP(Y177/H177,0)*0.00902),"")</f>
        <v>0.15334</v>
      </c>
      <c r="AA177" s="56"/>
      <c r="AB177" s="57"/>
      <c r="AC177" s="229" t="s">
        <v>294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74.499999999999986</v>
      </c>
      <c r="BN177" s="64">
        <f t="shared" ref="BN177:BN184" si="32">IFERROR(Y177*I177/H177,"0")</f>
        <v>75.989999999999995</v>
      </c>
      <c r="BO177" s="64">
        <f t="shared" ref="BO177:BO184" si="33">IFERROR(1/J177*(X177/H177),"0")</f>
        <v>0.12626262626262624</v>
      </c>
      <c r="BP177" s="64">
        <f t="shared" ref="BP177:BP184" si="34">IFERROR(1/J177*(Y177/H177),"0")</f>
        <v>0.12878787878787878</v>
      </c>
    </row>
    <row r="178" spans="1:68" ht="27" customHeight="1" x14ac:dyDescent="0.25">
      <c r="A178" s="54" t="s">
        <v>295</v>
      </c>
      <c r="B178" s="54" t="s">
        <v>296</v>
      </c>
      <c r="C178" s="31">
        <v>4301031204</v>
      </c>
      <c r="D178" s="764">
        <v>4680115881761</v>
      </c>
      <c r="E178" s="765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30</v>
      </c>
      <c r="Y178" s="752">
        <f t="shared" si="30"/>
        <v>33.6</v>
      </c>
      <c r="Z178" s="36">
        <f>IFERROR(IF(Y178=0,"",ROUNDUP(Y178/H178,0)*0.00902),"")</f>
        <v>7.2160000000000002E-2</v>
      </c>
      <c r="AA178" s="56"/>
      <c r="AB178" s="57"/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si="31"/>
        <v>31.928571428571427</v>
      </c>
      <c r="BN178" s="64">
        <f t="shared" si="32"/>
        <v>35.76</v>
      </c>
      <c r="BO178" s="64">
        <f t="shared" si="33"/>
        <v>5.4112554112554112E-2</v>
      </c>
      <c r="BP178" s="64">
        <f t="shared" si="34"/>
        <v>6.0606060606060608E-2</v>
      </c>
    </row>
    <row r="179" spans="1:68" ht="27" customHeight="1" x14ac:dyDescent="0.25">
      <c r="A179" s="54" t="s">
        <v>298</v>
      </c>
      <c r="B179" s="54" t="s">
        <v>299</v>
      </c>
      <c r="C179" s="31">
        <v>4301031201</v>
      </c>
      <c r="D179" s="764">
        <v>4680115881563</v>
      </c>
      <c r="E179" s="765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20</v>
      </c>
      <c r="Y179" s="752">
        <f t="shared" si="30"/>
        <v>21</v>
      </c>
      <c r="Z179" s="36">
        <f>IFERROR(IF(Y179=0,"",ROUNDUP(Y179/H179,0)*0.00902),"")</f>
        <v>4.5100000000000001E-2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31"/>
        <v>21</v>
      </c>
      <c r="BN179" s="64">
        <f t="shared" si="32"/>
        <v>22.049999999999997</v>
      </c>
      <c r="BO179" s="64">
        <f t="shared" si="33"/>
        <v>3.6075036075036072E-2</v>
      </c>
      <c r="BP179" s="64">
        <f t="shared" si="34"/>
        <v>3.787878787878788E-2</v>
      </c>
    </row>
    <row r="180" spans="1:68" ht="27" customHeight="1" x14ac:dyDescent="0.25">
      <c r="A180" s="54" t="s">
        <v>301</v>
      </c>
      <c r="B180" s="54" t="s">
        <v>302</v>
      </c>
      <c r="C180" s="31">
        <v>4301031199</v>
      </c>
      <c r="D180" s="764">
        <v>4680115880986</v>
      </c>
      <c r="E180" s="765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105</v>
      </c>
      <c r="Y180" s="752">
        <f t="shared" si="30"/>
        <v>105</v>
      </c>
      <c r="Z180" s="36">
        <f>IFERROR(IF(Y180=0,"",ROUNDUP(Y180/H180,0)*0.00502),"")</f>
        <v>0.251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31"/>
        <v>111.5</v>
      </c>
      <c r="BN180" s="64">
        <f t="shared" si="32"/>
        <v>111.5</v>
      </c>
      <c r="BO180" s="64">
        <f t="shared" si="33"/>
        <v>0.21367521367521369</v>
      </c>
      <c r="BP180" s="64">
        <f t="shared" si="34"/>
        <v>0.21367521367521369</v>
      </c>
    </row>
    <row r="181" spans="1:68" ht="27" customHeight="1" x14ac:dyDescent="0.25">
      <c r="A181" s="54" t="s">
        <v>303</v>
      </c>
      <c r="B181" s="54" t="s">
        <v>304</v>
      </c>
      <c r="C181" s="31">
        <v>4301031205</v>
      </c>
      <c r="D181" s="764">
        <v>4680115881785</v>
      </c>
      <c r="E181" s="765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8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105</v>
      </c>
      <c r="Y181" s="752">
        <f t="shared" si="30"/>
        <v>105</v>
      </c>
      <c r="Z181" s="36">
        <f>IFERROR(IF(Y181=0,"",ROUNDUP(Y181/H181,0)*0.00502),"")</f>
        <v>0.251</v>
      </c>
      <c r="AA181" s="56"/>
      <c r="AB181" s="57"/>
      <c r="AC181" s="237" t="s">
        <v>297</v>
      </c>
      <c r="AG181" s="64"/>
      <c r="AJ181" s="68"/>
      <c r="AK181" s="68">
        <v>0</v>
      </c>
      <c r="BB181" s="238" t="s">
        <v>1</v>
      </c>
      <c r="BM181" s="64">
        <f t="shared" si="31"/>
        <v>111.5</v>
      </c>
      <c r="BN181" s="64">
        <f t="shared" si="32"/>
        <v>111.5</v>
      </c>
      <c r="BO181" s="64">
        <f t="shared" si="33"/>
        <v>0.21367521367521369</v>
      </c>
      <c r="BP181" s="64">
        <f t="shared" si="34"/>
        <v>0.21367521367521369</v>
      </c>
    </row>
    <row r="182" spans="1:68" ht="27" customHeight="1" x14ac:dyDescent="0.25">
      <c r="A182" s="54" t="s">
        <v>305</v>
      </c>
      <c r="B182" s="54" t="s">
        <v>306</v>
      </c>
      <c r="C182" s="31">
        <v>4301031202</v>
      </c>
      <c r="D182" s="764">
        <v>4680115881679</v>
      </c>
      <c r="E182" s="765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10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157.5</v>
      </c>
      <c r="Y182" s="752">
        <f t="shared" si="30"/>
        <v>157.5</v>
      </c>
      <c r="Z182" s="36">
        <f>IFERROR(IF(Y182=0,"",ROUNDUP(Y182/H182,0)*0.00502),"")</f>
        <v>0.3765</v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31"/>
        <v>165</v>
      </c>
      <c r="BN182" s="64">
        <f t="shared" si="32"/>
        <v>165</v>
      </c>
      <c r="BO182" s="64">
        <f t="shared" si="33"/>
        <v>0.32051282051282054</v>
      </c>
      <c r="BP182" s="64">
        <f t="shared" si="34"/>
        <v>0.32051282051282054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4301031158</v>
      </c>
      <c r="D183" s="764">
        <v>4680115880191</v>
      </c>
      <c r="E183" s="765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4301031245</v>
      </c>
      <c r="D184" s="764">
        <v>4680115883963</v>
      </c>
      <c r="E184" s="765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311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77"/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8"/>
      <c r="P185" s="760" t="s">
        <v>80</v>
      </c>
      <c r="Q185" s="761"/>
      <c r="R185" s="761"/>
      <c r="S185" s="761"/>
      <c r="T185" s="761"/>
      <c r="U185" s="761"/>
      <c r="V185" s="762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203.57142857142856</v>
      </c>
      <c r="Y185" s="753">
        <f>IFERROR(Y177/H177,"0")+IFERROR(Y178/H178,"0")+IFERROR(Y179/H179,"0")+IFERROR(Y180/H180,"0")+IFERROR(Y181/H181,"0")+IFERROR(Y182/H182,"0")+IFERROR(Y183/H183,"0")+IFERROR(Y184/H184,"0")</f>
        <v>205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1.1491</v>
      </c>
      <c r="AA185" s="754"/>
      <c r="AB185" s="754"/>
      <c r="AC185" s="754"/>
    </row>
    <row r="186" spans="1:68" x14ac:dyDescent="0.2">
      <c r="A186" s="773"/>
      <c r="B186" s="773"/>
      <c r="C186" s="773"/>
      <c r="D186" s="773"/>
      <c r="E186" s="773"/>
      <c r="F186" s="773"/>
      <c r="G186" s="773"/>
      <c r="H186" s="773"/>
      <c r="I186" s="773"/>
      <c r="J186" s="773"/>
      <c r="K186" s="773"/>
      <c r="L186" s="773"/>
      <c r="M186" s="773"/>
      <c r="N186" s="773"/>
      <c r="O186" s="778"/>
      <c r="P186" s="760" t="s">
        <v>80</v>
      </c>
      <c r="Q186" s="761"/>
      <c r="R186" s="761"/>
      <c r="S186" s="761"/>
      <c r="T186" s="761"/>
      <c r="U186" s="761"/>
      <c r="V186" s="762"/>
      <c r="W186" s="37" t="s">
        <v>69</v>
      </c>
      <c r="X186" s="753">
        <f>IFERROR(SUM(X177:X184),"0")</f>
        <v>487.5</v>
      </c>
      <c r="Y186" s="753">
        <f>IFERROR(SUM(Y177:Y184),"0")</f>
        <v>493.5</v>
      </c>
      <c r="Z186" s="37"/>
      <c r="AA186" s="754"/>
      <c r="AB186" s="754"/>
      <c r="AC186" s="754"/>
    </row>
    <row r="187" spans="1:68" ht="16.5" hidden="1" customHeight="1" x14ac:dyDescent="0.25">
      <c r="A187" s="785" t="s">
        <v>312</v>
      </c>
      <c r="B187" s="773"/>
      <c r="C187" s="773"/>
      <c r="D187" s="773"/>
      <c r="E187" s="773"/>
      <c r="F187" s="773"/>
      <c r="G187" s="773"/>
      <c r="H187" s="773"/>
      <c r="I187" s="773"/>
      <c r="J187" s="773"/>
      <c r="K187" s="773"/>
      <c r="L187" s="773"/>
      <c r="M187" s="773"/>
      <c r="N187" s="773"/>
      <c r="O187" s="773"/>
      <c r="P187" s="773"/>
      <c r="Q187" s="773"/>
      <c r="R187" s="773"/>
      <c r="S187" s="773"/>
      <c r="T187" s="773"/>
      <c r="U187" s="773"/>
      <c r="V187" s="773"/>
      <c r="W187" s="773"/>
      <c r="X187" s="773"/>
      <c r="Y187" s="773"/>
      <c r="Z187" s="773"/>
      <c r="AA187" s="746"/>
      <c r="AB187" s="746"/>
      <c r="AC187" s="746"/>
    </row>
    <row r="188" spans="1:68" ht="14.25" hidden="1" customHeight="1" x14ac:dyDescent="0.25">
      <c r="A188" s="772" t="s">
        <v>90</v>
      </c>
      <c r="B188" s="773"/>
      <c r="C188" s="773"/>
      <c r="D188" s="773"/>
      <c r="E188" s="773"/>
      <c r="F188" s="773"/>
      <c r="G188" s="773"/>
      <c r="H188" s="773"/>
      <c r="I188" s="773"/>
      <c r="J188" s="773"/>
      <c r="K188" s="773"/>
      <c r="L188" s="773"/>
      <c r="M188" s="773"/>
      <c r="N188" s="773"/>
      <c r="O188" s="773"/>
      <c r="P188" s="773"/>
      <c r="Q188" s="773"/>
      <c r="R188" s="773"/>
      <c r="S188" s="773"/>
      <c r="T188" s="773"/>
      <c r="U188" s="773"/>
      <c r="V188" s="773"/>
      <c r="W188" s="773"/>
      <c r="X188" s="773"/>
      <c r="Y188" s="773"/>
      <c r="Z188" s="773"/>
      <c r="AA188" s="747"/>
      <c r="AB188" s="747"/>
      <c r="AC188" s="747"/>
    </row>
    <row r="189" spans="1:68" ht="16.5" hidden="1" customHeight="1" x14ac:dyDescent="0.25">
      <c r="A189" s="54" t="s">
        <v>313</v>
      </c>
      <c r="B189" s="54" t="s">
        <v>314</v>
      </c>
      <c r="C189" s="31">
        <v>4301011450</v>
      </c>
      <c r="D189" s="764">
        <v>4680115881402</v>
      </c>
      <c r="E189" s="765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94</v>
      </c>
      <c r="N189" s="33"/>
      <c r="O189" s="32">
        <v>55</v>
      </c>
      <c r="P189" s="10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316</v>
      </c>
      <c r="B190" s="54" t="s">
        <v>317</v>
      </c>
      <c r="C190" s="31">
        <v>4301011768</v>
      </c>
      <c r="D190" s="764">
        <v>4680115881396</v>
      </c>
      <c r="E190" s="765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94</v>
      </c>
      <c r="N190" s="33"/>
      <c r="O190" s="32">
        <v>55</v>
      </c>
      <c r="P190" s="8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315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77"/>
      <c r="B191" s="773"/>
      <c r="C191" s="773"/>
      <c r="D191" s="773"/>
      <c r="E191" s="773"/>
      <c r="F191" s="773"/>
      <c r="G191" s="773"/>
      <c r="H191" s="773"/>
      <c r="I191" s="773"/>
      <c r="J191" s="773"/>
      <c r="K191" s="773"/>
      <c r="L191" s="773"/>
      <c r="M191" s="773"/>
      <c r="N191" s="773"/>
      <c r="O191" s="778"/>
      <c r="P191" s="760" t="s">
        <v>80</v>
      </c>
      <c r="Q191" s="761"/>
      <c r="R191" s="761"/>
      <c r="S191" s="761"/>
      <c r="T191" s="761"/>
      <c r="U191" s="761"/>
      <c r="V191" s="762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73"/>
      <c r="B192" s="773"/>
      <c r="C192" s="773"/>
      <c r="D192" s="773"/>
      <c r="E192" s="773"/>
      <c r="F192" s="773"/>
      <c r="G192" s="773"/>
      <c r="H192" s="773"/>
      <c r="I192" s="773"/>
      <c r="J192" s="773"/>
      <c r="K192" s="773"/>
      <c r="L192" s="773"/>
      <c r="M192" s="773"/>
      <c r="N192" s="773"/>
      <c r="O192" s="778"/>
      <c r="P192" s="760" t="s">
        <v>80</v>
      </c>
      <c r="Q192" s="761"/>
      <c r="R192" s="761"/>
      <c r="S192" s="761"/>
      <c r="T192" s="761"/>
      <c r="U192" s="761"/>
      <c r="V192" s="762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72" t="s">
        <v>140</v>
      </c>
      <c r="B193" s="773"/>
      <c r="C193" s="773"/>
      <c r="D193" s="773"/>
      <c r="E193" s="773"/>
      <c r="F193" s="773"/>
      <c r="G193" s="773"/>
      <c r="H193" s="773"/>
      <c r="I193" s="773"/>
      <c r="J193" s="773"/>
      <c r="K193" s="773"/>
      <c r="L193" s="773"/>
      <c r="M193" s="773"/>
      <c r="N193" s="773"/>
      <c r="O193" s="773"/>
      <c r="P193" s="773"/>
      <c r="Q193" s="773"/>
      <c r="R193" s="773"/>
      <c r="S193" s="773"/>
      <c r="T193" s="773"/>
      <c r="U193" s="773"/>
      <c r="V193" s="773"/>
      <c r="W193" s="773"/>
      <c r="X193" s="773"/>
      <c r="Y193" s="773"/>
      <c r="Z193" s="773"/>
      <c r="AA193" s="747"/>
      <c r="AB193" s="747"/>
      <c r="AC193" s="747"/>
    </row>
    <row r="194" spans="1:68" ht="16.5" hidden="1" customHeight="1" x14ac:dyDescent="0.25">
      <c r="A194" s="54" t="s">
        <v>318</v>
      </c>
      <c r="B194" s="54" t="s">
        <v>319</v>
      </c>
      <c r="C194" s="31">
        <v>4301020262</v>
      </c>
      <c r="D194" s="764">
        <v>4680115882935</v>
      </c>
      <c r="E194" s="765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97</v>
      </c>
      <c r="N194" s="33"/>
      <c r="O194" s="32">
        <v>50</v>
      </c>
      <c r="P194" s="10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321</v>
      </c>
      <c r="B195" s="54" t="s">
        <v>322</v>
      </c>
      <c r="C195" s="31">
        <v>4301020220</v>
      </c>
      <c r="D195" s="764">
        <v>4680115880764</v>
      </c>
      <c r="E195" s="765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94</v>
      </c>
      <c r="N195" s="33"/>
      <c r="O195" s="32">
        <v>50</v>
      </c>
      <c r="P195" s="10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320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77"/>
      <c r="B196" s="773"/>
      <c r="C196" s="773"/>
      <c r="D196" s="773"/>
      <c r="E196" s="773"/>
      <c r="F196" s="773"/>
      <c r="G196" s="773"/>
      <c r="H196" s="773"/>
      <c r="I196" s="773"/>
      <c r="J196" s="773"/>
      <c r="K196" s="773"/>
      <c r="L196" s="773"/>
      <c r="M196" s="773"/>
      <c r="N196" s="773"/>
      <c r="O196" s="778"/>
      <c r="P196" s="760" t="s">
        <v>80</v>
      </c>
      <c r="Q196" s="761"/>
      <c r="R196" s="761"/>
      <c r="S196" s="761"/>
      <c r="T196" s="761"/>
      <c r="U196" s="761"/>
      <c r="V196" s="762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73"/>
      <c r="B197" s="773"/>
      <c r="C197" s="773"/>
      <c r="D197" s="773"/>
      <c r="E197" s="773"/>
      <c r="F197" s="773"/>
      <c r="G197" s="773"/>
      <c r="H197" s="773"/>
      <c r="I197" s="773"/>
      <c r="J197" s="773"/>
      <c r="K197" s="773"/>
      <c r="L197" s="773"/>
      <c r="M197" s="773"/>
      <c r="N197" s="773"/>
      <c r="O197" s="778"/>
      <c r="P197" s="760" t="s">
        <v>80</v>
      </c>
      <c r="Q197" s="761"/>
      <c r="R197" s="761"/>
      <c r="S197" s="761"/>
      <c r="T197" s="761"/>
      <c r="U197" s="761"/>
      <c r="V197" s="762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72" t="s">
        <v>151</v>
      </c>
      <c r="B198" s="773"/>
      <c r="C198" s="773"/>
      <c r="D198" s="773"/>
      <c r="E198" s="773"/>
      <c r="F198" s="773"/>
      <c r="G198" s="773"/>
      <c r="H198" s="773"/>
      <c r="I198" s="773"/>
      <c r="J198" s="773"/>
      <c r="K198" s="773"/>
      <c r="L198" s="773"/>
      <c r="M198" s="773"/>
      <c r="N198" s="773"/>
      <c r="O198" s="773"/>
      <c r="P198" s="773"/>
      <c r="Q198" s="773"/>
      <c r="R198" s="773"/>
      <c r="S198" s="773"/>
      <c r="T198" s="773"/>
      <c r="U198" s="773"/>
      <c r="V198" s="773"/>
      <c r="W198" s="773"/>
      <c r="X198" s="773"/>
      <c r="Y198" s="773"/>
      <c r="Z198" s="773"/>
      <c r="AA198" s="747"/>
      <c r="AB198" s="747"/>
      <c r="AC198" s="747"/>
    </row>
    <row r="199" spans="1:68" ht="27" customHeight="1" x14ac:dyDescent="0.25">
      <c r="A199" s="54" t="s">
        <v>323</v>
      </c>
      <c r="B199" s="54" t="s">
        <v>324</v>
      </c>
      <c r="C199" s="31">
        <v>4301031224</v>
      </c>
      <c r="D199" s="764">
        <v>4680115882683</v>
      </c>
      <c r="E199" s="765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150</v>
      </c>
      <c r="Y199" s="752">
        <f t="shared" ref="Y199:Y206" si="35">IFERROR(IF(X199="",0,CEILING((X199/$H199),1)*$H199),"")</f>
        <v>151.20000000000002</v>
      </c>
      <c r="Z199" s="36">
        <f>IFERROR(IF(Y199=0,"",ROUNDUP(Y199/H199,0)*0.00902),"")</f>
        <v>0.25256000000000001</v>
      </c>
      <c r="AA199" s="56"/>
      <c r="AB199" s="57"/>
      <c r="AC199" s="253" t="s">
        <v>325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155.83333333333331</v>
      </c>
      <c r="BN199" s="64">
        <f t="shared" ref="BN199:BN206" si="37">IFERROR(Y199*I199/H199,"0")</f>
        <v>157.08000000000001</v>
      </c>
      <c r="BO199" s="64">
        <f t="shared" ref="BO199:BO206" si="38">IFERROR(1/J199*(X199/H199),"0")</f>
        <v>0.21043771043771042</v>
      </c>
      <c r="BP199" s="64">
        <f t="shared" ref="BP199:BP206" si="39">IFERROR(1/J199*(Y199/H199),"0")</f>
        <v>0.21212121212121213</v>
      </c>
    </row>
    <row r="200" spans="1:68" ht="27" customHeight="1" x14ac:dyDescent="0.25">
      <c r="A200" s="54" t="s">
        <v>326</v>
      </c>
      <c r="B200" s="54" t="s">
        <v>327</v>
      </c>
      <c r="C200" s="31">
        <v>4301031230</v>
      </c>
      <c r="D200" s="764">
        <v>4680115882690</v>
      </c>
      <c r="E200" s="765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80</v>
      </c>
      <c r="Y200" s="752">
        <f t="shared" si="35"/>
        <v>81</v>
      </c>
      <c r="Z200" s="36">
        <f>IFERROR(IF(Y200=0,"",ROUNDUP(Y200/H200,0)*0.00902),"")</f>
        <v>0.1353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si="36"/>
        <v>83.111111111111114</v>
      </c>
      <c r="BN200" s="64">
        <f t="shared" si="37"/>
        <v>84.15</v>
      </c>
      <c r="BO200" s="64">
        <f t="shared" si="38"/>
        <v>0.11223344556677889</v>
      </c>
      <c r="BP200" s="64">
        <f t="shared" si="39"/>
        <v>0.11363636363636363</v>
      </c>
    </row>
    <row r="201" spans="1:68" ht="27" customHeight="1" x14ac:dyDescent="0.25">
      <c r="A201" s="54" t="s">
        <v>329</v>
      </c>
      <c r="B201" s="54" t="s">
        <v>330</v>
      </c>
      <c r="C201" s="31">
        <v>4301031220</v>
      </c>
      <c r="D201" s="764">
        <v>4680115882669</v>
      </c>
      <c r="E201" s="765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8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150</v>
      </c>
      <c r="Y201" s="752">
        <f t="shared" si="35"/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36"/>
        <v>155.83333333333331</v>
      </c>
      <c r="BN201" s="64">
        <f t="shared" si="37"/>
        <v>157.08000000000001</v>
      </c>
      <c r="BO201" s="64">
        <f t="shared" si="38"/>
        <v>0.21043771043771042</v>
      </c>
      <c r="BP201" s="64">
        <f t="shared" si="39"/>
        <v>0.21212121212121213</v>
      </c>
    </row>
    <row r="202" spans="1:68" ht="27" customHeight="1" x14ac:dyDescent="0.25">
      <c r="A202" s="54" t="s">
        <v>332</v>
      </c>
      <c r="B202" s="54" t="s">
        <v>333</v>
      </c>
      <c r="C202" s="31">
        <v>4301031221</v>
      </c>
      <c r="D202" s="764">
        <v>4680115882676</v>
      </c>
      <c r="E202" s="765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90</v>
      </c>
      <c r="Y202" s="752">
        <f t="shared" si="35"/>
        <v>91.800000000000011</v>
      </c>
      <c r="Z202" s="36">
        <f>IFERROR(IF(Y202=0,"",ROUNDUP(Y202/H202,0)*0.00902),"")</f>
        <v>0.15334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6"/>
        <v>93.5</v>
      </c>
      <c r="BN202" s="64">
        <f t="shared" si="37"/>
        <v>95.37</v>
      </c>
      <c r="BO202" s="64">
        <f t="shared" si="38"/>
        <v>0.12626262626262624</v>
      </c>
      <c r="BP202" s="64">
        <f t="shared" si="39"/>
        <v>0.12878787878787878</v>
      </c>
    </row>
    <row r="203" spans="1:68" ht="27" customHeight="1" x14ac:dyDescent="0.25">
      <c r="A203" s="54" t="s">
        <v>335</v>
      </c>
      <c r="B203" s="54" t="s">
        <v>336</v>
      </c>
      <c r="C203" s="31">
        <v>4301031223</v>
      </c>
      <c r="D203" s="764">
        <v>4680115884014</v>
      </c>
      <c r="E203" s="765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10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66</v>
      </c>
      <c r="Y203" s="752">
        <f t="shared" si="35"/>
        <v>66.600000000000009</v>
      </c>
      <c r="Z203" s="36">
        <f>IFERROR(IF(Y203=0,"",ROUNDUP(Y203/H203,0)*0.00502),"")</f>
        <v>0.18574000000000002</v>
      </c>
      <c r="AA203" s="56"/>
      <c r="AB203" s="57"/>
      <c r="AC203" s="261" t="s">
        <v>325</v>
      </c>
      <c r="AG203" s="64"/>
      <c r="AJ203" s="68"/>
      <c r="AK203" s="68">
        <v>0</v>
      </c>
      <c r="BB203" s="262" t="s">
        <v>1</v>
      </c>
      <c r="BM203" s="64">
        <f t="shared" si="36"/>
        <v>70.766666666666666</v>
      </c>
      <c r="BN203" s="64">
        <f t="shared" si="37"/>
        <v>71.410000000000011</v>
      </c>
      <c r="BO203" s="64">
        <f t="shared" si="38"/>
        <v>0.15669515669515671</v>
      </c>
      <c r="BP203" s="64">
        <f t="shared" si="39"/>
        <v>0.15811965811965817</v>
      </c>
    </row>
    <row r="204" spans="1:68" ht="27" customHeight="1" x14ac:dyDescent="0.25">
      <c r="A204" s="54" t="s">
        <v>337</v>
      </c>
      <c r="B204" s="54" t="s">
        <v>338</v>
      </c>
      <c r="C204" s="31">
        <v>4301031222</v>
      </c>
      <c r="D204" s="764">
        <v>4680115884007</v>
      </c>
      <c r="E204" s="765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36</v>
      </c>
      <c r="Y204" s="752">
        <f t="shared" si="35"/>
        <v>36</v>
      </c>
      <c r="Z204" s="36">
        <f>IFERROR(IF(Y204=0,"",ROUNDUP(Y204/H204,0)*0.00502),"")</f>
        <v>0.1004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36"/>
        <v>37.999999999999993</v>
      </c>
      <c r="BN204" s="64">
        <f t="shared" si="37"/>
        <v>37.999999999999993</v>
      </c>
      <c r="BO204" s="64">
        <f t="shared" si="38"/>
        <v>8.5470085470085472E-2</v>
      </c>
      <c r="BP204" s="64">
        <f t="shared" si="39"/>
        <v>8.5470085470085472E-2</v>
      </c>
    </row>
    <row r="205" spans="1:68" ht="27" customHeight="1" x14ac:dyDescent="0.25">
      <c r="A205" s="54" t="s">
        <v>339</v>
      </c>
      <c r="B205" s="54" t="s">
        <v>340</v>
      </c>
      <c r="C205" s="31">
        <v>4301031229</v>
      </c>
      <c r="D205" s="764">
        <v>4680115884038</v>
      </c>
      <c r="E205" s="765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10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45</v>
      </c>
      <c r="Y205" s="752">
        <f t="shared" si="35"/>
        <v>45</v>
      </c>
      <c r="Z205" s="36">
        <f>IFERROR(IF(Y205=0,"",ROUNDUP(Y205/H205,0)*0.00502),"")</f>
        <v>0.1255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6"/>
        <v>47.5</v>
      </c>
      <c r="BN205" s="64">
        <f t="shared" si="37"/>
        <v>47.5</v>
      </c>
      <c r="BO205" s="64">
        <f t="shared" si="38"/>
        <v>0.10683760683760685</v>
      </c>
      <c r="BP205" s="64">
        <f t="shared" si="39"/>
        <v>0.10683760683760685</v>
      </c>
    </row>
    <row r="206" spans="1:68" ht="27" customHeight="1" x14ac:dyDescent="0.25">
      <c r="A206" s="54" t="s">
        <v>341</v>
      </c>
      <c r="B206" s="54" t="s">
        <v>342</v>
      </c>
      <c r="C206" s="31">
        <v>4301031225</v>
      </c>
      <c r="D206" s="764">
        <v>4680115884021</v>
      </c>
      <c r="E206" s="765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30</v>
      </c>
      <c r="Y206" s="752">
        <f t="shared" si="35"/>
        <v>30.6</v>
      </c>
      <c r="Z206" s="36">
        <f>IFERROR(IF(Y206=0,"",ROUNDUP(Y206/H206,0)*0.00502),"")</f>
        <v>8.5339999999999999E-2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6"/>
        <v>31.666666666666664</v>
      </c>
      <c r="BN206" s="64">
        <f t="shared" si="37"/>
        <v>32.299999999999997</v>
      </c>
      <c r="BO206" s="64">
        <f t="shared" si="38"/>
        <v>7.122507122507124E-2</v>
      </c>
      <c r="BP206" s="64">
        <f t="shared" si="39"/>
        <v>7.2649572649572655E-2</v>
      </c>
    </row>
    <row r="207" spans="1:68" x14ac:dyDescent="0.2">
      <c r="A207" s="777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8"/>
      <c r="P207" s="760" t="s">
        <v>80</v>
      </c>
      <c r="Q207" s="761"/>
      <c r="R207" s="761"/>
      <c r="S207" s="761"/>
      <c r="T207" s="761"/>
      <c r="U207" s="761"/>
      <c r="V207" s="762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185.37037037037035</v>
      </c>
      <c r="Y207" s="753">
        <f>IFERROR(Y199/H199,"0")+IFERROR(Y200/H200,"0")+IFERROR(Y201/H201,"0")+IFERROR(Y202/H202,"0")+IFERROR(Y203/H203,"0")+IFERROR(Y204/H204,"0")+IFERROR(Y205/H205,"0")+IFERROR(Y206/H206,"0")</f>
        <v>187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1.29074</v>
      </c>
      <c r="AA207" s="754"/>
      <c r="AB207" s="754"/>
      <c r="AC207" s="754"/>
    </row>
    <row r="208" spans="1:68" x14ac:dyDescent="0.2">
      <c r="A208" s="773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8"/>
      <c r="P208" s="760" t="s">
        <v>80</v>
      </c>
      <c r="Q208" s="761"/>
      <c r="R208" s="761"/>
      <c r="S208" s="761"/>
      <c r="T208" s="761"/>
      <c r="U208" s="761"/>
      <c r="V208" s="762"/>
      <c r="W208" s="37" t="s">
        <v>69</v>
      </c>
      <c r="X208" s="753">
        <f>IFERROR(SUM(X199:X206),"0")</f>
        <v>647</v>
      </c>
      <c r="Y208" s="753">
        <f>IFERROR(SUM(Y199:Y206),"0")</f>
        <v>653.40000000000009</v>
      </c>
      <c r="Z208" s="37"/>
      <c r="AA208" s="754"/>
      <c r="AB208" s="754"/>
      <c r="AC208" s="754"/>
    </row>
    <row r="209" spans="1:68" ht="14.25" hidden="1" customHeight="1" x14ac:dyDescent="0.25">
      <c r="A209" s="772" t="s">
        <v>64</v>
      </c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773"/>
      <c r="X209" s="773"/>
      <c r="Y209" s="773"/>
      <c r="Z209" s="773"/>
      <c r="AA209" s="747"/>
      <c r="AB209" s="747"/>
      <c r="AC209" s="747"/>
    </row>
    <row r="210" spans="1:68" ht="37.5" hidden="1" customHeight="1" x14ac:dyDescent="0.25">
      <c r="A210" s="54" t="s">
        <v>343</v>
      </c>
      <c r="B210" s="54" t="s">
        <v>344</v>
      </c>
      <c r="C210" s="31">
        <v>4301051408</v>
      </c>
      <c r="D210" s="764">
        <v>4680115881594</v>
      </c>
      <c r="E210" s="765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97</v>
      </c>
      <c r="N210" s="33"/>
      <c r="O210" s="32">
        <v>40</v>
      </c>
      <c r="P210" s="10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345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4301051754</v>
      </c>
      <c r="D211" s="764">
        <v>4680115880962</v>
      </c>
      <c r="E211" s="765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349</v>
      </c>
      <c r="B212" s="54" t="s">
        <v>350</v>
      </c>
      <c r="C212" s="31">
        <v>4301051411</v>
      </c>
      <c r="D212" s="764">
        <v>4680115881617</v>
      </c>
      <c r="E212" s="765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97</v>
      </c>
      <c r="N212" s="33"/>
      <c r="O212" s="32">
        <v>40</v>
      </c>
      <c r="P212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4301051632</v>
      </c>
      <c r="D213" s="764">
        <v>4680115880573</v>
      </c>
      <c r="E213" s="765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11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150</v>
      </c>
      <c r="Y213" s="752">
        <f t="shared" si="40"/>
        <v>156.6</v>
      </c>
      <c r="Z213" s="36">
        <f>IFERROR(IF(Y213=0,"",ROUNDUP(Y213/H213,0)*0.01898),"")</f>
        <v>0.34164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41"/>
        <v>158.94827586206898</v>
      </c>
      <c r="BN213" s="64">
        <f t="shared" si="42"/>
        <v>165.94200000000001</v>
      </c>
      <c r="BO213" s="64">
        <f t="shared" si="43"/>
        <v>0.26939655172413796</v>
      </c>
      <c r="BP213" s="64">
        <f t="shared" si="44"/>
        <v>0.28125</v>
      </c>
    </row>
    <row r="214" spans="1:68" ht="37.5" customHeight="1" x14ac:dyDescent="0.25">
      <c r="A214" s="54" t="s">
        <v>355</v>
      </c>
      <c r="B214" s="54" t="s">
        <v>356</v>
      </c>
      <c r="C214" s="31">
        <v>4301051407</v>
      </c>
      <c r="D214" s="764">
        <v>4680115882195</v>
      </c>
      <c r="E214" s="765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97</v>
      </c>
      <c r="N214" s="33"/>
      <c r="O214" s="32">
        <v>40</v>
      </c>
      <c r="P214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280</v>
      </c>
      <c r="Y214" s="752">
        <f t="shared" si="40"/>
        <v>280.8</v>
      </c>
      <c r="Z214" s="36">
        <f t="shared" ref="Z214:Z220" si="45">IFERROR(IF(Y214=0,"",ROUNDUP(Y214/H214,0)*0.00651),"")</f>
        <v>0.76167000000000007</v>
      </c>
      <c r="AA214" s="56"/>
      <c r="AB214" s="57"/>
      <c r="AC214" s="277" t="s">
        <v>345</v>
      </c>
      <c r="AG214" s="64"/>
      <c r="AJ214" s="68"/>
      <c r="AK214" s="68">
        <v>0</v>
      </c>
      <c r="BB214" s="278" t="s">
        <v>1</v>
      </c>
      <c r="BM214" s="64">
        <f t="shared" si="41"/>
        <v>311.5</v>
      </c>
      <c r="BN214" s="64">
        <f t="shared" si="42"/>
        <v>312.39</v>
      </c>
      <c r="BO214" s="64">
        <f t="shared" si="43"/>
        <v>0.64102564102564108</v>
      </c>
      <c r="BP214" s="64">
        <f t="shared" si="44"/>
        <v>0.64285714285714302</v>
      </c>
    </row>
    <row r="215" spans="1:68" ht="37.5" hidden="1" customHeight="1" x14ac:dyDescent="0.25">
      <c r="A215" s="54" t="s">
        <v>357</v>
      </c>
      <c r="B215" s="54" t="s">
        <v>358</v>
      </c>
      <c r="C215" s="31">
        <v>4301051752</v>
      </c>
      <c r="D215" s="764">
        <v>4680115882607</v>
      </c>
      <c r="E215" s="765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136</v>
      </c>
      <c r="N215" s="33"/>
      <c r="O215" s="32">
        <v>45</v>
      </c>
      <c r="P215" s="11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4301051630</v>
      </c>
      <c r="D216" s="764">
        <v>4680115880092</v>
      </c>
      <c r="E216" s="765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280</v>
      </c>
      <c r="Y216" s="752">
        <f t="shared" si="40"/>
        <v>280.8</v>
      </c>
      <c r="Z216" s="36">
        <f t="shared" si="45"/>
        <v>0.76167000000000007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41"/>
        <v>309.40000000000003</v>
      </c>
      <c r="BN216" s="64">
        <f t="shared" si="42"/>
        <v>310.28400000000005</v>
      </c>
      <c r="BO216" s="64">
        <f t="shared" si="43"/>
        <v>0.64102564102564108</v>
      </c>
      <c r="BP216" s="64">
        <f t="shared" si="44"/>
        <v>0.64285714285714302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4301051631</v>
      </c>
      <c r="D217" s="764">
        <v>4680115880221</v>
      </c>
      <c r="E217" s="765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9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4301051749</v>
      </c>
      <c r="D218" s="764">
        <v>4680115882942</v>
      </c>
      <c r="E218" s="765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348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64">
        <v>4680115880504</v>
      </c>
      <c r="E219" s="765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88</v>
      </c>
      <c r="Y219" s="752">
        <f t="shared" si="40"/>
        <v>88.8</v>
      </c>
      <c r="Z219" s="36">
        <f t="shared" si="45"/>
        <v>0.24087</v>
      </c>
      <c r="AA219" s="56"/>
      <c r="AB219" s="57"/>
      <c r="AC219" s="287" t="s">
        <v>348</v>
      </c>
      <c r="AG219" s="64"/>
      <c r="AJ219" s="68"/>
      <c r="AK219" s="68">
        <v>0</v>
      </c>
      <c r="BB219" s="288" t="s">
        <v>1</v>
      </c>
      <c r="BM219" s="64">
        <f t="shared" si="41"/>
        <v>97.240000000000009</v>
      </c>
      <c r="BN219" s="64">
        <f t="shared" si="42"/>
        <v>98.124000000000009</v>
      </c>
      <c r="BO219" s="64">
        <f t="shared" si="43"/>
        <v>0.2014652014652015</v>
      </c>
      <c r="BP219" s="64">
        <f t="shared" si="44"/>
        <v>0.20329670329670332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64">
        <v>4680115882164</v>
      </c>
      <c r="E220" s="765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97</v>
      </c>
      <c r="N220" s="33"/>
      <c r="O220" s="32">
        <v>40</v>
      </c>
      <c r="P220" s="9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240</v>
      </c>
      <c r="Y220" s="752">
        <f t="shared" si="40"/>
        <v>240</v>
      </c>
      <c r="Z220" s="36">
        <f t="shared" si="45"/>
        <v>0.65100000000000002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41"/>
        <v>265.8</v>
      </c>
      <c r="BN220" s="64">
        <f t="shared" si="42"/>
        <v>265.8</v>
      </c>
      <c r="BO220" s="64">
        <f t="shared" si="43"/>
        <v>0.5494505494505495</v>
      </c>
      <c r="BP220" s="64">
        <f t="shared" si="44"/>
        <v>0.5494505494505495</v>
      </c>
    </row>
    <row r="221" spans="1:68" x14ac:dyDescent="0.2">
      <c r="A221" s="777"/>
      <c r="B221" s="773"/>
      <c r="C221" s="773"/>
      <c r="D221" s="773"/>
      <c r="E221" s="773"/>
      <c r="F221" s="773"/>
      <c r="G221" s="773"/>
      <c r="H221" s="773"/>
      <c r="I221" s="773"/>
      <c r="J221" s="773"/>
      <c r="K221" s="773"/>
      <c r="L221" s="773"/>
      <c r="M221" s="773"/>
      <c r="N221" s="773"/>
      <c r="O221" s="778"/>
      <c r="P221" s="760" t="s">
        <v>80</v>
      </c>
      <c r="Q221" s="761"/>
      <c r="R221" s="761"/>
      <c r="S221" s="761"/>
      <c r="T221" s="761"/>
      <c r="U221" s="761"/>
      <c r="V221" s="762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387.24137931034488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389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2.75685</v>
      </c>
      <c r="AA221" s="754"/>
      <c r="AB221" s="754"/>
      <c r="AC221" s="754"/>
    </row>
    <row r="222" spans="1:68" x14ac:dyDescent="0.2">
      <c r="A222" s="773"/>
      <c r="B222" s="773"/>
      <c r="C222" s="773"/>
      <c r="D222" s="773"/>
      <c r="E222" s="773"/>
      <c r="F222" s="773"/>
      <c r="G222" s="773"/>
      <c r="H222" s="773"/>
      <c r="I222" s="773"/>
      <c r="J222" s="773"/>
      <c r="K222" s="773"/>
      <c r="L222" s="773"/>
      <c r="M222" s="773"/>
      <c r="N222" s="773"/>
      <c r="O222" s="778"/>
      <c r="P222" s="760" t="s">
        <v>80</v>
      </c>
      <c r="Q222" s="761"/>
      <c r="R222" s="761"/>
      <c r="S222" s="761"/>
      <c r="T222" s="761"/>
      <c r="U222" s="761"/>
      <c r="V222" s="762"/>
      <c r="W222" s="37" t="s">
        <v>69</v>
      </c>
      <c r="X222" s="753">
        <f>IFERROR(SUM(X210:X220),"0")</f>
        <v>1038</v>
      </c>
      <c r="Y222" s="753">
        <f>IFERROR(SUM(Y210:Y220),"0")</f>
        <v>1047</v>
      </c>
      <c r="Z222" s="37"/>
      <c r="AA222" s="754"/>
      <c r="AB222" s="754"/>
      <c r="AC222" s="754"/>
    </row>
    <row r="223" spans="1:68" ht="14.25" hidden="1" customHeight="1" x14ac:dyDescent="0.25">
      <c r="A223" s="772" t="s">
        <v>182</v>
      </c>
      <c r="B223" s="773"/>
      <c r="C223" s="773"/>
      <c r="D223" s="773"/>
      <c r="E223" s="773"/>
      <c r="F223" s="773"/>
      <c r="G223" s="773"/>
      <c r="H223" s="773"/>
      <c r="I223" s="773"/>
      <c r="J223" s="773"/>
      <c r="K223" s="773"/>
      <c r="L223" s="773"/>
      <c r="M223" s="773"/>
      <c r="N223" s="773"/>
      <c r="O223" s="773"/>
      <c r="P223" s="773"/>
      <c r="Q223" s="773"/>
      <c r="R223" s="773"/>
      <c r="S223" s="773"/>
      <c r="T223" s="773"/>
      <c r="U223" s="773"/>
      <c r="V223" s="773"/>
      <c r="W223" s="773"/>
      <c r="X223" s="773"/>
      <c r="Y223" s="773"/>
      <c r="Z223" s="773"/>
      <c r="AA223" s="747"/>
      <c r="AB223" s="747"/>
      <c r="AC223" s="747"/>
    </row>
    <row r="224" spans="1:68" ht="16.5" hidden="1" customHeight="1" x14ac:dyDescent="0.25">
      <c r="A224" s="54" t="s">
        <v>372</v>
      </c>
      <c r="B224" s="54" t="s">
        <v>373</v>
      </c>
      <c r="C224" s="31">
        <v>4301060404</v>
      </c>
      <c r="D224" s="764">
        <v>4680115882874</v>
      </c>
      <c r="E224" s="765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132</v>
      </c>
      <c r="K224" s="32" t="s">
        <v>105</v>
      </c>
      <c r="L224" s="32"/>
      <c r="M224" s="33" t="s">
        <v>68</v>
      </c>
      <c r="N224" s="33"/>
      <c r="O224" s="32">
        <v>40</v>
      </c>
      <c r="P224" s="10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374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372</v>
      </c>
      <c r="B225" s="54" t="s">
        <v>375</v>
      </c>
      <c r="C225" s="31">
        <v>4301060360</v>
      </c>
      <c r="D225" s="764">
        <v>4680115882874</v>
      </c>
      <c r="E225" s="765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120</v>
      </c>
      <c r="K225" s="32" t="s">
        <v>105</v>
      </c>
      <c r="L225" s="32"/>
      <c r="M225" s="33" t="s">
        <v>68</v>
      </c>
      <c r="N225" s="33"/>
      <c r="O225" s="32">
        <v>30</v>
      </c>
      <c r="P225" s="9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IFERROR(IF(Y225=0,"",ROUNDUP(Y225/H225,0)*0.00937),"")</f>
        <v/>
      </c>
      <c r="AA225" s="56"/>
      <c r="AB225" s="57"/>
      <c r="AC225" s="293" t="s">
        <v>376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372</v>
      </c>
      <c r="B226" s="54" t="s">
        <v>377</v>
      </c>
      <c r="C226" s="31">
        <v>4301060460</v>
      </c>
      <c r="D226" s="764">
        <v>4680115882874</v>
      </c>
      <c r="E226" s="765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136</v>
      </c>
      <c r="N226" s="33"/>
      <c r="O226" s="32">
        <v>30</v>
      </c>
      <c r="P226" s="921" t="s">
        <v>378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379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380</v>
      </c>
      <c r="B227" s="54" t="s">
        <v>381</v>
      </c>
      <c r="C227" s="31">
        <v>4301060359</v>
      </c>
      <c r="D227" s="764">
        <v>4680115884434</v>
      </c>
      <c r="E227" s="765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9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4301060375</v>
      </c>
      <c r="D228" s="764">
        <v>4680115880818</v>
      </c>
      <c r="E228" s="765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32</v>
      </c>
      <c r="Y228" s="752">
        <f t="shared" si="46"/>
        <v>33.6</v>
      </c>
      <c r="Z228" s="36">
        <f>IFERROR(IF(Y228=0,"",ROUNDUP(Y228/H228,0)*0.00651),"")</f>
        <v>9.1139999999999999E-2</v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 t="shared" si="47"/>
        <v>35.360000000000007</v>
      </c>
      <c r="BN228" s="64">
        <f t="shared" si="48"/>
        <v>37.128000000000007</v>
      </c>
      <c r="BO228" s="64">
        <f t="shared" si="49"/>
        <v>7.3260073260073263E-2</v>
      </c>
      <c r="BP228" s="64">
        <f t="shared" si="50"/>
        <v>7.6923076923076941E-2</v>
      </c>
    </row>
    <row r="229" spans="1:68" ht="37.5" customHeight="1" x14ac:dyDescent="0.25">
      <c r="A229" s="54" t="s">
        <v>386</v>
      </c>
      <c r="B229" s="54" t="s">
        <v>387</v>
      </c>
      <c r="C229" s="31">
        <v>4301060389</v>
      </c>
      <c r="D229" s="764">
        <v>4680115880801</v>
      </c>
      <c r="E229" s="765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97</v>
      </c>
      <c r="N229" s="33"/>
      <c r="O229" s="32">
        <v>40</v>
      </c>
      <c r="P229" s="9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40</v>
      </c>
      <c r="Y229" s="752">
        <f t="shared" si="46"/>
        <v>40.799999999999997</v>
      </c>
      <c r="Z229" s="36">
        <f>IFERROR(IF(Y229=0,"",ROUNDUP(Y229/H229,0)*0.00651),"")</f>
        <v>0.11067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 t="shared" si="47"/>
        <v>44.20000000000001</v>
      </c>
      <c r="BN229" s="64">
        <f t="shared" si="48"/>
        <v>45.084000000000003</v>
      </c>
      <c r="BO229" s="64">
        <f t="shared" si="49"/>
        <v>9.1575091575091583E-2</v>
      </c>
      <c r="BP229" s="64">
        <f t="shared" si="50"/>
        <v>9.3406593406593408E-2</v>
      </c>
    </row>
    <row r="230" spans="1:68" x14ac:dyDescent="0.2">
      <c r="A230" s="777"/>
      <c r="B230" s="773"/>
      <c r="C230" s="773"/>
      <c r="D230" s="773"/>
      <c r="E230" s="773"/>
      <c r="F230" s="773"/>
      <c r="G230" s="773"/>
      <c r="H230" s="773"/>
      <c r="I230" s="773"/>
      <c r="J230" s="773"/>
      <c r="K230" s="773"/>
      <c r="L230" s="773"/>
      <c r="M230" s="773"/>
      <c r="N230" s="773"/>
      <c r="O230" s="778"/>
      <c r="P230" s="760" t="s">
        <v>80</v>
      </c>
      <c r="Q230" s="761"/>
      <c r="R230" s="761"/>
      <c r="S230" s="761"/>
      <c r="T230" s="761"/>
      <c r="U230" s="761"/>
      <c r="V230" s="762"/>
      <c r="W230" s="37" t="s">
        <v>81</v>
      </c>
      <c r="X230" s="753">
        <f>IFERROR(X224/H224,"0")+IFERROR(X225/H225,"0")+IFERROR(X226/H226,"0")+IFERROR(X227/H227,"0")+IFERROR(X228/H228,"0")+IFERROR(X229/H229,"0")</f>
        <v>30</v>
      </c>
      <c r="Y230" s="753">
        <f>IFERROR(Y224/H224,"0")+IFERROR(Y225/H225,"0")+IFERROR(Y226/H226,"0")+IFERROR(Y227/H227,"0")+IFERROR(Y228/H228,"0")+IFERROR(Y229/H229,"0")</f>
        <v>31</v>
      </c>
      <c r="Z230" s="753">
        <f>IFERROR(IF(Z224="",0,Z224),"0")+IFERROR(IF(Z225="",0,Z225),"0")+IFERROR(IF(Z226="",0,Z226),"0")+IFERROR(IF(Z227="",0,Z227),"0")+IFERROR(IF(Z228="",0,Z228),"0")+IFERROR(IF(Z229="",0,Z229),"0")</f>
        <v>0.20180999999999999</v>
      </c>
      <c r="AA230" s="754"/>
      <c r="AB230" s="754"/>
      <c r="AC230" s="754"/>
    </row>
    <row r="231" spans="1:68" x14ac:dyDescent="0.2">
      <c r="A231" s="773"/>
      <c r="B231" s="773"/>
      <c r="C231" s="773"/>
      <c r="D231" s="773"/>
      <c r="E231" s="773"/>
      <c r="F231" s="773"/>
      <c r="G231" s="773"/>
      <c r="H231" s="773"/>
      <c r="I231" s="773"/>
      <c r="J231" s="773"/>
      <c r="K231" s="773"/>
      <c r="L231" s="773"/>
      <c r="M231" s="773"/>
      <c r="N231" s="773"/>
      <c r="O231" s="778"/>
      <c r="P231" s="760" t="s">
        <v>80</v>
      </c>
      <c r="Q231" s="761"/>
      <c r="R231" s="761"/>
      <c r="S231" s="761"/>
      <c r="T231" s="761"/>
      <c r="U231" s="761"/>
      <c r="V231" s="762"/>
      <c r="W231" s="37" t="s">
        <v>69</v>
      </c>
      <c r="X231" s="753">
        <f>IFERROR(SUM(X224:X229),"0")</f>
        <v>72</v>
      </c>
      <c r="Y231" s="753">
        <f>IFERROR(SUM(Y224:Y229),"0")</f>
        <v>74.400000000000006</v>
      </c>
      <c r="Z231" s="37"/>
      <c r="AA231" s="754"/>
      <c r="AB231" s="754"/>
      <c r="AC231" s="754"/>
    </row>
    <row r="232" spans="1:68" ht="16.5" hidden="1" customHeight="1" x14ac:dyDescent="0.25">
      <c r="A232" s="785" t="s">
        <v>389</v>
      </c>
      <c r="B232" s="773"/>
      <c r="C232" s="773"/>
      <c r="D232" s="773"/>
      <c r="E232" s="773"/>
      <c r="F232" s="773"/>
      <c r="G232" s="773"/>
      <c r="H232" s="773"/>
      <c r="I232" s="773"/>
      <c r="J232" s="773"/>
      <c r="K232" s="773"/>
      <c r="L232" s="773"/>
      <c r="M232" s="773"/>
      <c r="N232" s="773"/>
      <c r="O232" s="773"/>
      <c r="P232" s="773"/>
      <c r="Q232" s="773"/>
      <c r="R232" s="773"/>
      <c r="S232" s="773"/>
      <c r="T232" s="773"/>
      <c r="U232" s="773"/>
      <c r="V232" s="773"/>
      <c r="W232" s="773"/>
      <c r="X232" s="773"/>
      <c r="Y232" s="773"/>
      <c r="Z232" s="773"/>
      <c r="AA232" s="746"/>
      <c r="AB232" s="746"/>
      <c r="AC232" s="746"/>
    </row>
    <row r="233" spans="1:68" ht="14.25" hidden="1" customHeight="1" x14ac:dyDescent="0.25">
      <c r="A233" s="772" t="s">
        <v>90</v>
      </c>
      <c r="B233" s="773"/>
      <c r="C233" s="773"/>
      <c r="D233" s="773"/>
      <c r="E233" s="773"/>
      <c r="F233" s="773"/>
      <c r="G233" s="773"/>
      <c r="H233" s="773"/>
      <c r="I233" s="773"/>
      <c r="J233" s="773"/>
      <c r="K233" s="773"/>
      <c r="L233" s="773"/>
      <c r="M233" s="773"/>
      <c r="N233" s="773"/>
      <c r="O233" s="773"/>
      <c r="P233" s="773"/>
      <c r="Q233" s="773"/>
      <c r="R233" s="773"/>
      <c r="S233" s="773"/>
      <c r="T233" s="773"/>
      <c r="U233" s="773"/>
      <c r="V233" s="773"/>
      <c r="W233" s="773"/>
      <c r="X233" s="773"/>
      <c r="Y233" s="773"/>
      <c r="Z233" s="773"/>
      <c r="AA233" s="747"/>
      <c r="AB233" s="747"/>
      <c r="AC233" s="747"/>
    </row>
    <row r="234" spans="1:68" ht="27" hidden="1" customHeight="1" x14ac:dyDescent="0.25">
      <c r="A234" s="54" t="s">
        <v>390</v>
      </c>
      <c r="B234" s="54" t="s">
        <v>391</v>
      </c>
      <c r="C234" s="31">
        <v>4301011945</v>
      </c>
      <c r="D234" s="764">
        <v>4680115884274</v>
      </c>
      <c r="E234" s="765"/>
      <c r="F234" s="750">
        <v>1.45</v>
      </c>
      <c r="G234" s="32">
        <v>8</v>
      </c>
      <c r="H234" s="750">
        <v>11.6</v>
      </c>
      <c r="I234" s="750">
        <v>12.08</v>
      </c>
      <c r="J234" s="32">
        <v>48</v>
      </c>
      <c r="K234" s="32" t="s">
        <v>93</v>
      </c>
      <c r="L234" s="32"/>
      <c r="M234" s="33" t="s">
        <v>392</v>
      </c>
      <c r="N234" s="33"/>
      <c r="O234" s="32">
        <v>55</v>
      </c>
      <c r="P234" s="11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IFERROR(IF(Y234=0,"",ROUNDUP(Y234/H234,0)*0.02039),"")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390</v>
      </c>
      <c r="B235" s="54" t="s">
        <v>394</v>
      </c>
      <c r="C235" s="31">
        <v>4301011717</v>
      </c>
      <c r="D235" s="764">
        <v>4680115884274</v>
      </c>
      <c r="E235" s="765"/>
      <c r="F235" s="750">
        <v>1.45</v>
      </c>
      <c r="G235" s="32">
        <v>8</v>
      </c>
      <c r="H235" s="750">
        <v>11.6</v>
      </c>
      <c r="I235" s="75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IFERROR(IF(Y235=0,"",ROUNDUP(Y235/H235,0)*0.01898),"")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396</v>
      </c>
      <c r="B236" s="54" t="s">
        <v>397</v>
      </c>
      <c r="C236" s="31">
        <v>4301011719</v>
      </c>
      <c r="D236" s="764">
        <v>4680115884298</v>
      </c>
      <c r="E236" s="765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11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398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399</v>
      </c>
      <c r="B237" s="54" t="s">
        <v>400</v>
      </c>
      <c r="C237" s="31">
        <v>4301011944</v>
      </c>
      <c r="D237" s="764">
        <v>4680115884250</v>
      </c>
      <c r="E237" s="765"/>
      <c r="F237" s="750">
        <v>1.45</v>
      </c>
      <c r="G237" s="32">
        <v>8</v>
      </c>
      <c r="H237" s="750">
        <v>11.6</v>
      </c>
      <c r="I237" s="750">
        <v>12.08</v>
      </c>
      <c r="J237" s="32">
        <v>48</v>
      </c>
      <c r="K237" s="32" t="s">
        <v>93</v>
      </c>
      <c r="L237" s="32"/>
      <c r="M237" s="33" t="s">
        <v>392</v>
      </c>
      <c r="N237" s="33"/>
      <c r="O237" s="32">
        <v>55</v>
      </c>
      <c r="P237" s="11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IFERROR(IF(Y237=0,"",ROUNDUP(Y237/H237,0)*0.02039),"")</f>
        <v/>
      </c>
      <c r="AA237" s="56"/>
      <c r="AB237" s="57"/>
      <c r="AC237" s="309" t="s">
        <v>393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399</v>
      </c>
      <c r="B238" s="54" t="s">
        <v>401</v>
      </c>
      <c r="C238" s="31">
        <v>4301011733</v>
      </c>
      <c r="D238" s="764">
        <v>4680115884250</v>
      </c>
      <c r="E238" s="765"/>
      <c r="F238" s="750">
        <v>1.45</v>
      </c>
      <c r="G238" s="32">
        <v>8</v>
      </c>
      <c r="H238" s="750">
        <v>11.6</v>
      </c>
      <c r="I238" s="750">
        <v>12.035</v>
      </c>
      <c r="J238" s="32">
        <v>64</v>
      </c>
      <c r="K238" s="32" t="s">
        <v>93</v>
      </c>
      <c r="L238" s="32"/>
      <c r="M238" s="33" t="s">
        <v>97</v>
      </c>
      <c r="N238" s="33"/>
      <c r="O238" s="32">
        <v>55</v>
      </c>
      <c r="P238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4301011718</v>
      </c>
      <c r="D239" s="764">
        <v>4680115884281</v>
      </c>
      <c r="E239" s="765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94</v>
      </c>
      <c r="N239" s="33"/>
      <c r="O239" s="32">
        <v>55</v>
      </c>
      <c r="P239" s="10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395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4301011720</v>
      </c>
      <c r="D240" s="764">
        <v>4680115884199</v>
      </c>
      <c r="E240" s="765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94</v>
      </c>
      <c r="N240" s="33"/>
      <c r="O240" s="32">
        <v>55</v>
      </c>
      <c r="P240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4301011716</v>
      </c>
      <c r="D241" s="764">
        <v>4680115884267</v>
      </c>
      <c r="E241" s="765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94</v>
      </c>
      <c r="N241" s="33"/>
      <c r="O241" s="32">
        <v>55</v>
      </c>
      <c r="P241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402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77"/>
      <c r="B242" s="773"/>
      <c r="C242" s="773"/>
      <c r="D242" s="773"/>
      <c r="E242" s="773"/>
      <c r="F242" s="773"/>
      <c r="G242" s="773"/>
      <c r="H242" s="773"/>
      <c r="I242" s="773"/>
      <c r="J242" s="773"/>
      <c r="K242" s="773"/>
      <c r="L242" s="773"/>
      <c r="M242" s="773"/>
      <c r="N242" s="773"/>
      <c r="O242" s="778"/>
      <c r="P242" s="760" t="s">
        <v>80</v>
      </c>
      <c r="Q242" s="761"/>
      <c r="R242" s="761"/>
      <c r="S242" s="761"/>
      <c r="T242" s="761"/>
      <c r="U242" s="761"/>
      <c r="V242" s="762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73"/>
      <c r="B243" s="773"/>
      <c r="C243" s="773"/>
      <c r="D243" s="773"/>
      <c r="E243" s="773"/>
      <c r="F243" s="773"/>
      <c r="G243" s="773"/>
      <c r="H243" s="773"/>
      <c r="I243" s="773"/>
      <c r="J243" s="773"/>
      <c r="K243" s="773"/>
      <c r="L243" s="773"/>
      <c r="M243" s="773"/>
      <c r="N243" s="773"/>
      <c r="O243" s="778"/>
      <c r="P243" s="760" t="s">
        <v>80</v>
      </c>
      <c r="Q243" s="761"/>
      <c r="R243" s="761"/>
      <c r="S243" s="761"/>
      <c r="T243" s="761"/>
      <c r="U243" s="761"/>
      <c r="V243" s="762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5" t="s">
        <v>409</v>
      </c>
      <c r="B244" s="773"/>
      <c r="C244" s="773"/>
      <c r="D244" s="773"/>
      <c r="E244" s="773"/>
      <c r="F244" s="773"/>
      <c r="G244" s="773"/>
      <c r="H244" s="773"/>
      <c r="I244" s="773"/>
      <c r="J244" s="773"/>
      <c r="K244" s="773"/>
      <c r="L244" s="773"/>
      <c r="M244" s="773"/>
      <c r="N244" s="773"/>
      <c r="O244" s="773"/>
      <c r="P244" s="773"/>
      <c r="Q244" s="773"/>
      <c r="R244" s="773"/>
      <c r="S244" s="773"/>
      <c r="T244" s="773"/>
      <c r="U244" s="773"/>
      <c r="V244" s="773"/>
      <c r="W244" s="773"/>
      <c r="X244" s="773"/>
      <c r="Y244" s="773"/>
      <c r="Z244" s="773"/>
      <c r="AA244" s="746"/>
      <c r="AB244" s="746"/>
      <c r="AC244" s="746"/>
    </row>
    <row r="245" spans="1:68" ht="14.25" hidden="1" customHeight="1" x14ac:dyDescent="0.25">
      <c r="A245" s="772" t="s">
        <v>90</v>
      </c>
      <c r="B245" s="773"/>
      <c r="C245" s="773"/>
      <c r="D245" s="773"/>
      <c r="E245" s="773"/>
      <c r="F245" s="773"/>
      <c r="G245" s="773"/>
      <c r="H245" s="773"/>
      <c r="I245" s="773"/>
      <c r="J245" s="773"/>
      <c r="K245" s="773"/>
      <c r="L245" s="773"/>
      <c r="M245" s="773"/>
      <c r="N245" s="773"/>
      <c r="O245" s="773"/>
      <c r="P245" s="773"/>
      <c r="Q245" s="773"/>
      <c r="R245" s="773"/>
      <c r="S245" s="773"/>
      <c r="T245" s="773"/>
      <c r="U245" s="773"/>
      <c r="V245" s="773"/>
      <c r="W245" s="773"/>
      <c r="X245" s="773"/>
      <c r="Y245" s="773"/>
      <c r="Z245" s="773"/>
      <c r="AA245" s="747"/>
      <c r="AB245" s="747"/>
      <c r="AC245" s="747"/>
    </row>
    <row r="246" spans="1:68" ht="27" hidden="1" customHeight="1" x14ac:dyDescent="0.25">
      <c r="A246" s="54" t="s">
        <v>410</v>
      </c>
      <c r="B246" s="54" t="s">
        <v>411</v>
      </c>
      <c r="C246" s="31">
        <v>4301011942</v>
      </c>
      <c r="D246" s="764">
        <v>4680115884137</v>
      </c>
      <c r="E246" s="765"/>
      <c r="F246" s="750">
        <v>1.45</v>
      </c>
      <c r="G246" s="32">
        <v>8</v>
      </c>
      <c r="H246" s="750">
        <v>11.6</v>
      </c>
      <c r="I246" s="750">
        <v>12.08</v>
      </c>
      <c r="J246" s="32">
        <v>48</v>
      </c>
      <c r="K246" s="32" t="s">
        <v>93</v>
      </c>
      <c r="L246" s="32"/>
      <c r="M246" s="33" t="s">
        <v>392</v>
      </c>
      <c r="N246" s="33"/>
      <c r="O246" s="32">
        <v>55</v>
      </c>
      <c r="P246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IFERROR(IF(Y246=0,"",ROUNDUP(Y246/H246,0)*0.02039),"")</f>
        <v/>
      </c>
      <c r="AA246" s="56"/>
      <c r="AB246" s="57"/>
      <c r="AC246" s="319" t="s">
        <v>412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410</v>
      </c>
      <c r="B247" s="54" t="s">
        <v>413</v>
      </c>
      <c r="C247" s="31">
        <v>4301011826</v>
      </c>
      <c r="D247" s="764">
        <v>4680115884137</v>
      </c>
      <c r="E247" s="765"/>
      <c r="F247" s="750">
        <v>1.45</v>
      </c>
      <c r="G247" s="32">
        <v>8</v>
      </c>
      <c r="H247" s="750">
        <v>11.6</v>
      </c>
      <c r="I247" s="750">
        <v>12.035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8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IFERROR(IF(Y247=0,"",ROUNDUP(Y247/H247,0)*0.01898),"")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4301011724</v>
      </c>
      <c r="D248" s="764">
        <v>4680115884236</v>
      </c>
      <c r="E248" s="765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417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4301011941</v>
      </c>
      <c r="D249" s="764">
        <v>4680115884175</v>
      </c>
      <c r="E249" s="765"/>
      <c r="F249" s="750">
        <v>1.45</v>
      </c>
      <c r="G249" s="32">
        <v>8</v>
      </c>
      <c r="H249" s="750">
        <v>11.6</v>
      </c>
      <c r="I249" s="750">
        <v>12.08</v>
      </c>
      <c r="J249" s="32">
        <v>48</v>
      </c>
      <c r="K249" s="32" t="s">
        <v>93</v>
      </c>
      <c r="L249" s="32"/>
      <c r="M249" s="33" t="s">
        <v>392</v>
      </c>
      <c r="N249" s="33"/>
      <c r="O249" s="32">
        <v>55</v>
      </c>
      <c r="P249" s="11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IFERROR(IF(Y249=0,"",ROUNDUP(Y249/H249,0)*0.02039),"")</f>
        <v/>
      </c>
      <c r="AA249" s="56"/>
      <c r="AB249" s="57"/>
      <c r="AC249" s="325" t="s">
        <v>412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418</v>
      </c>
      <c r="B250" s="54" t="s">
        <v>420</v>
      </c>
      <c r="C250" s="31">
        <v>4301011721</v>
      </c>
      <c r="D250" s="764">
        <v>4680115884175</v>
      </c>
      <c r="E250" s="765"/>
      <c r="F250" s="750">
        <v>1.45</v>
      </c>
      <c r="G250" s="32">
        <v>8</v>
      </c>
      <c r="H250" s="750">
        <v>11.6</v>
      </c>
      <c r="I250" s="75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10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30</v>
      </c>
      <c r="Y250" s="752">
        <f t="shared" si="56"/>
        <v>34.799999999999997</v>
      </c>
      <c r="Z250" s="36">
        <f>IFERROR(IF(Y250=0,"",ROUNDUP(Y250/H250,0)*0.01898),"")</f>
        <v>5.6940000000000004E-2</v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7"/>
        <v>31.125000000000004</v>
      </c>
      <c r="BN250" s="64">
        <f t="shared" si="58"/>
        <v>36.104999999999997</v>
      </c>
      <c r="BO250" s="64">
        <f t="shared" si="59"/>
        <v>4.0409482758620691E-2</v>
      </c>
      <c r="BP250" s="64">
        <f t="shared" si="60"/>
        <v>4.6875E-2</v>
      </c>
    </row>
    <row r="251" spans="1:68" ht="27" customHeight="1" x14ac:dyDescent="0.25">
      <c r="A251" s="54" t="s">
        <v>422</v>
      </c>
      <c r="B251" s="54" t="s">
        <v>423</v>
      </c>
      <c r="C251" s="31">
        <v>4301011824</v>
      </c>
      <c r="D251" s="764">
        <v>4680115884144</v>
      </c>
      <c r="E251" s="765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94</v>
      </c>
      <c r="N251" s="33"/>
      <c r="O251" s="32">
        <v>55</v>
      </c>
      <c r="P251" s="9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20</v>
      </c>
      <c r="Y251" s="752">
        <f t="shared" si="56"/>
        <v>20</v>
      </c>
      <c r="Z251" s="36">
        <f>IFERROR(IF(Y251=0,"",ROUNDUP(Y251/H251,0)*0.00902),"")</f>
        <v>4.5100000000000001E-2</v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21.05</v>
      </c>
      <c r="BN251" s="64">
        <f t="shared" si="58"/>
        <v>21.05</v>
      </c>
      <c r="BO251" s="64">
        <f t="shared" si="59"/>
        <v>3.787878787878788E-2</v>
      </c>
      <c r="BP251" s="64">
        <f t="shared" si="60"/>
        <v>3.787878787878788E-2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4301011963</v>
      </c>
      <c r="D252" s="764">
        <v>4680115885288</v>
      </c>
      <c r="E252" s="765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94</v>
      </c>
      <c r="N252" s="33"/>
      <c r="O252" s="32">
        <v>55</v>
      </c>
      <c r="P252" s="117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426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4301011726</v>
      </c>
      <c r="D253" s="764">
        <v>4680115884182</v>
      </c>
      <c r="E253" s="765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94</v>
      </c>
      <c r="N253" s="33"/>
      <c r="O253" s="32">
        <v>55</v>
      </c>
      <c r="P253" s="8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417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4301011722</v>
      </c>
      <c r="D254" s="764">
        <v>4680115884205</v>
      </c>
      <c r="E254" s="765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94</v>
      </c>
      <c r="N254" s="33"/>
      <c r="O254" s="32">
        <v>55</v>
      </c>
      <c r="P254" s="9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421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77"/>
      <c r="B255" s="773"/>
      <c r="C255" s="773"/>
      <c r="D255" s="773"/>
      <c r="E255" s="773"/>
      <c r="F255" s="773"/>
      <c r="G255" s="773"/>
      <c r="H255" s="773"/>
      <c r="I255" s="773"/>
      <c r="J255" s="773"/>
      <c r="K255" s="773"/>
      <c r="L255" s="773"/>
      <c r="M255" s="773"/>
      <c r="N255" s="773"/>
      <c r="O255" s="778"/>
      <c r="P255" s="760" t="s">
        <v>80</v>
      </c>
      <c r="Q255" s="761"/>
      <c r="R255" s="761"/>
      <c r="S255" s="761"/>
      <c r="T255" s="761"/>
      <c r="U255" s="761"/>
      <c r="V255" s="762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7.5862068965517242</v>
      </c>
      <c r="Y255" s="753">
        <f>IFERROR(Y246/H246,"0")+IFERROR(Y247/H247,"0")+IFERROR(Y248/H248,"0")+IFERROR(Y249/H249,"0")+IFERROR(Y250/H250,"0")+IFERROR(Y251/H251,"0")+IFERROR(Y252/H252,"0")+IFERROR(Y253/H253,"0")+IFERROR(Y254/H254,"0")</f>
        <v>8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0.10204000000000001</v>
      </c>
      <c r="AA255" s="754"/>
      <c r="AB255" s="754"/>
      <c r="AC255" s="754"/>
    </row>
    <row r="256" spans="1:68" x14ac:dyDescent="0.2">
      <c r="A256" s="773"/>
      <c r="B256" s="773"/>
      <c r="C256" s="773"/>
      <c r="D256" s="773"/>
      <c r="E256" s="773"/>
      <c r="F256" s="773"/>
      <c r="G256" s="773"/>
      <c r="H256" s="773"/>
      <c r="I256" s="773"/>
      <c r="J256" s="773"/>
      <c r="K256" s="773"/>
      <c r="L256" s="773"/>
      <c r="M256" s="773"/>
      <c r="N256" s="773"/>
      <c r="O256" s="778"/>
      <c r="P256" s="760" t="s">
        <v>80</v>
      </c>
      <c r="Q256" s="761"/>
      <c r="R256" s="761"/>
      <c r="S256" s="761"/>
      <c r="T256" s="761"/>
      <c r="U256" s="761"/>
      <c r="V256" s="762"/>
      <c r="W256" s="37" t="s">
        <v>69</v>
      </c>
      <c r="X256" s="753">
        <f>IFERROR(SUM(X246:X254),"0")</f>
        <v>50</v>
      </c>
      <c r="Y256" s="753">
        <f>IFERROR(SUM(Y246:Y254),"0")</f>
        <v>54.8</v>
      </c>
      <c r="Z256" s="37"/>
      <c r="AA256" s="754"/>
      <c r="AB256" s="754"/>
      <c r="AC256" s="754"/>
    </row>
    <row r="257" spans="1:68" ht="14.25" hidden="1" customHeight="1" x14ac:dyDescent="0.25">
      <c r="A257" s="772" t="s">
        <v>140</v>
      </c>
      <c r="B257" s="773"/>
      <c r="C257" s="773"/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773"/>
      <c r="Y257" s="773"/>
      <c r="Z257" s="773"/>
      <c r="AA257" s="747"/>
      <c r="AB257" s="747"/>
      <c r="AC257" s="747"/>
    </row>
    <row r="258" spans="1:68" ht="27" hidden="1" customHeight="1" x14ac:dyDescent="0.25">
      <c r="A258" s="54" t="s">
        <v>431</v>
      </c>
      <c r="B258" s="54" t="s">
        <v>432</v>
      </c>
      <c r="C258" s="31">
        <v>4301020340</v>
      </c>
      <c r="D258" s="764">
        <v>4680115885721</v>
      </c>
      <c r="E258" s="765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97</v>
      </c>
      <c r="N258" s="33"/>
      <c r="O258" s="32">
        <v>50</v>
      </c>
      <c r="P258" s="11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77"/>
      <c r="B259" s="773"/>
      <c r="C259" s="773"/>
      <c r="D259" s="773"/>
      <c r="E259" s="773"/>
      <c r="F259" s="773"/>
      <c r="G259" s="773"/>
      <c r="H259" s="773"/>
      <c r="I259" s="773"/>
      <c r="J259" s="773"/>
      <c r="K259" s="773"/>
      <c r="L259" s="773"/>
      <c r="M259" s="773"/>
      <c r="N259" s="773"/>
      <c r="O259" s="778"/>
      <c r="P259" s="760" t="s">
        <v>80</v>
      </c>
      <c r="Q259" s="761"/>
      <c r="R259" s="761"/>
      <c r="S259" s="761"/>
      <c r="T259" s="761"/>
      <c r="U259" s="761"/>
      <c r="V259" s="762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73"/>
      <c r="B260" s="773"/>
      <c r="C260" s="773"/>
      <c r="D260" s="773"/>
      <c r="E260" s="773"/>
      <c r="F260" s="773"/>
      <c r="G260" s="773"/>
      <c r="H260" s="773"/>
      <c r="I260" s="773"/>
      <c r="J260" s="773"/>
      <c r="K260" s="773"/>
      <c r="L260" s="773"/>
      <c r="M260" s="773"/>
      <c r="N260" s="773"/>
      <c r="O260" s="778"/>
      <c r="P260" s="760" t="s">
        <v>80</v>
      </c>
      <c r="Q260" s="761"/>
      <c r="R260" s="761"/>
      <c r="S260" s="761"/>
      <c r="T260" s="761"/>
      <c r="U260" s="761"/>
      <c r="V260" s="762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5" t="s">
        <v>434</v>
      </c>
      <c r="B261" s="773"/>
      <c r="C261" s="773"/>
      <c r="D261" s="773"/>
      <c r="E261" s="773"/>
      <c r="F261" s="773"/>
      <c r="G261" s="773"/>
      <c r="H261" s="773"/>
      <c r="I261" s="773"/>
      <c r="J261" s="773"/>
      <c r="K261" s="773"/>
      <c r="L261" s="773"/>
      <c r="M261" s="773"/>
      <c r="N261" s="773"/>
      <c r="O261" s="773"/>
      <c r="P261" s="773"/>
      <c r="Q261" s="773"/>
      <c r="R261" s="773"/>
      <c r="S261" s="773"/>
      <c r="T261" s="773"/>
      <c r="U261" s="773"/>
      <c r="V261" s="773"/>
      <c r="W261" s="773"/>
      <c r="X261" s="773"/>
      <c r="Y261" s="773"/>
      <c r="Z261" s="773"/>
      <c r="AA261" s="746"/>
      <c r="AB261" s="746"/>
      <c r="AC261" s="746"/>
    </row>
    <row r="262" spans="1:68" ht="14.25" hidden="1" customHeight="1" x14ac:dyDescent="0.25">
      <c r="A262" s="772" t="s">
        <v>90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747"/>
      <c r="AB262" s="747"/>
      <c r="AC262" s="747"/>
    </row>
    <row r="263" spans="1:68" ht="27" hidden="1" customHeight="1" x14ac:dyDescent="0.25">
      <c r="A263" s="54" t="s">
        <v>435</v>
      </c>
      <c r="B263" s="54" t="s">
        <v>436</v>
      </c>
      <c r="C263" s="31">
        <v>4301011855</v>
      </c>
      <c r="D263" s="764">
        <v>4680115885837</v>
      </c>
      <c r="E263" s="765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94</v>
      </c>
      <c r="N263" s="33"/>
      <c r="O263" s="32">
        <v>55</v>
      </c>
      <c r="P263" s="8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437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438</v>
      </c>
      <c r="B264" s="54" t="s">
        <v>439</v>
      </c>
      <c r="C264" s="31">
        <v>4301011850</v>
      </c>
      <c r="D264" s="764">
        <v>4680115885806</v>
      </c>
      <c r="E264" s="765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440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438</v>
      </c>
      <c r="B265" s="54" t="s">
        <v>441</v>
      </c>
      <c r="C265" s="31">
        <v>4301011910</v>
      </c>
      <c r="D265" s="764">
        <v>4680115885806</v>
      </c>
      <c r="E265" s="765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392</v>
      </c>
      <c r="N265" s="33"/>
      <c r="O265" s="32">
        <v>55</v>
      </c>
      <c r="P265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443</v>
      </c>
      <c r="B266" s="54" t="s">
        <v>444</v>
      </c>
      <c r="C266" s="31">
        <v>4301011313</v>
      </c>
      <c r="D266" s="764">
        <v>4607091385984</v>
      </c>
      <c r="E266" s="765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445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4301011853</v>
      </c>
      <c r="D267" s="764">
        <v>4680115885851</v>
      </c>
      <c r="E267" s="765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10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448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4301011319</v>
      </c>
      <c r="D268" s="764">
        <v>4607091387469</v>
      </c>
      <c r="E268" s="765"/>
      <c r="F268" s="750">
        <v>0.5</v>
      </c>
      <c r="G268" s="32">
        <v>10</v>
      </c>
      <c r="H268" s="750">
        <v>5</v>
      </c>
      <c r="I268" s="750">
        <v>5.21</v>
      </c>
      <c r="J268" s="32">
        <v>132</v>
      </c>
      <c r="K268" s="32" t="s">
        <v>105</v>
      </c>
      <c r="L268" s="32"/>
      <c r="M268" s="33" t="s">
        <v>94</v>
      </c>
      <c r="N268" s="33"/>
      <c r="O268" s="32">
        <v>55</v>
      </c>
      <c r="P268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451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452</v>
      </c>
      <c r="B269" s="54" t="s">
        <v>453</v>
      </c>
      <c r="C269" s="31">
        <v>4301011852</v>
      </c>
      <c r="D269" s="764">
        <v>4680115885844</v>
      </c>
      <c r="E269" s="765"/>
      <c r="F269" s="750">
        <v>0.4</v>
      </c>
      <c r="G269" s="32">
        <v>10</v>
      </c>
      <c r="H269" s="750">
        <v>4</v>
      </c>
      <c r="I269" s="750">
        <v>4.21</v>
      </c>
      <c r="J269" s="32">
        <v>132</v>
      </c>
      <c r="K269" s="32" t="s">
        <v>105</v>
      </c>
      <c r="L269" s="32"/>
      <c r="M269" s="33" t="s">
        <v>94</v>
      </c>
      <c r="N269" s="33"/>
      <c r="O269" s="32">
        <v>55</v>
      </c>
      <c r="P269" s="9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454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455</v>
      </c>
      <c r="B270" s="54" t="s">
        <v>456</v>
      </c>
      <c r="C270" s="31">
        <v>4301011316</v>
      </c>
      <c r="D270" s="764">
        <v>4607091387438</v>
      </c>
      <c r="E270" s="765"/>
      <c r="F270" s="750">
        <v>0.5</v>
      </c>
      <c r="G270" s="32">
        <v>10</v>
      </c>
      <c r="H270" s="750">
        <v>5</v>
      </c>
      <c r="I270" s="750">
        <v>5.21</v>
      </c>
      <c r="J270" s="32">
        <v>132</v>
      </c>
      <c r="K270" s="32" t="s">
        <v>105</v>
      </c>
      <c r="L270" s="32"/>
      <c r="M270" s="33" t="s">
        <v>94</v>
      </c>
      <c r="N270" s="33"/>
      <c r="O270" s="32">
        <v>55</v>
      </c>
      <c r="P270" s="9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457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458</v>
      </c>
      <c r="B271" s="54" t="s">
        <v>459</v>
      </c>
      <c r="C271" s="31">
        <v>4301011851</v>
      </c>
      <c r="D271" s="764">
        <v>4680115885820</v>
      </c>
      <c r="E271" s="765"/>
      <c r="F271" s="750">
        <v>0.4</v>
      </c>
      <c r="G271" s="32">
        <v>10</v>
      </c>
      <c r="H271" s="750">
        <v>4</v>
      </c>
      <c r="I271" s="750">
        <v>4.21</v>
      </c>
      <c r="J271" s="32">
        <v>132</v>
      </c>
      <c r="K271" s="32" t="s">
        <v>105</v>
      </c>
      <c r="L271" s="32"/>
      <c r="M271" s="33" t="s">
        <v>94</v>
      </c>
      <c r="N271" s="33"/>
      <c r="O271" s="32">
        <v>55</v>
      </c>
      <c r="P271" s="11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460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77"/>
      <c r="B272" s="773"/>
      <c r="C272" s="773"/>
      <c r="D272" s="773"/>
      <c r="E272" s="773"/>
      <c r="F272" s="773"/>
      <c r="G272" s="773"/>
      <c r="H272" s="773"/>
      <c r="I272" s="773"/>
      <c r="J272" s="773"/>
      <c r="K272" s="773"/>
      <c r="L272" s="773"/>
      <c r="M272" s="773"/>
      <c r="N272" s="773"/>
      <c r="O272" s="778"/>
      <c r="P272" s="760" t="s">
        <v>80</v>
      </c>
      <c r="Q272" s="761"/>
      <c r="R272" s="761"/>
      <c r="S272" s="761"/>
      <c r="T272" s="761"/>
      <c r="U272" s="761"/>
      <c r="V272" s="762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73"/>
      <c r="B273" s="773"/>
      <c r="C273" s="773"/>
      <c r="D273" s="773"/>
      <c r="E273" s="773"/>
      <c r="F273" s="773"/>
      <c r="G273" s="773"/>
      <c r="H273" s="773"/>
      <c r="I273" s="773"/>
      <c r="J273" s="773"/>
      <c r="K273" s="773"/>
      <c r="L273" s="773"/>
      <c r="M273" s="773"/>
      <c r="N273" s="773"/>
      <c r="O273" s="778"/>
      <c r="P273" s="760" t="s">
        <v>80</v>
      </c>
      <c r="Q273" s="761"/>
      <c r="R273" s="761"/>
      <c r="S273" s="761"/>
      <c r="T273" s="761"/>
      <c r="U273" s="761"/>
      <c r="V273" s="762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5" t="s">
        <v>461</v>
      </c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3"/>
      <c r="P274" s="773"/>
      <c r="Q274" s="773"/>
      <c r="R274" s="773"/>
      <c r="S274" s="773"/>
      <c r="T274" s="773"/>
      <c r="U274" s="773"/>
      <c r="V274" s="773"/>
      <c r="W274" s="773"/>
      <c r="X274" s="773"/>
      <c r="Y274" s="773"/>
      <c r="Z274" s="773"/>
      <c r="AA274" s="746"/>
      <c r="AB274" s="746"/>
      <c r="AC274" s="746"/>
    </row>
    <row r="275" spans="1:68" ht="14.25" hidden="1" customHeight="1" x14ac:dyDescent="0.25">
      <c r="A275" s="772" t="s">
        <v>90</v>
      </c>
      <c r="B275" s="773"/>
      <c r="C275" s="773"/>
      <c r="D275" s="773"/>
      <c r="E275" s="773"/>
      <c r="F275" s="773"/>
      <c r="G275" s="773"/>
      <c r="H275" s="773"/>
      <c r="I275" s="773"/>
      <c r="J275" s="773"/>
      <c r="K275" s="773"/>
      <c r="L275" s="773"/>
      <c r="M275" s="773"/>
      <c r="N275" s="773"/>
      <c r="O275" s="773"/>
      <c r="P275" s="773"/>
      <c r="Q275" s="773"/>
      <c r="R275" s="773"/>
      <c r="S275" s="773"/>
      <c r="T275" s="773"/>
      <c r="U275" s="773"/>
      <c r="V275" s="773"/>
      <c r="W275" s="773"/>
      <c r="X275" s="773"/>
      <c r="Y275" s="773"/>
      <c r="Z275" s="773"/>
      <c r="AA275" s="747"/>
      <c r="AB275" s="747"/>
      <c r="AC275" s="747"/>
    </row>
    <row r="276" spans="1:68" ht="27" hidden="1" customHeight="1" x14ac:dyDescent="0.25">
      <c r="A276" s="54" t="s">
        <v>462</v>
      </c>
      <c r="B276" s="54" t="s">
        <v>463</v>
      </c>
      <c r="C276" s="31">
        <v>4301011876</v>
      </c>
      <c r="D276" s="764">
        <v>4680115885707</v>
      </c>
      <c r="E276" s="765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94</v>
      </c>
      <c r="N276" s="33"/>
      <c r="O276" s="32">
        <v>31</v>
      </c>
      <c r="P276" s="9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402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77"/>
      <c r="B277" s="773"/>
      <c r="C277" s="773"/>
      <c r="D277" s="773"/>
      <c r="E277" s="773"/>
      <c r="F277" s="773"/>
      <c r="G277" s="773"/>
      <c r="H277" s="773"/>
      <c r="I277" s="773"/>
      <c r="J277" s="773"/>
      <c r="K277" s="773"/>
      <c r="L277" s="773"/>
      <c r="M277" s="773"/>
      <c r="N277" s="773"/>
      <c r="O277" s="778"/>
      <c r="P277" s="760" t="s">
        <v>80</v>
      </c>
      <c r="Q277" s="761"/>
      <c r="R277" s="761"/>
      <c r="S277" s="761"/>
      <c r="T277" s="761"/>
      <c r="U277" s="761"/>
      <c r="V277" s="762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73"/>
      <c r="B278" s="773"/>
      <c r="C278" s="773"/>
      <c r="D278" s="773"/>
      <c r="E278" s="773"/>
      <c r="F278" s="773"/>
      <c r="G278" s="773"/>
      <c r="H278" s="773"/>
      <c r="I278" s="773"/>
      <c r="J278" s="773"/>
      <c r="K278" s="773"/>
      <c r="L278" s="773"/>
      <c r="M278" s="773"/>
      <c r="N278" s="773"/>
      <c r="O278" s="778"/>
      <c r="P278" s="760" t="s">
        <v>80</v>
      </c>
      <c r="Q278" s="761"/>
      <c r="R278" s="761"/>
      <c r="S278" s="761"/>
      <c r="T278" s="761"/>
      <c r="U278" s="761"/>
      <c r="V278" s="762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5" t="s">
        <v>464</v>
      </c>
      <c r="B279" s="773"/>
      <c r="C279" s="773"/>
      <c r="D279" s="773"/>
      <c r="E279" s="773"/>
      <c r="F279" s="773"/>
      <c r="G279" s="773"/>
      <c r="H279" s="773"/>
      <c r="I279" s="773"/>
      <c r="J279" s="773"/>
      <c r="K279" s="773"/>
      <c r="L279" s="773"/>
      <c r="M279" s="773"/>
      <c r="N279" s="773"/>
      <c r="O279" s="773"/>
      <c r="P279" s="773"/>
      <c r="Q279" s="773"/>
      <c r="R279" s="773"/>
      <c r="S279" s="773"/>
      <c r="T279" s="773"/>
      <c r="U279" s="773"/>
      <c r="V279" s="773"/>
      <c r="W279" s="773"/>
      <c r="X279" s="773"/>
      <c r="Y279" s="773"/>
      <c r="Z279" s="773"/>
      <c r="AA279" s="746"/>
      <c r="AB279" s="746"/>
      <c r="AC279" s="746"/>
    </row>
    <row r="280" spans="1:68" ht="14.25" hidden="1" customHeight="1" x14ac:dyDescent="0.25">
      <c r="A280" s="772" t="s">
        <v>90</v>
      </c>
      <c r="B280" s="773"/>
      <c r="C280" s="773"/>
      <c r="D280" s="773"/>
      <c r="E280" s="773"/>
      <c r="F280" s="773"/>
      <c r="G280" s="773"/>
      <c r="H280" s="773"/>
      <c r="I280" s="773"/>
      <c r="J280" s="773"/>
      <c r="K280" s="773"/>
      <c r="L280" s="773"/>
      <c r="M280" s="773"/>
      <c r="N280" s="773"/>
      <c r="O280" s="773"/>
      <c r="P280" s="773"/>
      <c r="Q280" s="773"/>
      <c r="R280" s="773"/>
      <c r="S280" s="773"/>
      <c r="T280" s="773"/>
      <c r="U280" s="773"/>
      <c r="V280" s="773"/>
      <c r="W280" s="773"/>
      <c r="X280" s="773"/>
      <c r="Y280" s="773"/>
      <c r="Z280" s="773"/>
      <c r="AA280" s="747"/>
      <c r="AB280" s="747"/>
      <c r="AC280" s="747"/>
    </row>
    <row r="281" spans="1:68" ht="27" hidden="1" customHeight="1" x14ac:dyDescent="0.25">
      <c r="A281" s="54" t="s">
        <v>465</v>
      </c>
      <c r="B281" s="54" t="s">
        <v>466</v>
      </c>
      <c r="C281" s="31">
        <v>4301011223</v>
      </c>
      <c r="D281" s="764">
        <v>4607091383423</v>
      </c>
      <c r="E281" s="765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97</v>
      </c>
      <c r="N281" s="33"/>
      <c r="O281" s="32">
        <v>35</v>
      </c>
      <c r="P281" s="10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95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467</v>
      </c>
      <c r="B282" s="54" t="s">
        <v>468</v>
      </c>
      <c r="C282" s="31">
        <v>4301012099</v>
      </c>
      <c r="D282" s="764">
        <v>4680115885691</v>
      </c>
      <c r="E282" s="765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97</v>
      </c>
      <c r="N282" s="33"/>
      <c r="O282" s="32">
        <v>30</v>
      </c>
      <c r="P282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469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470</v>
      </c>
      <c r="B283" s="54" t="s">
        <v>471</v>
      </c>
      <c r="C283" s="31">
        <v>4301012098</v>
      </c>
      <c r="D283" s="764">
        <v>4680115885660</v>
      </c>
      <c r="E283" s="765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97</v>
      </c>
      <c r="N283" s="33"/>
      <c r="O283" s="32">
        <v>35</v>
      </c>
      <c r="P283" s="11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77"/>
      <c r="B284" s="773"/>
      <c r="C284" s="773"/>
      <c r="D284" s="773"/>
      <c r="E284" s="773"/>
      <c r="F284" s="773"/>
      <c r="G284" s="773"/>
      <c r="H284" s="773"/>
      <c r="I284" s="773"/>
      <c r="J284" s="773"/>
      <c r="K284" s="773"/>
      <c r="L284" s="773"/>
      <c r="M284" s="773"/>
      <c r="N284" s="773"/>
      <c r="O284" s="778"/>
      <c r="P284" s="760" t="s">
        <v>80</v>
      </c>
      <c r="Q284" s="761"/>
      <c r="R284" s="761"/>
      <c r="S284" s="761"/>
      <c r="T284" s="761"/>
      <c r="U284" s="761"/>
      <c r="V284" s="762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73"/>
      <c r="B285" s="773"/>
      <c r="C285" s="773"/>
      <c r="D285" s="773"/>
      <c r="E285" s="773"/>
      <c r="F285" s="773"/>
      <c r="G285" s="773"/>
      <c r="H285" s="773"/>
      <c r="I285" s="773"/>
      <c r="J285" s="773"/>
      <c r="K285" s="773"/>
      <c r="L285" s="773"/>
      <c r="M285" s="773"/>
      <c r="N285" s="773"/>
      <c r="O285" s="778"/>
      <c r="P285" s="760" t="s">
        <v>80</v>
      </c>
      <c r="Q285" s="761"/>
      <c r="R285" s="761"/>
      <c r="S285" s="761"/>
      <c r="T285" s="761"/>
      <c r="U285" s="761"/>
      <c r="V285" s="762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5" t="s">
        <v>473</v>
      </c>
      <c r="B286" s="773"/>
      <c r="C286" s="773"/>
      <c r="D286" s="773"/>
      <c r="E286" s="773"/>
      <c r="F286" s="773"/>
      <c r="G286" s="773"/>
      <c r="H286" s="773"/>
      <c r="I286" s="773"/>
      <c r="J286" s="773"/>
      <c r="K286" s="773"/>
      <c r="L286" s="773"/>
      <c r="M286" s="773"/>
      <c r="N286" s="773"/>
      <c r="O286" s="773"/>
      <c r="P286" s="773"/>
      <c r="Q286" s="773"/>
      <c r="R286" s="773"/>
      <c r="S286" s="773"/>
      <c r="T286" s="773"/>
      <c r="U286" s="773"/>
      <c r="V286" s="773"/>
      <c r="W286" s="773"/>
      <c r="X286" s="773"/>
      <c r="Y286" s="773"/>
      <c r="Z286" s="773"/>
      <c r="AA286" s="746"/>
      <c r="AB286" s="746"/>
      <c r="AC286" s="746"/>
    </row>
    <row r="287" spans="1:68" ht="14.25" hidden="1" customHeight="1" x14ac:dyDescent="0.25">
      <c r="A287" s="772" t="s">
        <v>64</v>
      </c>
      <c r="B287" s="773"/>
      <c r="C287" s="773"/>
      <c r="D287" s="773"/>
      <c r="E287" s="773"/>
      <c r="F287" s="773"/>
      <c r="G287" s="773"/>
      <c r="H287" s="773"/>
      <c r="I287" s="773"/>
      <c r="J287" s="773"/>
      <c r="K287" s="773"/>
      <c r="L287" s="773"/>
      <c r="M287" s="773"/>
      <c r="N287" s="773"/>
      <c r="O287" s="773"/>
      <c r="P287" s="773"/>
      <c r="Q287" s="773"/>
      <c r="R287" s="773"/>
      <c r="S287" s="773"/>
      <c r="T287" s="773"/>
      <c r="U287" s="773"/>
      <c r="V287" s="773"/>
      <c r="W287" s="773"/>
      <c r="X287" s="773"/>
      <c r="Y287" s="773"/>
      <c r="Z287" s="773"/>
      <c r="AA287" s="747"/>
      <c r="AB287" s="747"/>
      <c r="AC287" s="747"/>
    </row>
    <row r="288" spans="1:68" ht="37.5" hidden="1" customHeight="1" x14ac:dyDescent="0.25">
      <c r="A288" s="54" t="s">
        <v>474</v>
      </c>
      <c r="B288" s="54" t="s">
        <v>475</v>
      </c>
      <c r="C288" s="31">
        <v>4301051409</v>
      </c>
      <c r="D288" s="764">
        <v>4680115881556</v>
      </c>
      <c r="E288" s="765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97</v>
      </c>
      <c r="N288" s="33"/>
      <c r="O288" s="32">
        <v>45</v>
      </c>
      <c r="P288" s="8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476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477</v>
      </c>
      <c r="B289" s="54" t="s">
        <v>478</v>
      </c>
      <c r="C289" s="31">
        <v>4301051506</v>
      </c>
      <c r="D289" s="764">
        <v>4680115881037</v>
      </c>
      <c r="E289" s="765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10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479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480</v>
      </c>
      <c r="B290" s="54" t="s">
        <v>481</v>
      </c>
      <c r="C290" s="31">
        <v>4301051893</v>
      </c>
      <c r="D290" s="764">
        <v>4680115886186</v>
      </c>
      <c r="E290" s="765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97</v>
      </c>
      <c r="N290" s="33"/>
      <c r="O290" s="32">
        <v>45</v>
      </c>
      <c r="P290" s="11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476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4301051487</v>
      </c>
      <c r="D291" s="764">
        <v>4680115881228</v>
      </c>
      <c r="E291" s="765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80</v>
      </c>
      <c r="Y291" s="752">
        <f t="shared" si="66"/>
        <v>81.599999999999994</v>
      </c>
      <c r="Z291" s="36">
        <f>IFERROR(IF(Y291=0,"",ROUNDUP(Y291/H291,0)*0.00651),"")</f>
        <v>0.22134000000000001</v>
      </c>
      <c r="AA291" s="56"/>
      <c r="AB291" s="57"/>
      <c r="AC291" s="371" t="s">
        <v>479</v>
      </c>
      <c r="AG291" s="64"/>
      <c r="AJ291" s="68"/>
      <c r="AK291" s="68">
        <v>0</v>
      </c>
      <c r="BB291" s="372" t="s">
        <v>1</v>
      </c>
      <c r="BM291" s="64">
        <f t="shared" si="67"/>
        <v>88.40000000000002</v>
      </c>
      <c r="BN291" s="64">
        <f t="shared" si="68"/>
        <v>90.168000000000006</v>
      </c>
      <c r="BO291" s="64">
        <f t="shared" si="69"/>
        <v>0.18315018315018317</v>
      </c>
      <c r="BP291" s="64">
        <f t="shared" si="70"/>
        <v>0.18681318681318682</v>
      </c>
    </row>
    <row r="292" spans="1:68" ht="37.5" customHeight="1" x14ac:dyDescent="0.25">
      <c r="A292" s="54" t="s">
        <v>484</v>
      </c>
      <c r="B292" s="54" t="s">
        <v>485</v>
      </c>
      <c r="C292" s="31">
        <v>4301051384</v>
      </c>
      <c r="D292" s="764">
        <v>4680115881211</v>
      </c>
      <c r="E292" s="765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106</v>
      </c>
      <c r="M292" s="33" t="s">
        <v>68</v>
      </c>
      <c r="N292" s="33"/>
      <c r="O292" s="32">
        <v>45</v>
      </c>
      <c r="P292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120</v>
      </c>
      <c r="Y292" s="752">
        <f t="shared" si="66"/>
        <v>120</v>
      </c>
      <c r="Z292" s="36">
        <f>IFERROR(IF(Y292=0,"",ROUNDUP(Y292/H292,0)*0.00651),"")</f>
        <v>0.32550000000000001</v>
      </c>
      <c r="AA292" s="56"/>
      <c r="AB292" s="57"/>
      <c r="AC292" s="373" t="s">
        <v>476</v>
      </c>
      <c r="AG292" s="64"/>
      <c r="AJ292" s="68" t="s">
        <v>107</v>
      </c>
      <c r="AK292" s="68">
        <v>436.8</v>
      </c>
      <c r="BB292" s="374" t="s">
        <v>1</v>
      </c>
      <c r="BM292" s="64">
        <f t="shared" si="67"/>
        <v>129.00000000000003</v>
      </c>
      <c r="BN292" s="64">
        <f t="shared" si="68"/>
        <v>129.00000000000003</v>
      </c>
      <c r="BO292" s="64">
        <f t="shared" si="69"/>
        <v>0.27472527472527475</v>
      </c>
      <c r="BP292" s="64">
        <f t="shared" si="70"/>
        <v>0.27472527472527475</v>
      </c>
    </row>
    <row r="293" spans="1:68" ht="37.5" hidden="1" customHeight="1" x14ac:dyDescent="0.25">
      <c r="A293" s="54" t="s">
        <v>486</v>
      </c>
      <c r="B293" s="54" t="s">
        <v>487</v>
      </c>
      <c r="C293" s="31">
        <v>4301051378</v>
      </c>
      <c r="D293" s="764">
        <v>4680115881020</v>
      </c>
      <c r="E293" s="765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488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77"/>
      <c r="B294" s="773"/>
      <c r="C294" s="773"/>
      <c r="D294" s="773"/>
      <c r="E294" s="773"/>
      <c r="F294" s="773"/>
      <c r="G294" s="773"/>
      <c r="H294" s="773"/>
      <c r="I294" s="773"/>
      <c r="J294" s="773"/>
      <c r="K294" s="773"/>
      <c r="L294" s="773"/>
      <c r="M294" s="773"/>
      <c r="N294" s="773"/>
      <c r="O294" s="778"/>
      <c r="P294" s="760" t="s">
        <v>80</v>
      </c>
      <c r="Q294" s="761"/>
      <c r="R294" s="761"/>
      <c r="S294" s="761"/>
      <c r="T294" s="761"/>
      <c r="U294" s="761"/>
      <c r="V294" s="762"/>
      <c r="W294" s="37" t="s">
        <v>81</v>
      </c>
      <c r="X294" s="753">
        <f>IFERROR(X288/H288,"0")+IFERROR(X289/H289,"0")+IFERROR(X290/H290,"0")+IFERROR(X291/H291,"0")+IFERROR(X292/H292,"0")+IFERROR(X293/H293,"0")</f>
        <v>83.333333333333343</v>
      </c>
      <c r="Y294" s="753">
        <f>IFERROR(Y288/H288,"0")+IFERROR(Y289/H289,"0")+IFERROR(Y290/H290,"0")+IFERROR(Y291/H291,"0")+IFERROR(Y292/H292,"0")+IFERROR(Y293/H293,"0")</f>
        <v>84</v>
      </c>
      <c r="Z294" s="753">
        <f>IFERROR(IF(Z288="",0,Z288),"0")+IFERROR(IF(Z289="",0,Z289),"0")+IFERROR(IF(Z290="",0,Z290),"0")+IFERROR(IF(Z291="",0,Z291),"0")+IFERROR(IF(Z292="",0,Z292),"0")+IFERROR(IF(Z293="",0,Z293),"0")</f>
        <v>0.54683999999999999</v>
      </c>
      <c r="AA294" s="754"/>
      <c r="AB294" s="754"/>
      <c r="AC294" s="754"/>
    </row>
    <row r="295" spans="1:68" x14ac:dyDescent="0.2">
      <c r="A295" s="773"/>
      <c r="B295" s="773"/>
      <c r="C295" s="773"/>
      <c r="D295" s="773"/>
      <c r="E295" s="773"/>
      <c r="F295" s="773"/>
      <c r="G295" s="773"/>
      <c r="H295" s="773"/>
      <c r="I295" s="773"/>
      <c r="J295" s="773"/>
      <c r="K295" s="773"/>
      <c r="L295" s="773"/>
      <c r="M295" s="773"/>
      <c r="N295" s="773"/>
      <c r="O295" s="778"/>
      <c r="P295" s="760" t="s">
        <v>80</v>
      </c>
      <c r="Q295" s="761"/>
      <c r="R295" s="761"/>
      <c r="S295" s="761"/>
      <c r="T295" s="761"/>
      <c r="U295" s="761"/>
      <c r="V295" s="762"/>
      <c r="W295" s="37" t="s">
        <v>69</v>
      </c>
      <c r="X295" s="753">
        <f>IFERROR(SUM(X288:X293),"0")</f>
        <v>200</v>
      </c>
      <c r="Y295" s="753">
        <f>IFERROR(SUM(Y288:Y293),"0")</f>
        <v>201.6</v>
      </c>
      <c r="Z295" s="37"/>
      <c r="AA295" s="754"/>
      <c r="AB295" s="754"/>
      <c r="AC295" s="754"/>
    </row>
    <row r="296" spans="1:68" ht="16.5" hidden="1" customHeight="1" x14ac:dyDescent="0.25">
      <c r="A296" s="785" t="s">
        <v>489</v>
      </c>
      <c r="B296" s="773"/>
      <c r="C296" s="773"/>
      <c r="D296" s="773"/>
      <c r="E296" s="773"/>
      <c r="F296" s="773"/>
      <c r="G296" s="773"/>
      <c r="H296" s="773"/>
      <c r="I296" s="773"/>
      <c r="J296" s="773"/>
      <c r="K296" s="773"/>
      <c r="L296" s="773"/>
      <c r="M296" s="773"/>
      <c r="N296" s="773"/>
      <c r="O296" s="773"/>
      <c r="P296" s="773"/>
      <c r="Q296" s="773"/>
      <c r="R296" s="773"/>
      <c r="S296" s="773"/>
      <c r="T296" s="773"/>
      <c r="U296" s="773"/>
      <c r="V296" s="773"/>
      <c r="W296" s="773"/>
      <c r="X296" s="773"/>
      <c r="Y296" s="773"/>
      <c r="Z296" s="773"/>
      <c r="AA296" s="746"/>
      <c r="AB296" s="746"/>
      <c r="AC296" s="746"/>
    </row>
    <row r="297" spans="1:68" ht="14.25" hidden="1" customHeight="1" x14ac:dyDescent="0.25">
      <c r="A297" s="772" t="s">
        <v>90</v>
      </c>
      <c r="B297" s="773"/>
      <c r="C297" s="773"/>
      <c r="D297" s="773"/>
      <c r="E297" s="773"/>
      <c r="F297" s="773"/>
      <c r="G297" s="773"/>
      <c r="H297" s="773"/>
      <c r="I297" s="773"/>
      <c r="J297" s="773"/>
      <c r="K297" s="773"/>
      <c r="L297" s="773"/>
      <c r="M297" s="773"/>
      <c r="N297" s="773"/>
      <c r="O297" s="773"/>
      <c r="P297" s="773"/>
      <c r="Q297" s="773"/>
      <c r="R297" s="773"/>
      <c r="S297" s="773"/>
      <c r="T297" s="773"/>
      <c r="U297" s="773"/>
      <c r="V297" s="773"/>
      <c r="W297" s="773"/>
      <c r="X297" s="773"/>
      <c r="Y297" s="773"/>
      <c r="Z297" s="773"/>
      <c r="AA297" s="747"/>
      <c r="AB297" s="747"/>
      <c r="AC297" s="747"/>
    </row>
    <row r="298" spans="1:68" ht="27" hidden="1" customHeight="1" x14ac:dyDescent="0.25">
      <c r="A298" s="54" t="s">
        <v>490</v>
      </c>
      <c r="B298" s="54" t="s">
        <v>491</v>
      </c>
      <c r="C298" s="31">
        <v>4301011306</v>
      </c>
      <c r="D298" s="764">
        <v>4607091389296</v>
      </c>
      <c r="E298" s="765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97</v>
      </c>
      <c r="N298" s="33"/>
      <c r="O298" s="32">
        <v>45</v>
      </c>
      <c r="P298" s="8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492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77"/>
      <c r="B299" s="773"/>
      <c r="C299" s="773"/>
      <c r="D299" s="773"/>
      <c r="E299" s="773"/>
      <c r="F299" s="773"/>
      <c r="G299" s="773"/>
      <c r="H299" s="773"/>
      <c r="I299" s="773"/>
      <c r="J299" s="773"/>
      <c r="K299" s="773"/>
      <c r="L299" s="773"/>
      <c r="M299" s="773"/>
      <c r="N299" s="773"/>
      <c r="O299" s="778"/>
      <c r="P299" s="760" t="s">
        <v>80</v>
      </c>
      <c r="Q299" s="761"/>
      <c r="R299" s="761"/>
      <c r="S299" s="761"/>
      <c r="T299" s="761"/>
      <c r="U299" s="761"/>
      <c r="V299" s="762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73"/>
      <c r="B300" s="773"/>
      <c r="C300" s="773"/>
      <c r="D300" s="773"/>
      <c r="E300" s="773"/>
      <c r="F300" s="773"/>
      <c r="G300" s="773"/>
      <c r="H300" s="773"/>
      <c r="I300" s="773"/>
      <c r="J300" s="773"/>
      <c r="K300" s="773"/>
      <c r="L300" s="773"/>
      <c r="M300" s="773"/>
      <c r="N300" s="773"/>
      <c r="O300" s="778"/>
      <c r="P300" s="760" t="s">
        <v>80</v>
      </c>
      <c r="Q300" s="761"/>
      <c r="R300" s="761"/>
      <c r="S300" s="761"/>
      <c r="T300" s="761"/>
      <c r="U300" s="761"/>
      <c r="V300" s="762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72" t="s">
        <v>151</v>
      </c>
      <c r="B301" s="773"/>
      <c r="C301" s="773"/>
      <c r="D301" s="773"/>
      <c r="E301" s="773"/>
      <c r="F301" s="773"/>
      <c r="G301" s="773"/>
      <c r="H301" s="773"/>
      <c r="I301" s="773"/>
      <c r="J301" s="773"/>
      <c r="K301" s="773"/>
      <c r="L301" s="773"/>
      <c r="M301" s="773"/>
      <c r="N301" s="773"/>
      <c r="O301" s="773"/>
      <c r="P301" s="773"/>
      <c r="Q301" s="773"/>
      <c r="R301" s="773"/>
      <c r="S301" s="773"/>
      <c r="T301" s="773"/>
      <c r="U301" s="773"/>
      <c r="V301" s="773"/>
      <c r="W301" s="773"/>
      <c r="X301" s="773"/>
      <c r="Y301" s="773"/>
      <c r="Z301" s="773"/>
      <c r="AA301" s="747"/>
      <c r="AB301" s="747"/>
      <c r="AC301" s="747"/>
    </row>
    <row r="302" spans="1:68" ht="27" hidden="1" customHeight="1" x14ac:dyDescent="0.25">
      <c r="A302" s="54" t="s">
        <v>493</v>
      </c>
      <c r="B302" s="54" t="s">
        <v>494</v>
      </c>
      <c r="C302" s="31">
        <v>4301031307</v>
      </c>
      <c r="D302" s="764">
        <v>4680115880344</v>
      </c>
      <c r="E302" s="765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11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495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77"/>
      <c r="B303" s="773"/>
      <c r="C303" s="773"/>
      <c r="D303" s="773"/>
      <c r="E303" s="773"/>
      <c r="F303" s="773"/>
      <c r="G303" s="773"/>
      <c r="H303" s="773"/>
      <c r="I303" s="773"/>
      <c r="J303" s="773"/>
      <c r="K303" s="773"/>
      <c r="L303" s="773"/>
      <c r="M303" s="773"/>
      <c r="N303" s="773"/>
      <c r="O303" s="778"/>
      <c r="P303" s="760" t="s">
        <v>80</v>
      </c>
      <c r="Q303" s="761"/>
      <c r="R303" s="761"/>
      <c r="S303" s="761"/>
      <c r="T303" s="761"/>
      <c r="U303" s="761"/>
      <c r="V303" s="762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73"/>
      <c r="B304" s="773"/>
      <c r="C304" s="773"/>
      <c r="D304" s="773"/>
      <c r="E304" s="773"/>
      <c r="F304" s="773"/>
      <c r="G304" s="773"/>
      <c r="H304" s="773"/>
      <c r="I304" s="773"/>
      <c r="J304" s="773"/>
      <c r="K304" s="773"/>
      <c r="L304" s="773"/>
      <c r="M304" s="773"/>
      <c r="N304" s="773"/>
      <c r="O304" s="778"/>
      <c r="P304" s="760" t="s">
        <v>80</v>
      </c>
      <c r="Q304" s="761"/>
      <c r="R304" s="761"/>
      <c r="S304" s="761"/>
      <c r="T304" s="761"/>
      <c r="U304" s="761"/>
      <c r="V304" s="762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72" t="s">
        <v>64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747"/>
      <c r="AB305" s="747"/>
      <c r="AC305" s="747"/>
    </row>
    <row r="306" spans="1:68" ht="27" hidden="1" customHeight="1" x14ac:dyDescent="0.25">
      <c r="A306" s="54" t="s">
        <v>496</v>
      </c>
      <c r="B306" s="54" t="s">
        <v>497</v>
      </c>
      <c r="C306" s="31">
        <v>4301051524</v>
      </c>
      <c r="D306" s="764">
        <v>4680115883062</v>
      </c>
      <c r="E306" s="765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136</v>
      </c>
      <c r="N306" s="33"/>
      <c r="O306" s="32">
        <v>45</v>
      </c>
      <c r="P306" s="97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498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499</v>
      </c>
      <c r="B307" s="54" t="s">
        <v>500</v>
      </c>
      <c r="C307" s="31">
        <v>4301051731</v>
      </c>
      <c r="D307" s="764">
        <v>4680115884618</v>
      </c>
      <c r="E307" s="765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77"/>
      <c r="B308" s="773"/>
      <c r="C308" s="773"/>
      <c r="D308" s="773"/>
      <c r="E308" s="773"/>
      <c r="F308" s="773"/>
      <c r="G308" s="773"/>
      <c r="H308" s="773"/>
      <c r="I308" s="773"/>
      <c r="J308" s="773"/>
      <c r="K308" s="773"/>
      <c r="L308" s="773"/>
      <c r="M308" s="773"/>
      <c r="N308" s="773"/>
      <c r="O308" s="778"/>
      <c r="P308" s="760" t="s">
        <v>80</v>
      </c>
      <c r="Q308" s="761"/>
      <c r="R308" s="761"/>
      <c r="S308" s="761"/>
      <c r="T308" s="761"/>
      <c r="U308" s="761"/>
      <c r="V308" s="762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73"/>
      <c r="B309" s="773"/>
      <c r="C309" s="773"/>
      <c r="D309" s="773"/>
      <c r="E309" s="773"/>
      <c r="F309" s="773"/>
      <c r="G309" s="773"/>
      <c r="H309" s="773"/>
      <c r="I309" s="773"/>
      <c r="J309" s="773"/>
      <c r="K309" s="773"/>
      <c r="L309" s="773"/>
      <c r="M309" s="773"/>
      <c r="N309" s="773"/>
      <c r="O309" s="778"/>
      <c r="P309" s="760" t="s">
        <v>80</v>
      </c>
      <c r="Q309" s="761"/>
      <c r="R309" s="761"/>
      <c r="S309" s="761"/>
      <c r="T309" s="761"/>
      <c r="U309" s="761"/>
      <c r="V309" s="762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5" t="s">
        <v>502</v>
      </c>
      <c r="B310" s="773"/>
      <c r="C310" s="773"/>
      <c r="D310" s="773"/>
      <c r="E310" s="773"/>
      <c r="F310" s="773"/>
      <c r="G310" s="773"/>
      <c r="H310" s="773"/>
      <c r="I310" s="773"/>
      <c r="J310" s="773"/>
      <c r="K310" s="773"/>
      <c r="L310" s="773"/>
      <c r="M310" s="773"/>
      <c r="N310" s="773"/>
      <c r="O310" s="773"/>
      <c r="P310" s="773"/>
      <c r="Q310" s="773"/>
      <c r="R310" s="773"/>
      <c r="S310" s="773"/>
      <c r="T310" s="773"/>
      <c r="U310" s="773"/>
      <c r="V310" s="773"/>
      <c r="W310" s="773"/>
      <c r="X310" s="773"/>
      <c r="Y310" s="773"/>
      <c r="Z310" s="773"/>
      <c r="AA310" s="746"/>
      <c r="AB310" s="746"/>
      <c r="AC310" s="746"/>
    </row>
    <row r="311" spans="1:68" ht="14.25" hidden="1" customHeight="1" x14ac:dyDescent="0.25">
      <c r="A311" s="772" t="s">
        <v>90</v>
      </c>
      <c r="B311" s="773"/>
      <c r="C311" s="773"/>
      <c r="D311" s="773"/>
      <c r="E311" s="773"/>
      <c r="F311" s="773"/>
      <c r="G311" s="773"/>
      <c r="H311" s="773"/>
      <c r="I311" s="773"/>
      <c r="J311" s="773"/>
      <c r="K311" s="773"/>
      <c r="L311" s="773"/>
      <c r="M311" s="773"/>
      <c r="N311" s="773"/>
      <c r="O311" s="773"/>
      <c r="P311" s="773"/>
      <c r="Q311" s="773"/>
      <c r="R311" s="773"/>
      <c r="S311" s="773"/>
      <c r="T311" s="773"/>
      <c r="U311" s="773"/>
      <c r="V311" s="773"/>
      <c r="W311" s="773"/>
      <c r="X311" s="773"/>
      <c r="Y311" s="773"/>
      <c r="Z311" s="773"/>
      <c r="AA311" s="747"/>
      <c r="AB311" s="747"/>
      <c r="AC311" s="747"/>
    </row>
    <row r="312" spans="1:68" ht="27" hidden="1" customHeight="1" x14ac:dyDescent="0.25">
      <c r="A312" s="54" t="s">
        <v>503</v>
      </c>
      <c r="B312" s="54" t="s">
        <v>504</v>
      </c>
      <c r="C312" s="31">
        <v>4301011353</v>
      </c>
      <c r="D312" s="764">
        <v>4607091389807</v>
      </c>
      <c r="E312" s="765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94</v>
      </c>
      <c r="N312" s="33"/>
      <c r="O312" s="32">
        <v>55</v>
      </c>
      <c r="P312" s="106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505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77"/>
      <c r="B313" s="773"/>
      <c r="C313" s="773"/>
      <c r="D313" s="773"/>
      <c r="E313" s="773"/>
      <c r="F313" s="773"/>
      <c r="G313" s="773"/>
      <c r="H313" s="773"/>
      <c r="I313" s="773"/>
      <c r="J313" s="773"/>
      <c r="K313" s="773"/>
      <c r="L313" s="773"/>
      <c r="M313" s="773"/>
      <c r="N313" s="773"/>
      <c r="O313" s="778"/>
      <c r="P313" s="760" t="s">
        <v>80</v>
      </c>
      <c r="Q313" s="761"/>
      <c r="R313" s="761"/>
      <c r="S313" s="761"/>
      <c r="T313" s="761"/>
      <c r="U313" s="761"/>
      <c r="V313" s="762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73"/>
      <c r="B314" s="773"/>
      <c r="C314" s="773"/>
      <c r="D314" s="773"/>
      <c r="E314" s="773"/>
      <c r="F314" s="773"/>
      <c r="G314" s="773"/>
      <c r="H314" s="773"/>
      <c r="I314" s="773"/>
      <c r="J314" s="773"/>
      <c r="K314" s="773"/>
      <c r="L314" s="773"/>
      <c r="M314" s="773"/>
      <c r="N314" s="773"/>
      <c r="O314" s="778"/>
      <c r="P314" s="760" t="s">
        <v>80</v>
      </c>
      <c r="Q314" s="761"/>
      <c r="R314" s="761"/>
      <c r="S314" s="761"/>
      <c r="T314" s="761"/>
      <c r="U314" s="761"/>
      <c r="V314" s="762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72" t="s">
        <v>151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747"/>
      <c r="AB315" s="747"/>
      <c r="AC315" s="747"/>
    </row>
    <row r="316" spans="1:68" ht="27" hidden="1" customHeight="1" x14ac:dyDescent="0.25">
      <c r="A316" s="54" t="s">
        <v>506</v>
      </c>
      <c r="B316" s="54" t="s">
        <v>507</v>
      </c>
      <c r="C316" s="31">
        <v>4301031164</v>
      </c>
      <c r="D316" s="764">
        <v>4680115880481</v>
      </c>
      <c r="E316" s="765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11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508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77"/>
      <c r="B317" s="773"/>
      <c r="C317" s="773"/>
      <c r="D317" s="773"/>
      <c r="E317" s="773"/>
      <c r="F317" s="773"/>
      <c r="G317" s="773"/>
      <c r="H317" s="773"/>
      <c r="I317" s="773"/>
      <c r="J317" s="773"/>
      <c r="K317" s="773"/>
      <c r="L317" s="773"/>
      <c r="M317" s="773"/>
      <c r="N317" s="773"/>
      <c r="O317" s="778"/>
      <c r="P317" s="760" t="s">
        <v>80</v>
      </c>
      <c r="Q317" s="761"/>
      <c r="R317" s="761"/>
      <c r="S317" s="761"/>
      <c r="T317" s="761"/>
      <c r="U317" s="761"/>
      <c r="V317" s="762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73"/>
      <c r="B318" s="773"/>
      <c r="C318" s="773"/>
      <c r="D318" s="773"/>
      <c r="E318" s="773"/>
      <c r="F318" s="773"/>
      <c r="G318" s="773"/>
      <c r="H318" s="773"/>
      <c r="I318" s="773"/>
      <c r="J318" s="773"/>
      <c r="K318" s="773"/>
      <c r="L318" s="773"/>
      <c r="M318" s="773"/>
      <c r="N318" s="773"/>
      <c r="O318" s="778"/>
      <c r="P318" s="760" t="s">
        <v>80</v>
      </c>
      <c r="Q318" s="761"/>
      <c r="R318" s="761"/>
      <c r="S318" s="761"/>
      <c r="T318" s="761"/>
      <c r="U318" s="761"/>
      <c r="V318" s="762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72" t="s">
        <v>64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747"/>
      <c r="AB319" s="747"/>
      <c r="AC319" s="747"/>
    </row>
    <row r="320" spans="1:68" ht="27" hidden="1" customHeight="1" x14ac:dyDescent="0.25">
      <c r="A320" s="54" t="s">
        <v>509</v>
      </c>
      <c r="B320" s="54" t="s">
        <v>510</v>
      </c>
      <c r="C320" s="31">
        <v>4301051344</v>
      </c>
      <c r="D320" s="764">
        <v>4680115880412</v>
      </c>
      <c r="E320" s="765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97</v>
      </c>
      <c r="N320" s="33"/>
      <c r="O320" s="32">
        <v>45</v>
      </c>
      <c r="P320" s="9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511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4301051277</v>
      </c>
      <c r="D321" s="764">
        <v>4680115880511</v>
      </c>
      <c r="E321" s="765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97</v>
      </c>
      <c r="N321" s="33"/>
      <c r="O321" s="32">
        <v>40</v>
      </c>
      <c r="P321" s="8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77"/>
      <c r="B322" s="773"/>
      <c r="C322" s="773"/>
      <c r="D322" s="773"/>
      <c r="E322" s="773"/>
      <c r="F322" s="773"/>
      <c r="G322" s="773"/>
      <c r="H322" s="773"/>
      <c r="I322" s="773"/>
      <c r="J322" s="773"/>
      <c r="K322" s="773"/>
      <c r="L322" s="773"/>
      <c r="M322" s="773"/>
      <c r="N322" s="773"/>
      <c r="O322" s="778"/>
      <c r="P322" s="760" t="s">
        <v>80</v>
      </c>
      <c r="Q322" s="761"/>
      <c r="R322" s="761"/>
      <c r="S322" s="761"/>
      <c r="T322" s="761"/>
      <c r="U322" s="761"/>
      <c r="V322" s="762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73"/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8"/>
      <c r="P323" s="760" t="s">
        <v>80</v>
      </c>
      <c r="Q323" s="761"/>
      <c r="R323" s="761"/>
      <c r="S323" s="761"/>
      <c r="T323" s="761"/>
      <c r="U323" s="761"/>
      <c r="V323" s="762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5" t="s">
        <v>515</v>
      </c>
      <c r="B324" s="773"/>
      <c r="C324" s="773"/>
      <c r="D324" s="773"/>
      <c r="E324" s="773"/>
      <c r="F324" s="773"/>
      <c r="G324" s="773"/>
      <c r="H324" s="773"/>
      <c r="I324" s="773"/>
      <c r="J324" s="773"/>
      <c r="K324" s="773"/>
      <c r="L324" s="773"/>
      <c r="M324" s="773"/>
      <c r="N324" s="773"/>
      <c r="O324" s="773"/>
      <c r="P324" s="773"/>
      <c r="Q324" s="773"/>
      <c r="R324" s="773"/>
      <c r="S324" s="773"/>
      <c r="T324" s="773"/>
      <c r="U324" s="773"/>
      <c r="V324" s="773"/>
      <c r="W324" s="773"/>
      <c r="X324" s="773"/>
      <c r="Y324" s="773"/>
      <c r="Z324" s="773"/>
      <c r="AA324" s="746"/>
      <c r="AB324" s="746"/>
      <c r="AC324" s="746"/>
    </row>
    <row r="325" spans="1:68" ht="14.25" hidden="1" customHeight="1" x14ac:dyDescent="0.25">
      <c r="A325" s="772" t="s">
        <v>90</v>
      </c>
      <c r="B325" s="773"/>
      <c r="C325" s="773"/>
      <c r="D325" s="773"/>
      <c r="E325" s="773"/>
      <c r="F325" s="773"/>
      <c r="G325" s="773"/>
      <c r="H325" s="773"/>
      <c r="I325" s="773"/>
      <c r="J325" s="773"/>
      <c r="K325" s="773"/>
      <c r="L325" s="773"/>
      <c r="M325" s="773"/>
      <c r="N325" s="773"/>
      <c r="O325" s="773"/>
      <c r="P325" s="773"/>
      <c r="Q325" s="773"/>
      <c r="R325" s="773"/>
      <c r="S325" s="773"/>
      <c r="T325" s="773"/>
      <c r="U325" s="773"/>
      <c r="V325" s="773"/>
      <c r="W325" s="773"/>
      <c r="X325" s="773"/>
      <c r="Y325" s="773"/>
      <c r="Z325" s="773"/>
      <c r="AA325" s="747"/>
      <c r="AB325" s="747"/>
      <c r="AC325" s="747"/>
    </row>
    <row r="326" spans="1:68" ht="27" hidden="1" customHeight="1" x14ac:dyDescent="0.25">
      <c r="A326" s="54" t="s">
        <v>516</v>
      </c>
      <c r="B326" s="54" t="s">
        <v>517</v>
      </c>
      <c r="C326" s="31">
        <v>4301011593</v>
      </c>
      <c r="D326" s="764">
        <v>4680115882973</v>
      </c>
      <c r="E326" s="765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94</v>
      </c>
      <c r="N326" s="33"/>
      <c r="O326" s="32">
        <v>55</v>
      </c>
      <c r="P326" s="116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402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4301011594</v>
      </c>
      <c r="D327" s="764">
        <v>4680115883413</v>
      </c>
      <c r="E327" s="765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94</v>
      </c>
      <c r="N327" s="33"/>
      <c r="O327" s="32">
        <v>55</v>
      </c>
      <c r="P327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77"/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8"/>
      <c r="P328" s="760" t="s">
        <v>80</v>
      </c>
      <c r="Q328" s="761"/>
      <c r="R328" s="761"/>
      <c r="S328" s="761"/>
      <c r="T328" s="761"/>
      <c r="U328" s="761"/>
      <c r="V328" s="762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73"/>
      <c r="B329" s="773"/>
      <c r="C329" s="773"/>
      <c r="D329" s="773"/>
      <c r="E329" s="773"/>
      <c r="F329" s="773"/>
      <c r="G329" s="773"/>
      <c r="H329" s="773"/>
      <c r="I329" s="773"/>
      <c r="J329" s="773"/>
      <c r="K329" s="773"/>
      <c r="L329" s="773"/>
      <c r="M329" s="773"/>
      <c r="N329" s="773"/>
      <c r="O329" s="778"/>
      <c r="P329" s="760" t="s">
        <v>80</v>
      </c>
      <c r="Q329" s="761"/>
      <c r="R329" s="761"/>
      <c r="S329" s="761"/>
      <c r="T329" s="761"/>
      <c r="U329" s="761"/>
      <c r="V329" s="762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72" t="s">
        <v>151</v>
      </c>
      <c r="B330" s="773"/>
      <c r="C330" s="773"/>
      <c r="D330" s="773"/>
      <c r="E330" s="773"/>
      <c r="F330" s="773"/>
      <c r="G330" s="773"/>
      <c r="H330" s="773"/>
      <c r="I330" s="773"/>
      <c r="J330" s="773"/>
      <c r="K330" s="773"/>
      <c r="L330" s="773"/>
      <c r="M330" s="773"/>
      <c r="N330" s="773"/>
      <c r="O330" s="773"/>
      <c r="P330" s="773"/>
      <c r="Q330" s="773"/>
      <c r="R330" s="773"/>
      <c r="S330" s="773"/>
      <c r="T330" s="773"/>
      <c r="U330" s="773"/>
      <c r="V330" s="773"/>
      <c r="W330" s="773"/>
      <c r="X330" s="773"/>
      <c r="Y330" s="773"/>
      <c r="Z330" s="773"/>
      <c r="AA330" s="747"/>
      <c r="AB330" s="747"/>
      <c r="AC330" s="747"/>
    </row>
    <row r="331" spans="1:68" ht="27" customHeight="1" x14ac:dyDescent="0.25">
      <c r="A331" s="54" t="s">
        <v>520</v>
      </c>
      <c r="B331" s="54" t="s">
        <v>521</v>
      </c>
      <c r="C331" s="31">
        <v>4301031305</v>
      </c>
      <c r="D331" s="764">
        <v>4607091389845</v>
      </c>
      <c r="E331" s="765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11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280</v>
      </c>
      <c r="Y331" s="752">
        <f>IFERROR(IF(X331="",0,CEILING((X331/$H331),1)*$H331),"")</f>
        <v>281.40000000000003</v>
      </c>
      <c r="Z331" s="36">
        <f>IFERROR(IF(Y331=0,"",ROUNDUP(Y331/H331,0)*0.00502),"")</f>
        <v>0.67268000000000006</v>
      </c>
      <c r="AA331" s="56"/>
      <c r="AB331" s="57"/>
      <c r="AC331" s="397" t="s">
        <v>522</v>
      </c>
      <c r="AG331" s="64"/>
      <c r="AJ331" s="68"/>
      <c r="AK331" s="68">
        <v>0</v>
      </c>
      <c r="BB331" s="398" t="s">
        <v>1</v>
      </c>
      <c r="BM331" s="64">
        <f>IFERROR(X331*I331/H331,"0")</f>
        <v>293.33333333333331</v>
      </c>
      <c r="BN331" s="64">
        <f>IFERROR(Y331*I331/H331,"0")</f>
        <v>294.80000000000007</v>
      </c>
      <c r="BO331" s="64">
        <f>IFERROR(1/J331*(X331/H331),"0")</f>
        <v>0.56980056980056981</v>
      </c>
      <c r="BP331" s="64">
        <f>IFERROR(1/J331*(Y331/H331),"0")</f>
        <v>0.57264957264957272</v>
      </c>
    </row>
    <row r="332" spans="1:68" ht="27" hidden="1" customHeight="1" x14ac:dyDescent="0.25">
      <c r="A332" s="54" t="s">
        <v>523</v>
      </c>
      <c r="B332" s="54" t="s">
        <v>524</v>
      </c>
      <c r="C332" s="31">
        <v>4301031306</v>
      </c>
      <c r="D332" s="764">
        <v>4680115882881</v>
      </c>
      <c r="E332" s="765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522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77"/>
      <c r="B333" s="773"/>
      <c r="C333" s="773"/>
      <c r="D333" s="773"/>
      <c r="E333" s="773"/>
      <c r="F333" s="773"/>
      <c r="G333" s="773"/>
      <c r="H333" s="773"/>
      <c r="I333" s="773"/>
      <c r="J333" s="773"/>
      <c r="K333" s="773"/>
      <c r="L333" s="773"/>
      <c r="M333" s="773"/>
      <c r="N333" s="773"/>
      <c r="O333" s="778"/>
      <c r="P333" s="760" t="s">
        <v>80</v>
      </c>
      <c r="Q333" s="761"/>
      <c r="R333" s="761"/>
      <c r="S333" s="761"/>
      <c r="T333" s="761"/>
      <c r="U333" s="761"/>
      <c r="V333" s="762"/>
      <c r="W333" s="37" t="s">
        <v>81</v>
      </c>
      <c r="X333" s="753">
        <f>IFERROR(X331/H331,"0")+IFERROR(X332/H332,"0")</f>
        <v>133.33333333333331</v>
      </c>
      <c r="Y333" s="753">
        <f>IFERROR(Y331/H331,"0")+IFERROR(Y332/H332,"0")</f>
        <v>134</v>
      </c>
      <c r="Z333" s="753">
        <f>IFERROR(IF(Z331="",0,Z331),"0")+IFERROR(IF(Z332="",0,Z332),"0")</f>
        <v>0.67268000000000006</v>
      </c>
      <c r="AA333" s="754"/>
      <c r="AB333" s="754"/>
      <c r="AC333" s="754"/>
    </row>
    <row r="334" spans="1:68" x14ac:dyDescent="0.2">
      <c r="A334" s="773"/>
      <c r="B334" s="773"/>
      <c r="C334" s="773"/>
      <c r="D334" s="773"/>
      <c r="E334" s="773"/>
      <c r="F334" s="773"/>
      <c r="G334" s="773"/>
      <c r="H334" s="773"/>
      <c r="I334" s="773"/>
      <c r="J334" s="773"/>
      <c r="K334" s="773"/>
      <c r="L334" s="773"/>
      <c r="M334" s="773"/>
      <c r="N334" s="773"/>
      <c r="O334" s="778"/>
      <c r="P334" s="760" t="s">
        <v>80</v>
      </c>
      <c r="Q334" s="761"/>
      <c r="R334" s="761"/>
      <c r="S334" s="761"/>
      <c r="T334" s="761"/>
      <c r="U334" s="761"/>
      <c r="V334" s="762"/>
      <c r="W334" s="37" t="s">
        <v>69</v>
      </c>
      <c r="X334" s="753">
        <f>IFERROR(SUM(X331:X332),"0")</f>
        <v>280</v>
      </c>
      <c r="Y334" s="753">
        <f>IFERROR(SUM(Y331:Y332),"0")</f>
        <v>281.40000000000003</v>
      </c>
      <c r="Z334" s="37"/>
      <c r="AA334" s="754"/>
      <c r="AB334" s="754"/>
      <c r="AC334" s="754"/>
    </row>
    <row r="335" spans="1:68" ht="14.25" hidden="1" customHeight="1" x14ac:dyDescent="0.25">
      <c r="A335" s="772" t="s">
        <v>64</v>
      </c>
      <c r="B335" s="773"/>
      <c r="C335" s="773"/>
      <c r="D335" s="773"/>
      <c r="E335" s="773"/>
      <c r="F335" s="773"/>
      <c r="G335" s="773"/>
      <c r="H335" s="773"/>
      <c r="I335" s="773"/>
      <c r="J335" s="773"/>
      <c r="K335" s="773"/>
      <c r="L335" s="773"/>
      <c r="M335" s="773"/>
      <c r="N335" s="773"/>
      <c r="O335" s="773"/>
      <c r="P335" s="773"/>
      <c r="Q335" s="773"/>
      <c r="R335" s="773"/>
      <c r="S335" s="773"/>
      <c r="T335" s="773"/>
      <c r="U335" s="773"/>
      <c r="V335" s="773"/>
      <c r="W335" s="773"/>
      <c r="X335" s="773"/>
      <c r="Y335" s="773"/>
      <c r="Z335" s="773"/>
      <c r="AA335" s="747"/>
      <c r="AB335" s="747"/>
      <c r="AC335" s="747"/>
    </row>
    <row r="336" spans="1:68" ht="37.5" hidden="1" customHeight="1" x14ac:dyDescent="0.25">
      <c r="A336" s="54" t="s">
        <v>525</v>
      </c>
      <c r="B336" s="54" t="s">
        <v>526</v>
      </c>
      <c r="C336" s="31">
        <v>4301051517</v>
      </c>
      <c r="D336" s="764">
        <v>4680115883390</v>
      </c>
      <c r="E336" s="765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527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77"/>
      <c r="B337" s="773"/>
      <c r="C337" s="773"/>
      <c r="D337" s="773"/>
      <c r="E337" s="773"/>
      <c r="F337" s="773"/>
      <c r="G337" s="773"/>
      <c r="H337" s="773"/>
      <c r="I337" s="773"/>
      <c r="J337" s="773"/>
      <c r="K337" s="773"/>
      <c r="L337" s="773"/>
      <c r="M337" s="773"/>
      <c r="N337" s="773"/>
      <c r="O337" s="778"/>
      <c r="P337" s="760" t="s">
        <v>80</v>
      </c>
      <c r="Q337" s="761"/>
      <c r="R337" s="761"/>
      <c r="S337" s="761"/>
      <c r="T337" s="761"/>
      <c r="U337" s="761"/>
      <c r="V337" s="762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73"/>
      <c r="B338" s="773"/>
      <c r="C338" s="773"/>
      <c r="D338" s="773"/>
      <c r="E338" s="773"/>
      <c r="F338" s="773"/>
      <c r="G338" s="773"/>
      <c r="H338" s="773"/>
      <c r="I338" s="773"/>
      <c r="J338" s="773"/>
      <c r="K338" s="773"/>
      <c r="L338" s="773"/>
      <c r="M338" s="773"/>
      <c r="N338" s="773"/>
      <c r="O338" s="778"/>
      <c r="P338" s="760" t="s">
        <v>80</v>
      </c>
      <c r="Q338" s="761"/>
      <c r="R338" s="761"/>
      <c r="S338" s="761"/>
      <c r="T338" s="761"/>
      <c r="U338" s="761"/>
      <c r="V338" s="762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5" t="s">
        <v>528</v>
      </c>
      <c r="B339" s="773"/>
      <c r="C339" s="773"/>
      <c r="D339" s="773"/>
      <c r="E339" s="773"/>
      <c r="F339" s="773"/>
      <c r="G339" s="773"/>
      <c r="H339" s="773"/>
      <c r="I339" s="773"/>
      <c r="J339" s="773"/>
      <c r="K339" s="773"/>
      <c r="L339" s="773"/>
      <c r="M339" s="773"/>
      <c r="N339" s="773"/>
      <c r="O339" s="773"/>
      <c r="P339" s="773"/>
      <c r="Q339" s="773"/>
      <c r="R339" s="773"/>
      <c r="S339" s="773"/>
      <c r="T339" s="773"/>
      <c r="U339" s="773"/>
      <c r="V339" s="773"/>
      <c r="W339" s="773"/>
      <c r="X339" s="773"/>
      <c r="Y339" s="773"/>
      <c r="Z339" s="773"/>
      <c r="AA339" s="746"/>
      <c r="AB339" s="746"/>
      <c r="AC339" s="746"/>
    </row>
    <row r="340" spans="1:68" ht="14.25" hidden="1" customHeight="1" x14ac:dyDescent="0.25">
      <c r="A340" s="772" t="s">
        <v>90</v>
      </c>
      <c r="B340" s="773"/>
      <c r="C340" s="773"/>
      <c r="D340" s="773"/>
      <c r="E340" s="773"/>
      <c r="F340" s="773"/>
      <c r="G340" s="773"/>
      <c r="H340" s="773"/>
      <c r="I340" s="773"/>
      <c r="J340" s="773"/>
      <c r="K340" s="773"/>
      <c r="L340" s="773"/>
      <c r="M340" s="773"/>
      <c r="N340" s="773"/>
      <c r="O340" s="773"/>
      <c r="P340" s="773"/>
      <c r="Q340" s="773"/>
      <c r="R340" s="773"/>
      <c r="S340" s="773"/>
      <c r="T340" s="773"/>
      <c r="U340" s="773"/>
      <c r="V340" s="773"/>
      <c r="W340" s="773"/>
      <c r="X340" s="773"/>
      <c r="Y340" s="773"/>
      <c r="Z340" s="773"/>
      <c r="AA340" s="747"/>
      <c r="AB340" s="747"/>
      <c r="AC340" s="747"/>
    </row>
    <row r="341" spans="1:68" ht="16.5" hidden="1" customHeight="1" x14ac:dyDescent="0.25">
      <c r="A341" s="54" t="s">
        <v>529</v>
      </c>
      <c r="B341" s="54" t="s">
        <v>530</v>
      </c>
      <c r="C341" s="31">
        <v>4301011728</v>
      </c>
      <c r="D341" s="764">
        <v>4680115885141</v>
      </c>
      <c r="E341" s="765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97</v>
      </c>
      <c r="N341" s="33"/>
      <c r="O341" s="32">
        <v>55</v>
      </c>
      <c r="P341" s="9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531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77"/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8"/>
      <c r="P342" s="760" t="s">
        <v>80</v>
      </c>
      <c r="Q342" s="761"/>
      <c r="R342" s="761"/>
      <c r="S342" s="761"/>
      <c r="T342" s="761"/>
      <c r="U342" s="761"/>
      <c r="V342" s="762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73"/>
      <c r="B343" s="773"/>
      <c r="C343" s="773"/>
      <c r="D343" s="773"/>
      <c r="E343" s="773"/>
      <c r="F343" s="773"/>
      <c r="G343" s="773"/>
      <c r="H343" s="773"/>
      <c r="I343" s="773"/>
      <c r="J343" s="773"/>
      <c r="K343" s="773"/>
      <c r="L343" s="773"/>
      <c r="M343" s="773"/>
      <c r="N343" s="773"/>
      <c r="O343" s="778"/>
      <c r="P343" s="760" t="s">
        <v>80</v>
      </c>
      <c r="Q343" s="761"/>
      <c r="R343" s="761"/>
      <c r="S343" s="761"/>
      <c r="T343" s="761"/>
      <c r="U343" s="761"/>
      <c r="V343" s="762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5" t="s">
        <v>532</v>
      </c>
      <c r="B344" s="773"/>
      <c r="C344" s="773"/>
      <c r="D344" s="773"/>
      <c r="E344" s="773"/>
      <c r="F344" s="773"/>
      <c r="G344" s="773"/>
      <c r="H344" s="773"/>
      <c r="I344" s="773"/>
      <c r="J344" s="773"/>
      <c r="K344" s="773"/>
      <c r="L344" s="773"/>
      <c r="M344" s="773"/>
      <c r="N344" s="773"/>
      <c r="O344" s="773"/>
      <c r="P344" s="773"/>
      <c r="Q344" s="773"/>
      <c r="R344" s="773"/>
      <c r="S344" s="773"/>
      <c r="T344" s="773"/>
      <c r="U344" s="773"/>
      <c r="V344" s="773"/>
      <c r="W344" s="773"/>
      <c r="X344" s="773"/>
      <c r="Y344" s="773"/>
      <c r="Z344" s="773"/>
      <c r="AA344" s="746"/>
      <c r="AB344" s="746"/>
      <c r="AC344" s="746"/>
    </row>
    <row r="345" spans="1:68" ht="14.25" hidden="1" customHeight="1" x14ac:dyDescent="0.25">
      <c r="A345" s="772" t="s">
        <v>90</v>
      </c>
      <c r="B345" s="773"/>
      <c r="C345" s="773"/>
      <c r="D345" s="773"/>
      <c r="E345" s="773"/>
      <c r="F345" s="773"/>
      <c r="G345" s="773"/>
      <c r="H345" s="773"/>
      <c r="I345" s="773"/>
      <c r="J345" s="773"/>
      <c r="K345" s="773"/>
      <c r="L345" s="773"/>
      <c r="M345" s="773"/>
      <c r="N345" s="773"/>
      <c r="O345" s="773"/>
      <c r="P345" s="773"/>
      <c r="Q345" s="773"/>
      <c r="R345" s="773"/>
      <c r="S345" s="773"/>
      <c r="T345" s="773"/>
      <c r="U345" s="773"/>
      <c r="V345" s="773"/>
      <c r="W345" s="773"/>
      <c r="X345" s="773"/>
      <c r="Y345" s="773"/>
      <c r="Z345" s="773"/>
      <c r="AA345" s="747"/>
      <c r="AB345" s="747"/>
      <c r="AC345" s="747"/>
    </row>
    <row r="346" spans="1:68" ht="27" hidden="1" customHeight="1" x14ac:dyDescent="0.25">
      <c r="A346" s="54" t="s">
        <v>533</v>
      </c>
      <c r="B346" s="54" t="s">
        <v>534</v>
      </c>
      <c r="C346" s="31">
        <v>4301012024</v>
      </c>
      <c r="D346" s="764">
        <v>4680115885615</v>
      </c>
      <c r="E346" s="765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97</v>
      </c>
      <c r="N346" s="33"/>
      <c r="O346" s="32">
        <v>55</v>
      </c>
      <c r="P346" s="8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535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536</v>
      </c>
      <c r="B347" s="54" t="s">
        <v>537</v>
      </c>
      <c r="C347" s="31">
        <v>4301012016</v>
      </c>
      <c r="D347" s="764">
        <v>4680115885554</v>
      </c>
      <c r="E347" s="765"/>
      <c r="F347" s="750">
        <v>1.35</v>
      </c>
      <c r="G347" s="32">
        <v>8</v>
      </c>
      <c r="H347" s="750">
        <v>10.8</v>
      </c>
      <c r="I347" s="750">
        <v>11.234999999999999</v>
      </c>
      <c r="J347" s="32">
        <v>64</v>
      </c>
      <c r="K347" s="32" t="s">
        <v>93</v>
      </c>
      <c r="L347" s="32" t="s">
        <v>538</v>
      </c>
      <c r="M347" s="33" t="s">
        <v>97</v>
      </c>
      <c r="N347" s="33"/>
      <c r="O347" s="32">
        <v>55</v>
      </c>
      <c r="P347" s="8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 t="s">
        <v>540</v>
      </c>
      <c r="AK347" s="68">
        <v>86.4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536</v>
      </c>
      <c r="B348" s="54" t="s">
        <v>541</v>
      </c>
      <c r="C348" s="31">
        <v>4301011911</v>
      </c>
      <c r="D348" s="764">
        <v>4680115885554</v>
      </c>
      <c r="E348" s="765"/>
      <c r="F348" s="750">
        <v>1.35</v>
      </c>
      <c r="G348" s="32">
        <v>8</v>
      </c>
      <c r="H348" s="750">
        <v>10.8</v>
      </c>
      <c r="I348" s="750">
        <v>11.28</v>
      </c>
      <c r="J348" s="32">
        <v>48</v>
      </c>
      <c r="K348" s="32" t="s">
        <v>93</v>
      </c>
      <c r="L348" s="32"/>
      <c r="M348" s="33" t="s">
        <v>392</v>
      </c>
      <c r="N348" s="33"/>
      <c r="O348" s="32">
        <v>55</v>
      </c>
      <c r="P348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64">
        <v>4680115885646</v>
      </c>
      <c r="E349" s="765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94</v>
      </c>
      <c r="N349" s="33"/>
      <c r="O349" s="32">
        <v>55</v>
      </c>
      <c r="P349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64">
        <v>4680115885622</v>
      </c>
      <c r="E350" s="765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94</v>
      </c>
      <c r="N350" s="33"/>
      <c r="O350" s="32">
        <v>55</v>
      </c>
      <c r="P350" s="10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64">
        <v>4680115881938</v>
      </c>
      <c r="E351" s="765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94</v>
      </c>
      <c r="N351" s="33"/>
      <c r="O351" s="32">
        <v>90</v>
      </c>
      <c r="P351" s="10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4301011337</v>
      </c>
      <c r="D352" s="764">
        <v>4607091386011</v>
      </c>
      <c r="E352" s="765"/>
      <c r="F352" s="750">
        <v>0.5</v>
      </c>
      <c r="G352" s="32">
        <v>10</v>
      </c>
      <c r="H352" s="750">
        <v>5</v>
      </c>
      <c r="I352" s="750">
        <v>5.21</v>
      </c>
      <c r="J352" s="32">
        <v>132</v>
      </c>
      <c r="K352" s="32" t="s">
        <v>105</v>
      </c>
      <c r="L352" s="32"/>
      <c r="M352" s="33" t="s">
        <v>94</v>
      </c>
      <c r="N352" s="33"/>
      <c r="O352" s="32">
        <v>55</v>
      </c>
      <c r="P352" s="10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554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555</v>
      </c>
      <c r="B353" s="54" t="s">
        <v>556</v>
      </c>
      <c r="C353" s="31">
        <v>4301011859</v>
      </c>
      <c r="D353" s="764">
        <v>4680115885608</v>
      </c>
      <c r="E353" s="765"/>
      <c r="F353" s="750">
        <v>0.4</v>
      </c>
      <c r="G353" s="32">
        <v>10</v>
      </c>
      <c r="H353" s="750">
        <v>4</v>
      </c>
      <c r="I353" s="750">
        <v>4.21</v>
      </c>
      <c r="J353" s="32">
        <v>132</v>
      </c>
      <c r="K353" s="32" t="s">
        <v>105</v>
      </c>
      <c r="L353" s="32"/>
      <c r="M353" s="33" t="s">
        <v>94</v>
      </c>
      <c r="N353" s="33"/>
      <c r="O353" s="32">
        <v>55</v>
      </c>
      <c r="P353" s="10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539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77"/>
      <c r="B354" s="773"/>
      <c r="C354" s="773"/>
      <c r="D354" s="773"/>
      <c r="E354" s="773"/>
      <c r="F354" s="773"/>
      <c r="G354" s="773"/>
      <c r="H354" s="773"/>
      <c r="I354" s="773"/>
      <c r="J354" s="773"/>
      <c r="K354" s="773"/>
      <c r="L354" s="773"/>
      <c r="M354" s="773"/>
      <c r="N354" s="773"/>
      <c r="O354" s="778"/>
      <c r="P354" s="760" t="s">
        <v>80</v>
      </c>
      <c r="Q354" s="761"/>
      <c r="R354" s="761"/>
      <c r="S354" s="761"/>
      <c r="T354" s="761"/>
      <c r="U354" s="761"/>
      <c r="V354" s="762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73"/>
      <c r="B355" s="773"/>
      <c r="C355" s="773"/>
      <c r="D355" s="773"/>
      <c r="E355" s="773"/>
      <c r="F355" s="773"/>
      <c r="G355" s="773"/>
      <c r="H355" s="773"/>
      <c r="I355" s="773"/>
      <c r="J355" s="773"/>
      <c r="K355" s="773"/>
      <c r="L355" s="773"/>
      <c r="M355" s="773"/>
      <c r="N355" s="773"/>
      <c r="O355" s="778"/>
      <c r="P355" s="760" t="s">
        <v>80</v>
      </c>
      <c r="Q355" s="761"/>
      <c r="R355" s="761"/>
      <c r="S355" s="761"/>
      <c r="T355" s="761"/>
      <c r="U355" s="761"/>
      <c r="V355" s="762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72" t="s">
        <v>151</v>
      </c>
      <c r="B356" s="773"/>
      <c r="C356" s="773"/>
      <c r="D356" s="773"/>
      <c r="E356" s="773"/>
      <c r="F356" s="773"/>
      <c r="G356" s="773"/>
      <c r="H356" s="773"/>
      <c r="I356" s="773"/>
      <c r="J356" s="773"/>
      <c r="K356" s="773"/>
      <c r="L356" s="773"/>
      <c r="M356" s="773"/>
      <c r="N356" s="773"/>
      <c r="O356" s="773"/>
      <c r="P356" s="773"/>
      <c r="Q356" s="773"/>
      <c r="R356" s="773"/>
      <c r="S356" s="773"/>
      <c r="T356" s="773"/>
      <c r="U356" s="773"/>
      <c r="V356" s="773"/>
      <c r="W356" s="773"/>
      <c r="X356" s="773"/>
      <c r="Y356" s="773"/>
      <c r="Z356" s="773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64">
        <v>4607091387193</v>
      </c>
      <c r="E357" s="765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64">
        <v>4607091387230</v>
      </c>
      <c r="E358" s="765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10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64">
        <v>4607091387292</v>
      </c>
      <c r="E359" s="765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8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64">
        <v>4607091387285</v>
      </c>
      <c r="E360" s="765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77"/>
      <c r="B361" s="773"/>
      <c r="C361" s="773"/>
      <c r="D361" s="773"/>
      <c r="E361" s="773"/>
      <c r="F361" s="773"/>
      <c r="G361" s="773"/>
      <c r="H361" s="773"/>
      <c r="I361" s="773"/>
      <c r="J361" s="773"/>
      <c r="K361" s="773"/>
      <c r="L361" s="773"/>
      <c r="M361" s="773"/>
      <c r="N361" s="773"/>
      <c r="O361" s="778"/>
      <c r="P361" s="760" t="s">
        <v>80</v>
      </c>
      <c r="Q361" s="761"/>
      <c r="R361" s="761"/>
      <c r="S361" s="761"/>
      <c r="T361" s="761"/>
      <c r="U361" s="761"/>
      <c r="V361" s="762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73"/>
      <c r="B362" s="773"/>
      <c r="C362" s="773"/>
      <c r="D362" s="773"/>
      <c r="E362" s="773"/>
      <c r="F362" s="773"/>
      <c r="G362" s="773"/>
      <c r="H362" s="773"/>
      <c r="I362" s="773"/>
      <c r="J362" s="773"/>
      <c r="K362" s="773"/>
      <c r="L362" s="773"/>
      <c r="M362" s="773"/>
      <c r="N362" s="773"/>
      <c r="O362" s="778"/>
      <c r="P362" s="760" t="s">
        <v>80</v>
      </c>
      <c r="Q362" s="761"/>
      <c r="R362" s="761"/>
      <c r="S362" s="761"/>
      <c r="T362" s="761"/>
      <c r="U362" s="761"/>
      <c r="V362" s="762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72" t="s">
        <v>64</v>
      </c>
      <c r="B363" s="773"/>
      <c r="C363" s="773"/>
      <c r="D363" s="773"/>
      <c r="E363" s="773"/>
      <c r="F363" s="773"/>
      <c r="G363" s="773"/>
      <c r="H363" s="773"/>
      <c r="I363" s="773"/>
      <c r="J363" s="773"/>
      <c r="K363" s="773"/>
      <c r="L363" s="773"/>
      <c r="M363" s="773"/>
      <c r="N363" s="773"/>
      <c r="O363" s="773"/>
      <c r="P363" s="773"/>
      <c r="Q363" s="773"/>
      <c r="R363" s="773"/>
      <c r="S363" s="773"/>
      <c r="T363" s="773"/>
      <c r="U363" s="773"/>
      <c r="V363" s="773"/>
      <c r="W363" s="773"/>
      <c r="X363" s="773"/>
      <c r="Y363" s="773"/>
      <c r="Z363" s="773"/>
      <c r="AA363" s="747"/>
      <c r="AB363" s="747"/>
      <c r="AC363" s="747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64">
        <v>4607091387766</v>
      </c>
      <c r="E364" s="765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97</v>
      </c>
      <c r="N364" s="33"/>
      <c r="O364" s="32">
        <v>40</v>
      </c>
      <c r="P364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64">
        <v>4607091387957</v>
      </c>
      <c r="E365" s="765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8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64">
        <v>4607091387964</v>
      </c>
      <c r="E366" s="765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11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64">
        <v>4680115884588</v>
      </c>
      <c r="E367" s="765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8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64">
        <v>4607091387537</v>
      </c>
      <c r="E368" s="765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7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64">
        <v>4607091387513</v>
      </c>
      <c r="E369" s="765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8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77"/>
      <c r="B370" s="773"/>
      <c r="C370" s="773"/>
      <c r="D370" s="773"/>
      <c r="E370" s="773"/>
      <c r="F370" s="773"/>
      <c r="G370" s="773"/>
      <c r="H370" s="773"/>
      <c r="I370" s="773"/>
      <c r="J370" s="773"/>
      <c r="K370" s="773"/>
      <c r="L370" s="773"/>
      <c r="M370" s="773"/>
      <c r="N370" s="773"/>
      <c r="O370" s="778"/>
      <c r="P370" s="760" t="s">
        <v>80</v>
      </c>
      <c r="Q370" s="761"/>
      <c r="R370" s="761"/>
      <c r="S370" s="761"/>
      <c r="T370" s="761"/>
      <c r="U370" s="761"/>
      <c r="V370" s="762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73"/>
      <c r="B371" s="773"/>
      <c r="C371" s="773"/>
      <c r="D371" s="773"/>
      <c r="E371" s="773"/>
      <c r="F371" s="773"/>
      <c r="G371" s="773"/>
      <c r="H371" s="773"/>
      <c r="I371" s="773"/>
      <c r="J371" s="773"/>
      <c r="K371" s="773"/>
      <c r="L371" s="773"/>
      <c r="M371" s="773"/>
      <c r="N371" s="773"/>
      <c r="O371" s="778"/>
      <c r="P371" s="760" t="s">
        <v>80</v>
      </c>
      <c r="Q371" s="761"/>
      <c r="R371" s="761"/>
      <c r="S371" s="761"/>
      <c r="T371" s="761"/>
      <c r="U371" s="761"/>
      <c r="V371" s="762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72" t="s">
        <v>182</v>
      </c>
      <c r="B372" s="773"/>
      <c r="C372" s="773"/>
      <c r="D372" s="773"/>
      <c r="E372" s="773"/>
      <c r="F372" s="773"/>
      <c r="G372" s="773"/>
      <c r="H372" s="773"/>
      <c r="I372" s="773"/>
      <c r="J372" s="773"/>
      <c r="K372" s="773"/>
      <c r="L372" s="773"/>
      <c r="M372" s="773"/>
      <c r="N372" s="773"/>
      <c r="O372" s="773"/>
      <c r="P372" s="773"/>
      <c r="Q372" s="773"/>
      <c r="R372" s="773"/>
      <c r="S372" s="773"/>
      <c r="T372" s="773"/>
      <c r="U372" s="773"/>
      <c r="V372" s="773"/>
      <c r="W372" s="773"/>
      <c r="X372" s="773"/>
      <c r="Y372" s="773"/>
      <c r="Z372" s="773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64">
        <v>4607091380880</v>
      </c>
      <c r="E373" s="765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7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10</v>
      </c>
      <c r="Y373" s="752">
        <f>IFERROR(IF(X373="",0,CEILING((X373/$H373),1)*$H373),"")</f>
        <v>16.8</v>
      </c>
      <c r="Z373" s="36">
        <f>IFERROR(IF(Y373=0,"",ROUNDUP(Y373/H373,0)*0.01898),"")</f>
        <v>3.7960000000000001E-2</v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10.617857142857142</v>
      </c>
      <c r="BN373" s="64">
        <f>IFERROR(Y373*I373/H373,"0")</f>
        <v>17.838000000000001</v>
      </c>
      <c r="BO373" s="64">
        <f>IFERROR(1/J373*(X373/H373),"0")</f>
        <v>1.8601190476190476E-2</v>
      </c>
      <c r="BP373" s="64">
        <f>IFERROR(1/J373*(Y373/H373),"0")</f>
        <v>3.125E-2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64">
        <v>4607091384482</v>
      </c>
      <c r="E374" s="765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200</v>
      </c>
      <c r="Y374" s="752">
        <f>IFERROR(IF(X374="",0,CEILING((X374/$H374),1)*$H374),"")</f>
        <v>202.79999999999998</v>
      </c>
      <c r="Z374" s="36">
        <f>IFERROR(IF(Y374=0,"",ROUNDUP(Y374/H374,0)*0.01898),"")</f>
        <v>0.49348000000000003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213.30769230769235</v>
      </c>
      <c r="BN374" s="64">
        <f>IFERROR(Y374*I374/H374,"0")</f>
        <v>216.29400000000001</v>
      </c>
      <c r="BO374" s="64">
        <f>IFERROR(1/J374*(X374/H374),"0")</f>
        <v>0.40064102564102566</v>
      </c>
      <c r="BP374" s="64">
        <f>IFERROR(1/J374*(Y374/H374),"0")</f>
        <v>0.40625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4301060325</v>
      </c>
      <c r="D375" s="764">
        <v>4607091380897</v>
      </c>
      <c r="E375" s="765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68</v>
      </c>
      <c r="N375" s="33"/>
      <c r="O375" s="32">
        <v>30</v>
      </c>
      <c r="P375" s="9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594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595</v>
      </c>
      <c r="C376" s="31">
        <v>4301060484</v>
      </c>
      <c r="D376" s="764">
        <v>4607091380897</v>
      </c>
      <c r="E376" s="765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136</v>
      </c>
      <c r="N376" s="33"/>
      <c r="O376" s="32">
        <v>30</v>
      </c>
      <c r="P376" s="1066" t="s">
        <v>596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77"/>
      <c r="B377" s="773"/>
      <c r="C377" s="773"/>
      <c r="D377" s="773"/>
      <c r="E377" s="773"/>
      <c r="F377" s="773"/>
      <c r="G377" s="773"/>
      <c r="H377" s="773"/>
      <c r="I377" s="773"/>
      <c r="J377" s="773"/>
      <c r="K377" s="773"/>
      <c r="L377" s="773"/>
      <c r="M377" s="773"/>
      <c r="N377" s="773"/>
      <c r="O377" s="778"/>
      <c r="P377" s="760" t="s">
        <v>80</v>
      </c>
      <c r="Q377" s="761"/>
      <c r="R377" s="761"/>
      <c r="S377" s="761"/>
      <c r="T377" s="761"/>
      <c r="U377" s="761"/>
      <c r="V377" s="762"/>
      <c r="W377" s="37" t="s">
        <v>81</v>
      </c>
      <c r="X377" s="753">
        <f>IFERROR(X373/H373,"0")+IFERROR(X374/H374,"0")+IFERROR(X375/H375,"0")+IFERROR(X376/H376,"0")</f>
        <v>26.831501831501832</v>
      </c>
      <c r="Y377" s="753">
        <f>IFERROR(Y373/H373,"0")+IFERROR(Y374/H374,"0")+IFERROR(Y375/H375,"0")+IFERROR(Y376/H376,"0")</f>
        <v>28</v>
      </c>
      <c r="Z377" s="753">
        <f>IFERROR(IF(Z373="",0,Z373),"0")+IFERROR(IF(Z374="",0,Z374),"0")+IFERROR(IF(Z375="",0,Z375),"0")+IFERROR(IF(Z376="",0,Z376),"0")</f>
        <v>0.53144000000000002</v>
      </c>
      <c r="AA377" s="754"/>
      <c r="AB377" s="754"/>
      <c r="AC377" s="754"/>
    </row>
    <row r="378" spans="1:68" x14ac:dyDescent="0.2">
      <c r="A378" s="773"/>
      <c r="B378" s="773"/>
      <c r="C378" s="773"/>
      <c r="D378" s="773"/>
      <c r="E378" s="773"/>
      <c r="F378" s="773"/>
      <c r="G378" s="773"/>
      <c r="H378" s="773"/>
      <c r="I378" s="773"/>
      <c r="J378" s="773"/>
      <c r="K378" s="773"/>
      <c r="L378" s="773"/>
      <c r="M378" s="773"/>
      <c r="N378" s="773"/>
      <c r="O378" s="778"/>
      <c r="P378" s="760" t="s">
        <v>80</v>
      </c>
      <c r="Q378" s="761"/>
      <c r="R378" s="761"/>
      <c r="S378" s="761"/>
      <c r="T378" s="761"/>
      <c r="U378" s="761"/>
      <c r="V378" s="762"/>
      <c r="W378" s="37" t="s">
        <v>69</v>
      </c>
      <c r="X378" s="753">
        <f>IFERROR(SUM(X373:X376),"0")</f>
        <v>210</v>
      </c>
      <c r="Y378" s="753">
        <f>IFERROR(SUM(Y373:Y376),"0")</f>
        <v>219.6</v>
      </c>
      <c r="Z378" s="37"/>
      <c r="AA378" s="754"/>
      <c r="AB378" s="754"/>
      <c r="AC378" s="754"/>
    </row>
    <row r="379" spans="1:68" ht="14.25" hidden="1" customHeight="1" x14ac:dyDescent="0.25">
      <c r="A379" s="772" t="s">
        <v>82</v>
      </c>
      <c r="B379" s="773"/>
      <c r="C379" s="773"/>
      <c r="D379" s="773"/>
      <c r="E379" s="773"/>
      <c r="F379" s="773"/>
      <c r="G379" s="773"/>
      <c r="H379" s="773"/>
      <c r="I379" s="773"/>
      <c r="J379" s="773"/>
      <c r="K379" s="773"/>
      <c r="L379" s="773"/>
      <c r="M379" s="773"/>
      <c r="N379" s="773"/>
      <c r="O379" s="773"/>
      <c r="P379" s="773"/>
      <c r="Q379" s="773"/>
      <c r="R379" s="773"/>
      <c r="S379" s="773"/>
      <c r="T379" s="773"/>
      <c r="U379" s="773"/>
      <c r="V379" s="773"/>
      <c r="W379" s="773"/>
      <c r="X379" s="773"/>
      <c r="Y379" s="773"/>
      <c r="Z379" s="773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64">
        <v>4607091388374</v>
      </c>
      <c r="E380" s="765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9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64">
        <v>4607091388381</v>
      </c>
      <c r="E381" s="765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1152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64">
        <v>4607091383102</v>
      </c>
      <c r="E382" s="765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11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64">
        <v>4607091388404</v>
      </c>
      <c r="E383" s="765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7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77"/>
      <c r="B384" s="773"/>
      <c r="C384" s="773"/>
      <c r="D384" s="773"/>
      <c r="E384" s="773"/>
      <c r="F384" s="773"/>
      <c r="G384" s="773"/>
      <c r="H384" s="773"/>
      <c r="I384" s="773"/>
      <c r="J384" s="773"/>
      <c r="K384" s="773"/>
      <c r="L384" s="773"/>
      <c r="M384" s="773"/>
      <c r="N384" s="773"/>
      <c r="O384" s="778"/>
      <c r="P384" s="760" t="s">
        <v>80</v>
      </c>
      <c r="Q384" s="761"/>
      <c r="R384" s="761"/>
      <c r="S384" s="761"/>
      <c r="T384" s="761"/>
      <c r="U384" s="761"/>
      <c r="V384" s="762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73"/>
      <c r="B385" s="773"/>
      <c r="C385" s="773"/>
      <c r="D385" s="773"/>
      <c r="E385" s="773"/>
      <c r="F385" s="773"/>
      <c r="G385" s="773"/>
      <c r="H385" s="773"/>
      <c r="I385" s="773"/>
      <c r="J385" s="773"/>
      <c r="K385" s="773"/>
      <c r="L385" s="773"/>
      <c r="M385" s="773"/>
      <c r="N385" s="773"/>
      <c r="O385" s="778"/>
      <c r="P385" s="760" t="s">
        <v>80</v>
      </c>
      <c r="Q385" s="761"/>
      <c r="R385" s="761"/>
      <c r="S385" s="761"/>
      <c r="T385" s="761"/>
      <c r="U385" s="761"/>
      <c r="V385" s="762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72" t="s">
        <v>610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64">
        <v>4680115881808</v>
      </c>
      <c r="E387" s="765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64">
        <v>4680115881822</v>
      </c>
      <c r="E388" s="765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9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64">
        <v>4680115880016</v>
      </c>
      <c r="E389" s="765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11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77"/>
      <c r="B390" s="773"/>
      <c r="C390" s="773"/>
      <c r="D390" s="773"/>
      <c r="E390" s="773"/>
      <c r="F390" s="773"/>
      <c r="G390" s="773"/>
      <c r="H390" s="773"/>
      <c r="I390" s="773"/>
      <c r="J390" s="773"/>
      <c r="K390" s="773"/>
      <c r="L390" s="773"/>
      <c r="M390" s="773"/>
      <c r="N390" s="773"/>
      <c r="O390" s="778"/>
      <c r="P390" s="760" t="s">
        <v>80</v>
      </c>
      <c r="Q390" s="761"/>
      <c r="R390" s="761"/>
      <c r="S390" s="761"/>
      <c r="T390" s="761"/>
      <c r="U390" s="761"/>
      <c r="V390" s="762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73"/>
      <c r="B391" s="773"/>
      <c r="C391" s="773"/>
      <c r="D391" s="773"/>
      <c r="E391" s="773"/>
      <c r="F391" s="773"/>
      <c r="G391" s="773"/>
      <c r="H391" s="773"/>
      <c r="I391" s="773"/>
      <c r="J391" s="773"/>
      <c r="K391" s="773"/>
      <c r="L391" s="773"/>
      <c r="M391" s="773"/>
      <c r="N391" s="773"/>
      <c r="O391" s="778"/>
      <c r="P391" s="760" t="s">
        <v>80</v>
      </c>
      <c r="Q391" s="761"/>
      <c r="R391" s="761"/>
      <c r="S391" s="761"/>
      <c r="T391" s="761"/>
      <c r="U391" s="761"/>
      <c r="V391" s="762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5" t="s">
        <v>619</v>
      </c>
      <c r="B392" s="773"/>
      <c r="C392" s="773"/>
      <c r="D392" s="773"/>
      <c r="E392" s="773"/>
      <c r="F392" s="773"/>
      <c r="G392" s="773"/>
      <c r="H392" s="773"/>
      <c r="I392" s="773"/>
      <c r="J392" s="773"/>
      <c r="K392" s="773"/>
      <c r="L392" s="773"/>
      <c r="M392" s="773"/>
      <c r="N392" s="773"/>
      <c r="O392" s="773"/>
      <c r="P392" s="773"/>
      <c r="Q392" s="773"/>
      <c r="R392" s="773"/>
      <c r="S392" s="773"/>
      <c r="T392" s="773"/>
      <c r="U392" s="773"/>
      <c r="V392" s="773"/>
      <c r="W392" s="773"/>
      <c r="X392" s="773"/>
      <c r="Y392" s="773"/>
      <c r="Z392" s="773"/>
      <c r="AA392" s="746"/>
      <c r="AB392" s="746"/>
      <c r="AC392" s="746"/>
    </row>
    <row r="393" spans="1:68" ht="14.25" hidden="1" customHeight="1" x14ac:dyDescent="0.25">
      <c r="A393" s="772" t="s">
        <v>151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64">
        <v>4607091383836</v>
      </c>
      <c r="E394" s="765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11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12</v>
      </c>
      <c r="Y394" s="752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77"/>
      <c r="B395" s="773"/>
      <c r="C395" s="773"/>
      <c r="D395" s="773"/>
      <c r="E395" s="773"/>
      <c r="F395" s="773"/>
      <c r="G395" s="773"/>
      <c r="H395" s="773"/>
      <c r="I395" s="773"/>
      <c r="J395" s="773"/>
      <c r="K395" s="773"/>
      <c r="L395" s="773"/>
      <c r="M395" s="773"/>
      <c r="N395" s="773"/>
      <c r="O395" s="778"/>
      <c r="P395" s="760" t="s">
        <v>80</v>
      </c>
      <c r="Q395" s="761"/>
      <c r="R395" s="761"/>
      <c r="S395" s="761"/>
      <c r="T395" s="761"/>
      <c r="U395" s="761"/>
      <c r="V395" s="762"/>
      <c r="W395" s="37" t="s">
        <v>81</v>
      </c>
      <c r="X395" s="753">
        <f>IFERROR(X394/H394,"0")</f>
        <v>6.6666666666666661</v>
      </c>
      <c r="Y395" s="753">
        <f>IFERROR(Y394/H394,"0")</f>
        <v>7</v>
      </c>
      <c r="Z395" s="753">
        <f>IFERROR(IF(Z394="",0,Z394),"0")</f>
        <v>4.5569999999999999E-2</v>
      </c>
      <c r="AA395" s="754"/>
      <c r="AB395" s="754"/>
      <c r="AC395" s="754"/>
    </row>
    <row r="396" spans="1:68" x14ac:dyDescent="0.2">
      <c r="A396" s="773"/>
      <c r="B396" s="773"/>
      <c r="C396" s="773"/>
      <c r="D396" s="773"/>
      <c r="E396" s="773"/>
      <c r="F396" s="773"/>
      <c r="G396" s="773"/>
      <c r="H396" s="773"/>
      <c r="I396" s="773"/>
      <c r="J396" s="773"/>
      <c r="K396" s="773"/>
      <c r="L396" s="773"/>
      <c r="M396" s="773"/>
      <c r="N396" s="773"/>
      <c r="O396" s="778"/>
      <c r="P396" s="760" t="s">
        <v>80</v>
      </c>
      <c r="Q396" s="761"/>
      <c r="R396" s="761"/>
      <c r="S396" s="761"/>
      <c r="T396" s="761"/>
      <c r="U396" s="761"/>
      <c r="V396" s="762"/>
      <c r="W396" s="37" t="s">
        <v>69</v>
      </c>
      <c r="X396" s="753">
        <f>IFERROR(SUM(X394:X394),"0")</f>
        <v>12</v>
      </c>
      <c r="Y396" s="753">
        <f>IFERROR(SUM(Y394:Y394),"0")</f>
        <v>12.6</v>
      </c>
      <c r="Z396" s="37"/>
      <c r="AA396" s="754"/>
      <c r="AB396" s="754"/>
      <c r="AC396" s="754"/>
    </row>
    <row r="397" spans="1:68" ht="14.25" hidden="1" customHeight="1" x14ac:dyDescent="0.25">
      <c r="A397" s="772" t="s">
        <v>64</v>
      </c>
      <c r="B397" s="773"/>
      <c r="C397" s="773"/>
      <c r="D397" s="773"/>
      <c r="E397" s="773"/>
      <c r="F397" s="773"/>
      <c r="G397" s="773"/>
      <c r="H397" s="773"/>
      <c r="I397" s="773"/>
      <c r="J397" s="773"/>
      <c r="K397" s="773"/>
      <c r="L397" s="773"/>
      <c r="M397" s="773"/>
      <c r="N397" s="773"/>
      <c r="O397" s="773"/>
      <c r="P397" s="773"/>
      <c r="Q397" s="773"/>
      <c r="R397" s="773"/>
      <c r="S397" s="773"/>
      <c r="T397" s="773"/>
      <c r="U397" s="773"/>
      <c r="V397" s="773"/>
      <c r="W397" s="773"/>
      <c r="X397" s="773"/>
      <c r="Y397" s="773"/>
      <c r="Z397" s="773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64">
        <v>4607091387919</v>
      </c>
      <c r="E398" s="765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64">
        <v>4680115883604</v>
      </c>
      <c r="E399" s="765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97</v>
      </c>
      <c r="N399" s="33"/>
      <c r="O399" s="32">
        <v>45</v>
      </c>
      <c r="P399" s="8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420</v>
      </c>
      <c r="Y399" s="752">
        <f>IFERROR(IF(X399="",0,CEILING((X399/$H399),1)*$H399),"")</f>
        <v>420</v>
      </c>
      <c r="Z399" s="36">
        <f>IFERROR(IF(Y399=0,"",ROUNDUP(Y399/H399,0)*0.00651),"")</f>
        <v>1.302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470.39999999999992</v>
      </c>
      <c r="BN399" s="64">
        <f>IFERROR(Y399*I399/H399,"0")</f>
        <v>470.39999999999992</v>
      </c>
      <c r="BO399" s="64">
        <f>IFERROR(1/J399*(X399/H399),"0")</f>
        <v>1.098901098901099</v>
      </c>
      <c r="BP399" s="64">
        <f>IFERROR(1/J399*(Y399/H399),"0")</f>
        <v>1.098901098901099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64">
        <v>4680115883567</v>
      </c>
      <c r="E400" s="765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10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245</v>
      </c>
      <c r="Y400" s="752">
        <f>IFERROR(IF(X400="",0,CEILING((X400/$H400),1)*$H400),"")</f>
        <v>245.70000000000002</v>
      </c>
      <c r="Z400" s="36">
        <f>IFERROR(IF(Y400=0,"",ROUNDUP(Y400/H400,0)*0.00651),"")</f>
        <v>0.76167000000000007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272.99999999999994</v>
      </c>
      <c r="BN400" s="64">
        <f>IFERROR(Y400*I400/H400,"0")</f>
        <v>273.77999999999997</v>
      </c>
      <c r="BO400" s="64">
        <f>IFERROR(1/J400*(X400/H400),"0")</f>
        <v>0.64102564102564097</v>
      </c>
      <c r="BP400" s="64">
        <f>IFERROR(1/J400*(Y400/H400),"0")</f>
        <v>0.6428571428571429</v>
      </c>
    </row>
    <row r="401" spans="1:68" x14ac:dyDescent="0.2">
      <c r="A401" s="777"/>
      <c r="B401" s="773"/>
      <c r="C401" s="773"/>
      <c r="D401" s="773"/>
      <c r="E401" s="773"/>
      <c r="F401" s="773"/>
      <c r="G401" s="773"/>
      <c r="H401" s="773"/>
      <c r="I401" s="773"/>
      <c r="J401" s="773"/>
      <c r="K401" s="773"/>
      <c r="L401" s="773"/>
      <c r="M401" s="773"/>
      <c r="N401" s="773"/>
      <c r="O401" s="778"/>
      <c r="P401" s="760" t="s">
        <v>80</v>
      </c>
      <c r="Q401" s="761"/>
      <c r="R401" s="761"/>
      <c r="S401" s="761"/>
      <c r="T401" s="761"/>
      <c r="U401" s="761"/>
      <c r="V401" s="762"/>
      <c r="W401" s="37" t="s">
        <v>81</v>
      </c>
      <c r="X401" s="753">
        <f>IFERROR(X398/H398,"0")+IFERROR(X399/H399,"0")+IFERROR(X400/H400,"0")</f>
        <v>316.66666666666663</v>
      </c>
      <c r="Y401" s="753">
        <f>IFERROR(Y398/H398,"0")+IFERROR(Y399/H399,"0")+IFERROR(Y400/H400,"0")</f>
        <v>317</v>
      </c>
      <c r="Z401" s="753">
        <f>IFERROR(IF(Z398="",0,Z398),"0")+IFERROR(IF(Z399="",0,Z399),"0")+IFERROR(IF(Z400="",0,Z400),"0")</f>
        <v>2.0636700000000001</v>
      </c>
      <c r="AA401" s="754"/>
      <c r="AB401" s="754"/>
      <c r="AC401" s="754"/>
    </row>
    <row r="402" spans="1:68" x14ac:dyDescent="0.2">
      <c r="A402" s="773"/>
      <c r="B402" s="773"/>
      <c r="C402" s="773"/>
      <c r="D402" s="773"/>
      <c r="E402" s="773"/>
      <c r="F402" s="773"/>
      <c r="G402" s="773"/>
      <c r="H402" s="773"/>
      <c r="I402" s="773"/>
      <c r="J402" s="773"/>
      <c r="K402" s="773"/>
      <c r="L402" s="773"/>
      <c r="M402" s="773"/>
      <c r="N402" s="773"/>
      <c r="O402" s="778"/>
      <c r="P402" s="760" t="s">
        <v>80</v>
      </c>
      <c r="Q402" s="761"/>
      <c r="R402" s="761"/>
      <c r="S402" s="761"/>
      <c r="T402" s="761"/>
      <c r="U402" s="761"/>
      <c r="V402" s="762"/>
      <c r="W402" s="37" t="s">
        <v>69</v>
      </c>
      <c r="X402" s="753">
        <f>IFERROR(SUM(X398:X400),"0")</f>
        <v>665</v>
      </c>
      <c r="Y402" s="753">
        <f>IFERROR(SUM(Y398:Y400),"0")</f>
        <v>665.7</v>
      </c>
      <c r="Z402" s="37"/>
      <c r="AA402" s="754"/>
      <c r="AB402" s="754"/>
      <c r="AC402" s="754"/>
    </row>
    <row r="403" spans="1:68" ht="27.75" hidden="1" customHeight="1" x14ac:dyDescent="0.2">
      <c r="A403" s="849" t="s">
        <v>632</v>
      </c>
      <c r="B403" s="850"/>
      <c r="C403" s="850"/>
      <c r="D403" s="850"/>
      <c r="E403" s="850"/>
      <c r="F403" s="850"/>
      <c r="G403" s="850"/>
      <c r="H403" s="850"/>
      <c r="I403" s="850"/>
      <c r="J403" s="850"/>
      <c r="K403" s="850"/>
      <c r="L403" s="850"/>
      <c r="M403" s="850"/>
      <c r="N403" s="850"/>
      <c r="O403" s="850"/>
      <c r="P403" s="850"/>
      <c r="Q403" s="850"/>
      <c r="R403" s="850"/>
      <c r="S403" s="850"/>
      <c r="T403" s="850"/>
      <c r="U403" s="850"/>
      <c r="V403" s="850"/>
      <c r="W403" s="850"/>
      <c r="X403" s="850"/>
      <c r="Y403" s="850"/>
      <c r="Z403" s="850"/>
      <c r="AA403" s="48"/>
      <c r="AB403" s="48"/>
      <c r="AC403" s="48"/>
    </row>
    <row r="404" spans="1:68" ht="16.5" hidden="1" customHeight="1" x14ac:dyDescent="0.25">
      <c r="A404" s="785" t="s">
        <v>633</v>
      </c>
      <c r="B404" s="773"/>
      <c r="C404" s="773"/>
      <c r="D404" s="773"/>
      <c r="E404" s="773"/>
      <c r="F404" s="773"/>
      <c r="G404" s="773"/>
      <c r="H404" s="773"/>
      <c r="I404" s="773"/>
      <c r="J404" s="773"/>
      <c r="K404" s="773"/>
      <c r="L404" s="773"/>
      <c r="M404" s="773"/>
      <c r="N404" s="773"/>
      <c r="O404" s="773"/>
      <c r="P404" s="773"/>
      <c r="Q404" s="773"/>
      <c r="R404" s="773"/>
      <c r="S404" s="773"/>
      <c r="T404" s="773"/>
      <c r="U404" s="773"/>
      <c r="V404" s="773"/>
      <c r="W404" s="773"/>
      <c r="X404" s="773"/>
      <c r="Y404" s="773"/>
      <c r="Z404" s="773"/>
      <c r="AA404" s="746"/>
      <c r="AB404" s="746"/>
      <c r="AC404" s="746"/>
    </row>
    <row r="405" spans="1:68" ht="14.25" hidden="1" customHeight="1" x14ac:dyDescent="0.25">
      <c r="A405" s="772" t="s">
        <v>90</v>
      </c>
      <c r="B405" s="773"/>
      <c r="C405" s="773"/>
      <c r="D405" s="773"/>
      <c r="E405" s="773"/>
      <c r="F405" s="773"/>
      <c r="G405" s="773"/>
      <c r="H405" s="773"/>
      <c r="I405" s="773"/>
      <c r="J405" s="773"/>
      <c r="K405" s="773"/>
      <c r="L405" s="773"/>
      <c r="M405" s="773"/>
      <c r="N405" s="773"/>
      <c r="O405" s="773"/>
      <c r="P405" s="773"/>
      <c r="Q405" s="773"/>
      <c r="R405" s="773"/>
      <c r="S405" s="773"/>
      <c r="T405" s="773"/>
      <c r="U405" s="773"/>
      <c r="V405" s="773"/>
      <c r="W405" s="773"/>
      <c r="X405" s="773"/>
      <c r="Y405" s="773"/>
      <c r="Z405" s="773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64">
        <v>4680115884847</v>
      </c>
      <c r="E406" s="765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106</v>
      </c>
      <c r="M406" s="33" t="s">
        <v>68</v>
      </c>
      <c r="N406" s="33"/>
      <c r="O406" s="32">
        <v>60</v>
      </c>
      <c r="P406" s="10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1200</v>
      </c>
      <c r="Y406" s="752">
        <f t="shared" ref="Y406:Y415" si="81">IFERROR(IF(X406="",0,CEILING((X406/$H406),1)*$H406),"")</f>
        <v>1200</v>
      </c>
      <c r="Z406" s="36">
        <f>IFERROR(IF(Y406=0,"",ROUNDUP(Y406/H406,0)*0.02175),"")</f>
        <v>1.7399999999999998</v>
      </c>
      <c r="AA406" s="56"/>
      <c r="AB406" s="57"/>
      <c r="AC406" s="471" t="s">
        <v>636</v>
      </c>
      <c r="AG406" s="64"/>
      <c r="AJ406" s="68" t="s">
        <v>107</v>
      </c>
      <c r="AK406" s="68">
        <v>720</v>
      </c>
      <c r="BB406" s="472" t="s">
        <v>1</v>
      </c>
      <c r="BM406" s="64">
        <f t="shared" ref="BM406:BM415" si="82">IFERROR(X406*I406/H406,"0")</f>
        <v>1238.4000000000001</v>
      </c>
      <c r="BN406" s="64">
        <f t="shared" ref="BN406:BN415" si="83">IFERROR(Y406*I406/H406,"0")</f>
        <v>1238.4000000000001</v>
      </c>
      <c r="BO406" s="64">
        <f t="shared" ref="BO406:BO415" si="84">IFERROR(1/J406*(X406/H406),"0")</f>
        <v>1.6666666666666665</v>
      </c>
      <c r="BP406" s="64">
        <f t="shared" ref="BP406:BP415" si="85">IFERROR(1/J406*(Y406/H406),"0")</f>
        <v>1.6666666666666665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64">
        <v>4680115884847</v>
      </c>
      <c r="E407" s="765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392</v>
      </c>
      <c r="N407" s="33"/>
      <c r="O407" s="32">
        <v>60</v>
      </c>
      <c r="P407" s="11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64">
        <v>4680115884854</v>
      </c>
      <c r="E408" s="765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106</v>
      </c>
      <c r="M408" s="33" t="s">
        <v>68</v>
      </c>
      <c r="N408" s="33"/>
      <c r="O408" s="32">
        <v>60</v>
      </c>
      <c r="P408" s="8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1000</v>
      </c>
      <c r="Y408" s="752">
        <f t="shared" si="8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641</v>
      </c>
      <c r="AG408" s="64"/>
      <c r="AJ408" s="68" t="s">
        <v>107</v>
      </c>
      <c r="AK408" s="68">
        <v>720</v>
      </c>
      <c r="BB408" s="476" t="s">
        <v>1</v>
      </c>
      <c r="BM408" s="64">
        <f t="shared" si="82"/>
        <v>1032</v>
      </c>
      <c r="BN408" s="64">
        <f t="shared" si="83"/>
        <v>1037.1600000000001</v>
      </c>
      <c r="BO408" s="64">
        <f t="shared" si="84"/>
        <v>1.3888888888888888</v>
      </c>
      <c r="BP408" s="64">
        <f t="shared" si="85"/>
        <v>1.3958333333333333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64">
        <v>4680115884854</v>
      </c>
      <c r="E409" s="765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392</v>
      </c>
      <c r="N409" s="33"/>
      <c r="O409" s="32">
        <v>60</v>
      </c>
      <c r="P409" s="8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4301011339</v>
      </c>
      <c r="D410" s="764">
        <v>4607091383997</v>
      </c>
      <c r="E410" s="765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68</v>
      </c>
      <c r="N410" s="33"/>
      <c r="O410" s="32">
        <v>60</v>
      </c>
      <c r="P410" s="7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300</v>
      </c>
      <c r="Y410" s="752">
        <f t="shared" si="81"/>
        <v>300</v>
      </c>
      <c r="Z410" s="36">
        <f>IFERROR(IF(Y410=0,"",ROUNDUP(Y410/H410,0)*0.02175),"")</f>
        <v>0.43499999999999994</v>
      </c>
      <c r="AA410" s="56"/>
      <c r="AB410" s="57"/>
      <c r="AC410" s="479" t="s">
        <v>645</v>
      </c>
      <c r="AG410" s="64"/>
      <c r="AJ410" s="68"/>
      <c r="AK410" s="68">
        <v>0</v>
      </c>
      <c r="BB410" s="480" t="s">
        <v>1</v>
      </c>
      <c r="BM410" s="64">
        <f t="shared" si="82"/>
        <v>309.60000000000002</v>
      </c>
      <c r="BN410" s="64">
        <f t="shared" si="83"/>
        <v>309.60000000000002</v>
      </c>
      <c r="BO410" s="64">
        <f t="shared" si="84"/>
        <v>0.41666666666666663</v>
      </c>
      <c r="BP410" s="64">
        <f t="shared" si="85"/>
        <v>0.41666666666666663</v>
      </c>
    </row>
    <row r="411" spans="1:68" ht="27" hidden="1" customHeight="1" x14ac:dyDescent="0.25">
      <c r="A411" s="54" t="s">
        <v>646</v>
      </c>
      <c r="B411" s="54" t="s">
        <v>647</v>
      </c>
      <c r="C411" s="31">
        <v>4301011943</v>
      </c>
      <c r="D411" s="764">
        <v>4680115884830</v>
      </c>
      <c r="E411" s="765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/>
      <c r="M411" s="33" t="s">
        <v>392</v>
      </c>
      <c r="N411" s="33"/>
      <c r="O411" s="32">
        <v>60</v>
      </c>
      <c r="P411" s="10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IFERROR(IF(Y411=0,"",ROUNDUP(Y411/H411,0)*0.02039),"")</f>
        <v/>
      </c>
      <c r="AA411" s="56"/>
      <c r="AB411" s="57"/>
      <c r="AC411" s="481" t="s">
        <v>638</v>
      </c>
      <c r="AG411" s="64"/>
      <c r="AJ411" s="68"/>
      <c r="AK411" s="68">
        <v>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37.5" customHeight="1" x14ac:dyDescent="0.25">
      <c r="A412" s="54" t="s">
        <v>646</v>
      </c>
      <c r="B412" s="54" t="s">
        <v>648</v>
      </c>
      <c r="C412" s="31">
        <v>4301011867</v>
      </c>
      <c r="D412" s="764">
        <v>4680115884830</v>
      </c>
      <c r="E412" s="765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 t="s">
        <v>106</v>
      </c>
      <c r="M412" s="33" t="s">
        <v>68</v>
      </c>
      <c r="N412" s="33"/>
      <c r="O412" s="32">
        <v>60</v>
      </c>
      <c r="P412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3300</v>
      </c>
      <c r="Y412" s="752">
        <f t="shared" si="81"/>
        <v>3300</v>
      </c>
      <c r="Z412" s="36">
        <f>IFERROR(IF(Y412=0,"",ROUNDUP(Y412/H412,0)*0.02175),"")</f>
        <v>4.7849999999999993</v>
      </c>
      <c r="AA412" s="56"/>
      <c r="AB412" s="57"/>
      <c r="AC412" s="483" t="s">
        <v>649</v>
      </c>
      <c r="AG412" s="64"/>
      <c r="AJ412" s="68" t="s">
        <v>107</v>
      </c>
      <c r="AK412" s="68">
        <v>720</v>
      </c>
      <c r="BB412" s="484" t="s">
        <v>1</v>
      </c>
      <c r="BM412" s="64">
        <f t="shared" si="82"/>
        <v>3405.6</v>
      </c>
      <c r="BN412" s="64">
        <f t="shared" si="83"/>
        <v>3405.6</v>
      </c>
      <c r="BO412" s="64">
        <f t="shared" si="84"/>
        <v>4.583333333333333</v>
      </c>
      <c r="BP412" s="64">
        <f t="shared" si="85"/>
        <v>4.583333333333333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64">
        <v>4680115882638</v>
      </c>
      <c r="E413" s="765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94</v>
      </c>
      <c r="N413" s="33"/>
      <c r="O413" s="32">
        <v>90</v>
      </c>
      <c r="P413" s="11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64">
        <v>4680115884922</v>
      </c>
      <c r="E414" s="765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10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64">
        <v>4680115884861</v>
      </c>
      <c r="E415" s="765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8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15</v>
      </c>
      <c r="Y415" s="752">
        <f t="shared" si="81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82"/>
        <v>15.63</v>
      </c>
      <c r="BN415" s="64">
        <f t="shared" si="83"/>
        <v>15.63</v>
      </c>
      <c r="BO415" s="64">
        <f t="shared" si="84"/>
        <v>2.2727272727272728E-2</v>
      </c>
      <c r="BP415" s="64">
        <f t="shared" si="85"/>
        <v>2.2727272727272728E-2</v>
      </c>
    </row>
    <row r="416" spans="1:68" x14ac:dyDescent="0.2">
      <c r="A416" s="777"/>
      <c r="B416" s="773"/>
      <c r="C416" s="773"/>
      <c r="D416" s="773"/>
      <c r="E416" s="773"/>
      <c r="F416" s="773"/>
      <c r="G416" s="773"/>
      <c r="H416" s="773"/>
      <c r="I416" s="773"/>
      <c r="J416" s="773"/>
      <c r="K416" s="773"/>
      <c r="L416" s="773"/>
      <c r="M416" s="773"/>
      <c r="N416" s="773"/>
      <c r="O416" s="778"/>
      <c r="P416" s="760" t="s">
        <v>80</v>
      </c>
      <c r="Q416" s="761"/>
      <c r="R416" s="761"/>
      <c r="S416" s="761"/>
      <c r="T416" s="761"/>
      <c r="U416" s="761"/>
      <c r="V416" s="762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389.66666666666669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390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8.4443099999999998</v>
      </c>
      <c r="AA416" s="754"/>
      <c r="AB416" s="754"/>
      <c r="AC416" s="754"/>
    </row>
    <row r="417" spans="1:68" x14ac:dyDescent="0.2">
      <c r="A417" s="773"/>
      <c r="B417" s="773"/>
      <c r="C417" s="773"/>
      <c r="D417" s="773"/>
      <c r="E417" s="773"/>
      <c r="F417" s="773"/>
      <c r="G417" s="773"/>
      <c r="H417" s="773"/>
      <c r="I417" s="773"/>
      <c r="J417" s="773"/>
      <c r="K417" s="773"/>
      <c r="L417" s="773"/>
      <c r="M417" s="773"/>
      <c r="N417" s="773"/>
      <c r="O417" s="778"/>
      <c r="P417" s="760" t="s">
        <v>80</v>
      </c>
      <c r="Q417" s="761"/>
      <c r="R417" s="761"/>
      <c r="S417" s="761"/>
      <c r="T417" s="761"/>
      <c r="U417" s="761"/>
      <c r="V417" s="762"/>
      <c r="W417" s="37" t="s">
        <v>69</v>
      </c>
      <c r="X417" s="753">
        <f>IFERROR(SUM(X406:X415),"0")</f>
        <v>5815</v>
      </c>
      <c r="Y417" s="753">
        <f>IFERROR(SUM(Y406:Y415),"0")</f>
        <v>5820</v>
      </c>
      <c r="Z417" s="37"/>
      <c r="AA417" s="754"/>
      <c r="AB417" s="754"/>
      <c r="AC417" s="754"/>
    </row>
    <row r="418" spans="1:68" ht="14.25" hidden="1" customHeight="1" x14ac:dyDescent="0.25">
      <c r="A418" s="772" t="s">
        <v>140</v>
      </c>
      <c r="B418" s="773"/>
      <c r="C418" s="773"/>
      <c r="D418" s="773"/>
      <c r="E418" s="773"/>
      <c r="F418" s="773"/>
      <c r="G418" s="773"/>
      <c r="H418" s="773"/>
      <c r="I418" s="773"/>
      <c r="J418" s="773"/>
      <c r="K418" s="773"/>
      <c r="L418" s="773"/>
      <c r="M418" s="773"/>
      <c r="N418" s="773"/>
      <c r="O418" s="773"/>
      <c r="P418" s="773"/>
      <c r="Q418" s="773"/>
      <c r="R418" s="773"/>
      <c r="S418" s="773"/>
      <c r="T418" s="773"/>
      <c r="U418" s="773"/>
      <c r="V418" s="773"/>
      <c r="W418" s="773"/>
      <c r="X418" s="773"/>
      <c r="Y418" s="773"/>
      <c r="Z418" s="773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64">
        <v>4607091383980</v>
      </c>
      <c r="E419" s="765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106</v>
      </c>
      <c r="M419" s="33" t="s">
        <v>94</v>
      </c>
      <c r="N419" s="33"/>
      <c r="O419" s="32">
        <v>50</v>
      </c>
      <c r="P419" s="10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1700</v>
      </c>
      <c r="Y419" s="752">
        <f>IFERROR(IF(X419="",0,CEILING((X419/$H419),1)*$H419),"")</f>
        <v>1710</v>
      </c>
      <c r="Z419" s="36">
        <f>IFERROR(IF(Y419=0,"",ROUNDUP(Y419/H419,0)*0.02175),"")</f>
        <v>2.4794999999999998</v>
      </c>
      <c r="AA419" s="56"/>
      <c r="AB419" s="57"/>
      <c r="AC419" s="491" t="s">
        <v>659</v>
      </c>
      <c r="AG419" s="64"/>
      <c r="AJ419" s="68" t="s">
        <v>107</v>
      </c>
      <c r="AK419" s="68">
        <v>720</v>
      </c>
      <c r="BB419" s="492" t="s">
        <v>1</v>
      </c>
      <c r="BM419" s="64">
        <f>IFERROR(X419*I419/H419,"0")</f>
        <v>1754.4</v>
      </c>
      <c r="BN419" s="64">
        <f>IFERROR(Y419*I419/H419,"0")</f>
        <v>1764.72</v>
      </c>
      <c r="BO419" s="64">
        <f>IFERROR(1/J419*(X419/H419),"0")</f>
        <v>2.3611111111111107</v>
      </c>
      <c r="BP419" s="64">
        <f>IFERROR(1/J419*(Y419/H419),"0")</f>
        <v>2.375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64">
        <v>4607091384178</v>
      </c>
      <c r="E420" s="765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94</v>
      </c>
      <c r="N420" s="33"/>
      <c r="O420" s="32">
        <v>50</v>
      </c>
      <c r="P420" s="8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4</v>
      </c>
      <c r="Y420" s="75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77"/>
      <c r="B421" s="773"/>
      <c r="C421" s="773"/>
      <c r="D421" s="773"/>
      <c r="E421" s="773"/>
      <c r="F421" s="773"/>
      <c r="G421" s="773"/>
      <c r="H421" s="773"/>
      <c r="I421" s="773"/>
      <c r="J421" s="773"/>
      <c r="K421" s="773"/>
      <c r="L421" s="773"/>
      <c r="M421" s="773"/>
      <c r="N421" s="773"/>
      <c r="O421" s="778"/>
      <c r="P421" s="760" t="s">
        <v>80</v>
      </c>
      <c r="Q421" s="761"/>
      <c r="R421" s="761"/>
      <c r="S421" s="761"/>
      <c r="T421" s="761"/>
      <c r="U421" s="761"/>
      <c r="V421" s="762"/>
      <c r="W421" s="37" t="s">
        <v>81</v>
      </c>
      <c r="X421" s="753">
        <f>IFERROR(X419/H419,"0")+IFERROR(X420/H420,"0")</f>
        <v>114.33333333333333</v>
      </c>
      <c r="Y421" s="753">
        <f>IFERROR(Y419/H419,"0")+IFERROR(Y420/H420,"0")</f>
        <v>115</v>
      </c>
      <c r="Z421" s="753">
        <f>IFERROR(IF(Z419="",0,Z419),"0")+IFERROR(IF(Z420="",0,Z420),"0")</f>
        <v>2.4885199999999998</v>
      </c>
      <c r="AA421" s="754"/>
      <c r="AB421" s="754"/>
      <c r="AC421" s="754"/>
    </row>
    <row r="422" spans="1:68" x14ac:dyDescent="0.2">
      <c r="A422" s="773"/>
      <c r="B422" s="773"/>
      <c r="C422" s="773"/>
      <c r="D422" s="773"/>
      <c r="E422" s="773"/>
      <c r="F422" s="773"/>
      <c r="G422" s="773"/>
      <c r="H422" s="773"/>
      <c r="I422" s="773"/>
      <c r="J422" s="773"/>
      <c r="K422" s="773"/>
      <c r="L422" s="773"/>
      <c r="M422" s="773"/>
      <c r="N422" s="773"/>
      <c r="O422" s="778"/>
      <c r="P422" s="760" t="s">
        <v>80</v>
      </c>
      <c r="Q422" s="761"/>
      <c r="R422" s="761"/>
      <c r="S422" s="761"/>
      <c r="T422" s="761"/>
      <c r="U422" s="761"/>
      <c r="V422" s="762"/>
      <c r="W422" s="37" t="s">
        <v>69</v>
      </c>
      <c r="X422" s="753">
        <f>IFERROR(SUM(X419:X420),"0")</f>
        <v>1704</v>
      </c>
      <c r="Y422" s="753">
        <f>IFERROR(SUM(Y419:Y420),"0")</f>
        <v>1714</v>
      </c>
      <c r="Z422" s="37"/>
      <c r="AA422" s="754"/>
      <c r="AB422" s="754"/>
      <c r="AC422" s="754"/>
    </row>
    <row r="423" spans="1:68" ht="14.25" hidden="1" customHeight="1" x14ac:dyDescent="0.25">
      <c r="A423" s="772" t="s">
        <v>64</v>
      </c>
      <c r="B423" s="773"/>
      <c r="C423" s="773"/>
      <c r="D423" s="773"/>
      <c r="E423" s="773"/>
      <c r="F423" s="773"/>
      <c r="G423" s="773"/>
      <c r="H423" s="773"/>
      <c r="I423" s="773"/>
      <c r="J423" s="773"/>
      <c r="K423" s="773"/>
      <c r="L423" s="773"/>
      <c r="M423" s="773"/>
      <c r="N423" s="773"/>
      <c r="O423" s="773"/>
      <c r="P423" s="773"/>
      <c r="Q423" s="773"/>
      <c r="R423" s="773"/>
      <c r="S423" s="773"/>
      <c r="T423" s="773"/>
      <c r="U423" s="773"/>
      <c r="V423" s="773"/>
      <c r="W423" s="773"/>
      <c r="X423" s="773"/>
      <c r="Y423" s="773"/>
      <c r="Z423" s="773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64">
        <v>4607091383928</v>
      </c>
      <c r="E424" s="765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97</v>
      </c>
      <c r="N424" s="33"/>
      <c r="O424" s="32">
        <v>40</v>
      </c>
      <c r="P424" s="1030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64">
        <v>4607091384260</v>
      </c>
      <c r="E425" s="765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97</v>
      </c>
      <c r="N425" s="33"/>
      <c r="O425" s="32">
        <v>40</v>
      </c>
      <c r="P425" s="1024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30</v>
      </c>
      <c r="Y425" s="75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77"/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8"/>
      <c r="P426" s="760" t="s">
        <v>80</v>
      </c>
      <c r="Q426" s="761"/>
      <c r="R426" s="761"/>
      <c r="S426" s="761"/>
      <c r="T426" s="761"/>
      <c r="U426" s="761"/>
      <c r="V426" s="762"/>
      <c r="W426" s="37" t="s">
        <v>81</v>
      </c>
      <c r="X426" s="753">
        <f>IFERROR(X424/H424,"0")+IFERROR(X425/H425,"0")</f>
        <v>3.3333333333333335</v>
      </c>
      <c r="Y426" s="753">
        <f>IFERROR(Y424/H424,"0")+IFERROR(Y425/H425,"0")</f>
        <v>4</v>
      </c>
      <c r="Z426" s="753">
        <f>IFERROR(IF(Z424="",0,Z424),"0")+IFERROR(IF(Z425="",0,Z425),"0")</f>
        <v>7.5920000000000001E-2</v>
      </c>
      <c r="AA426" s="754"/>
      <c r="AB426" s="754"/>
      <c r="AC426" s="754"/>
    </row>
    <row r="427" spans="1:68" x14ac:dyDescent="0.2">
      <c r="A427" s="773"/>
      <c r="B427" s="773"/>
      <c r="C427" s="773"/>
      <c r="D427" s="773"/>
      <c r="E427" s="773"/>
      <c r="F427" s="773"/>
      <c r="G427" s="773"/>
      <c r="H427" s="773"/>
      <c r="I427" s="773"/>
      <c r="J427" s="773"/>
      <c r="K427" s="773"/>
      <c r="L427" s="773"/>
      <c r="M427" s="773"/>
      <c r="N427" s="773"/>
      <c r="O427" s="778"/>
      <c r="P427" s="760" t="s">
        <v>80</v>
      </c>
      <c r="Q427" s="761"/>
      <c r="R427" s="761"/>
      <c r="S427" s="761"/>
      <c r="T427" s="761"/>
      <c r="U427" s="761"/>
      <c r="V427" s="762"/>
      <c r="W427" s="37" t="s">
        <v>69</v>
      </c>
      <c r="X427" s="753">
        <f>IFERROR(SUM(X424:X425),"0")</f>
        <v>30</v>
      </c>
      <c r="Y427" s="753">
        <f>IFERROR(SUM(Y424:Y425),"0")</f>
        <v>36</v>
      </c>
      <c r="Z427" s="37"/>
      <c r="AA427" s="754"/>
      <c r="AB427" s="754"/>
      <c r="AC427" s="754"/>
    </row>
    <row r="428" spans="1:68" ht="14.25" hidden="1" customHeight="1" x14ac:dyDescent="0.25">
      <c r="A428" s="772" t="s">
        <v>182</v>
      </c>
      <c r="B428" s="773"/>
      <c r="C428" s="773"/>
      <c r="D428" s="773"/>
      <c r="E428" s="773"/>
      <c r="F428" s="773"/>
      <c r="G428" s="773"/>
      <c r="H428" s="773"/>
      <c r="I428" s="773"/>
      <c r="J428" s="773"/>
      <c r="K428" s="773"/>
      <c r="L428" s="773"/>
      <c r="M428" s="773"/>
      <c r="N428" s="773"/>
      <c r="O428" s="773"/>
      <c r="P428" s="773"/>
      <c r="Q428" s="773"/>
      <c r="R428" s="773"/>
      <c r="S428" s="773"/>
      <c r="T428" s="773"/>
      <c r="U428" s="773"/>
      <c r="V428" s="773"/>
      <c r="W428" s="773"/>
      <c r="X428" s="773"/>
      <c r="Y428" s="773"/>
      <c r="Z428" s="773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64">
        <v>4607091384673</v>
      </c>
      <c r="E429" s="765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97</v>
      </c>
      <c r="N429" s="33"/>
      <c r="O429" s="32">
        <v>30</v>
      </c>
      <c r="P429" s="1156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30</v>
      </c>
      <c r="Y429" s="75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77"/>
      <c r="B430" s="773"/>
      <c r="C430" s="773"/>
      <c r="D430" s="773"/>
      <c r="E430" s="773"/>
      <c r="F430" s="773"/>
      <c r="G430" s="773"/>
      <c r="H430" s="773"/>
      <c r="I430" s="773"/>
      <c r="J430" s="773"/>
      <c r="K430" s="773"/>
      <c r="L430" s="773"/>
      <c r="M430" s="773"/>
      <c r="N430" s="773"/>
      <c r="O430" s="778"/>
      <c r="P430" s="760" t="s">
        <v>80</v>
      </c>
      <c r="Q430" s="761"/>
      <c r="R430" s="761"/>
      <c r="S430" s="761"/>
      <c r="T430" s="761"/>
      <c r="U430" s="761"/>
      <c r="V430" s="762"/>
      <c r="W430" s="37" t="s">
        <v>81</v>
      </c>
      <c r="X430" s="753">
        <f>IFERROR(X429/H429,"0")</f>
        <v>3.3333333333333335</v>
      </c>
      <c r="Y430" s="753">
        <f>IFERROR(Y429/H429,"0")</f>
        <v>4</v>
      </c>
      <c r="Z430" s="753">
        <f>IFERROR(IF(Z429="",0,Z429),"0")</f>
        <v>7.5920000000000001E-2</v>
      </c>
      <c r="AA430" s="754"/>
      <c r="AB430" s="754"/>
      <c r="AC430" s="754"/>
    </row>
    <row r="431" spans="1:68" x14ac:dyDescent="0.2">
      <c r="A431" s="773"/>
      <c r="B431" s="773"/>
      <c r="C431" s="773"/>
      <c r="D431" s="773"/>
      <c r="E431" s="773"/>
      <c r="F431" s="773"/>
      <c r="G431" s="773"/>
      <c r="H431" s="773"/>
      <c r="I431" s="773"/>
      <c r="J431" s="773"/>
      <c r="K431" s="773"/>
      <c r="L431" s="773"/>
      <c r="M431" s="773"/>
      <c r="N431" s="773"/>
      <c r="O431" s="778"/>
      <c r="P431" s="760" t="s">
        <v>80</v>
      </c>
      <c r="Q431" s="761"/>
      <c r="R431" s="761"/>
      <c r="S431" s="761"/>
      <c r="T431" s="761"/>
      <c r="U431" s="761"/>
      <c r="V431" s="762"/>
      <c r="W431" s="37" t="s">
        <v>69</v>
      </c>
      <c r="X431" s="753">
        <f>IFERROR(SUM(X429:X429),"0")</f>
        <v>30</v>
      </c>
      <c r="Y431" s="753">
        <f>IFERROR(SUM(Y429:Y429),"0")</f>
        <v>36</v>
      </c>
      <c r="Z431" s="37"/>
      <c r="AA431" s="754"/>
      <c r="AB431" s="754"/>
      <c r="AC431" s="754"/>
    </row>
    <row r="432" spans="1:68" ht="16.5" hidden="1" customHeight="1" x14ac:dyDescent="0.25">
      <c r="A432" s="785" t="s">
        <v>674</v>
      </c>
      <c r="B432" s="773"/>
      <c r="C432" s="773"/>
      <c r="D432" s="773"/>
      <c r="E432" s="773"/>
      <c r="F432" s="773"/>
      <c r="G432" s="773"/>
      <c r="H432" s="773"/>
      <c r="I432" s="773"/>
      <c r="J432" s="773"/>
      <c r="K432" s="773"/>
      <c r="L432" s="773"/>
      <c r="M432" s="773"/>
      <c r="N432" s="773"/>
      <c r="O432" s="773"/>
      <c r="P432" s="773"/>
      <c r="Q432" s="773"/>
      <c r="R432" s="773"/>
      <c r="S432" s="773"/>
      <c r="T432" s="773"/>
      <c r="U432" s="773"/>
      <c r="V432" s="773"/>
      <c r="W432" s="773"/>
      <c r="X432" s="773"/>
      <c r="Y432" s="773"/>
      <c r="Z432" s="773"/>
      <c r="AA432" s="746"/>
      <c r="AB432" s="746"/>
      <c r="AC432" s="746"/>
    </row>
    <row r="433" spans="1:68" ht="14.25" hidden="1" customHeight="1" x14ac:dyDescent="0.25">
      <c r="A433" s="772" t="s">
        <v>90</v>
      </c>
      <c r="B433" s="773"/>
      <c r="C433" s="773"/>
      <c r="D433" s="773"/>
      <c r="E433" s="773"/>
      <c r="F433" s="773"/>
      <c r="G433" s="773"/>
      <c r="H433" s="773"/>
      <c r="I433" s="773"/>
      <c r="J433" s="773"/>
      <c r="K433" s="773"/>
      <c r="L433" s="773"/>
      <c r="M433" s="773"/>
      <c r="N433" s="773"/>
      <c r="O433" s="773"/>
      <c r="P433" s="773"/>
      <c r="Q433" s="773"/>
      <c r="R433" s="773"/>
      <c r="S433" s="773"/>
      <c r="T433" s="773"/>
      <c r="U433" s="773"/>
      <c r="V433" s="773"/>
      <c r="W433" s="773"/>
      <c r="X433" s="773"/>
      <c r="Y433" s="773"/>
      <c r="Z433" s="773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64">
        <v>4680115881907</v>
      </c>
      <c r="E434" s="765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64">
        <v>4680115881907</v>
      </c>
      <c r="E435" s="765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8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37.5" hidden="1" customHeight="1" x14ac:dyDescent="0.25">
      <c r="A436" s="54" t="s">
        <v>680</v>
      </c>
      <c r="B436" s="54" t="s">
        <v>681</v>
      </c>
      <c r="C436" s="31">
        <v>4301011872</v>
      </c>
      <c r="D436" s="764">
        <v>4680115883925</v>
      </c>
      <c r="E436" s="765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80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677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27" hidden="1" customHeight="1" x14ac:dyDescent="0.25">
      <c r="A437" s="54" t="s">
        <v>680</v>
      </c>
      <c r="B437" s="54" t="s">
        <v>682</v>
      </c>
      <c r="C437" s="31">
        <v>4301011655</v>
      </c>
      <c r="D437" s="764">
        <v>4680115883925</v>
      </c>
      <c r="E437" s="765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11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679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64">
        <v>4607091384192</v>
      </c>
      <c r="E438" s="765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94</v>
      </c>
      <c r="N438" s="33"/>
      <c r="O438" s="32">
        <v>60</v>
      </c>
      <c r="P438" s="10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64">
        <v>4680115884892</v>
      </c>
      <c r="E439" s="765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68</v>
      </c>
      <c r="N439" s="33"/>
      <c r="O439" s="32">
        <v>60</v>
      </c>
      <c r="P439" s="8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64">
        <v>4680115884885</v>
      </c>
      <c r="E440" s="765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80</v>
      </c>
      <c r="Y440" s="752">
        <f t="shared" si="86"/>
        <v>84</v>
      </c>
      <c r="Z440" s="36">
        <f>IFERROR(IF(Y440=0,"",ROUNDUP(Y440/H440,0)*0.01898),"")</f>
        <v>0.13286000000000001</v>
      </c>
      <c r="AA440" s="56"/>
      <c r="AB440" s="57"/>
      <c r="AC440" s="513" t="s">
        <v>688</v>
      </c>
      <c r="AG440" s="64"/>
      <c r="AJ440" s="68"/>
      <c r="AK440" s="68">
        <v>0</v>
      </c>
      <c r="BB440" s="514" t="s">
        <v>1</v>
      </c>
      <c r="BM440" s="64">
        <f t="shared" si="87"/>
        <v>82.9</v>
      </c>
      <c r="BN440" s="64">
        <f t="shared" si="88"/>
        <v>87.045000000000002</v>
      </c>
      <c r="BO440" s="64">
        <f t="shared" si="89"/>
        <v>0.10416666666666667</v>
      </c>
      <c r="BP440" s="64">
        <f t="shared" si="90"/>
        <v>0.109375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64">
        <v>4680115884908</v>
      </c>
      <c r="E441" s="765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688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77"/>
      <c r="B442" s="773"/>
      <c r="C442" s="773"/>
      <c r="D442" s="773"/>
      <c r="E442" s="773"/>
      <c r="F442" s="773"/>
      <c r="G442" s="773"/>
      <c r="H442" s="773"/>
      <c r="I442" s="773"/>
      <c r="J442" s="773"/>
      <c r="K442" s="773"/>
      <c r="L442" s="773"/>
      <c r="M442" s="773"/>
      <c r="N442" s="773"/>
      <c r="O442" s="778"/>
      <c r="P442" s="760" t="s">
        <v>80</v>
      </c>
      <c r="Q442" s="761"/>
      <c r="R442" s="761"/>
      <c r="S442" s="761"/>
      <c r="T442" s="761"/>
      <c r="U442" s="761"/>
      <c r="V442" s="762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6.666666666666667</v>
      </c>
      <c r="Y442" s="753">
        <f>IFERROR(Y434/H434,"0")+IFERROR(Y435/H435,"0")+IFERROR(Y436/H436,"0")+IFERROR(Y437/H437,"0")+IFERROR(Y438/H438,"0")+IFERROR(Y439/H439,"0")+IFERROR(Y440/H440,"0")+IFERROR(Y441/H441,"0")</f>
        <v>7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0.13286000000000001</v>
      </c>
      <c r="AA442" s="754"/>
      <c r="AB442" s="754"/>
      <c r="AC442" s="754"/>
    </row>
    <row r="443" spans="1:68" x14ac:dyDescent="0.2">
      <c r="A443" s="773"/>
      <c r="B443" s="773"/>
      <c r="C443" s="773"/>
      <c r="D443" s="773"/>
      <c r="E443" s="773"/>
      <c r="F443" s="773"/>
      <c r="G443" s="773"/>
      <c r="H443" s="773"/>
      <c r="I443" s="773"/>
      <c r="J443" s="773"/>
      <c r="K443" s="773"/>
      <c r="L443" s="773"/>
      <c r="M443" s="773"/>
      <c r="N443" s="773"/>
      <c r="O443" s="778"/>
      <c r="P443" s="760" t="s">
        <v>80</v>
      </c>
      <c r="Q443" s="761"/>
      <c r="R443" s="761"/>
      <c r="S443" s="761"/>
      <c r="T443" s="761"/>
      <c r="U443" s="761"/>
      <c r="V443" s="762"/>
      <c r="W443" s="37" t="s">
        <v>69</v>
      </c>
      <c r="X443" s="753">
        <f>IFERROR(SUM(X434:X441),"0")</f>
        <v>80</v>
      </c>
      <c r="Y443" s="753">
        <f>IFERROR(SUM(Y434:Y441),"0")</f>
        <v>84</v>
      </c>
      <c r="Z443" s="37"/>
      <c r="AA443" s="754"/>
      <c r="AB443" s="754"/>
      <c r="AC443" s="754"/>
    </row>
    <row r="444" spans="1:68" ht="14.25" hidden="1" customHeight="1" x14ac:dyDescent="0.25">
      <c r="A444" s="772" t="s">
        <v>151</v>
      </c>
      <c r="B444" s="773"/>
      <c r="C444" s="773"/>
      <c r="D444" s="773"/>
      <c r="E444" s="773"/>
      <c r="F444" s="773"/>
      <c r="G444" s="773"/>
      <c r="H444" s="773"/>
      <c r="I444" s="773"/>
      <c r="J444" s="773"/>
      <c r="K444" s="773"/>
      <c r="L444" s="773"/>
      <c r="M444" s="773"/>
      <c r="N444" s="773"/>
      <c r="O444" s="773"/>
      <c r="P444" s="773"/>
      <c r="Q444" s="773"/>
      <c r="R444" s="773"/>
      <c r="S444" s="773"/>
      <c r="T444" s="773"/>
      <c r="U444" s="773"/>
      <c r="V444" s="773"/>
      <c r="W444" s="773"/>
      <c r="X444" s="773"/>
      <c r="Y444" s="773"/>
      <c r="Z444" s="773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64">
        <v>4607091384802</v>
      </c>
      <c r="E445" s="765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114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64">
        <v>4607091384826</v>
      </c>
      <c r="E446" s="765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77"/>
      <c r="B447" s="773"/>
      <c r="C447" s="773"/>
      <c r="D447" s="773"/>
      <c r="E447" s="773"/>
      <c r="F447" s="773"/>
      <c r="G447" s="773"/>
      <c r="H447" s="773"/>
      <c r="I447" s="773"/>
      <c r="J447" s="773"/>
      <c r="K447" s="773"/>
      <c r="L447" s="773"/>
      <c r="M447" s="773"/>
      <c r="N447" s="773"/>
      <c r="O447" s="778"/>
      <c r="P447" s="760" t="s">
        <v>80</v>
      </c>
      <c r="Q447" s="761"/>
      <c r="R447" s="761"/>
      <c r="S447" s="761"/>
      <c r="T447" s="761"/>
      <c r="U447" s="761"/>
      <c r="V447" s="762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73"/>
      <c r="B448" s="773"/>
      <c r="C448" s="773"/>
      <c r="D448" s="773"/>
      <c r="E448" s="773"/>
      <c r="F448" s="773"/>
      <c r="G448" s="773"/>
      <c r="H448" s="773"/>
      <c r="I448" s="773"/>
      <c r="J448" s="773"/>
      <c r="K448" s="773"/>
      <c r="L448" s="773"/>
      <c r="M448" s="773"/>
      <c r="N448" s="773"/>
      <c r="O448" s="778"/>
      <c r="P448" s="760" t="s">
        <v>80</v>
      </c>
      <c r="Q448" s="761"/>
      <c r="R448" s="761"/>
      <c r="S448" s="761"/>
      <c r="T448" s="761"/>
      <c r="U448" s="761"/>
      <c r="V448" s="762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72" t="s">
        <v>64</v>
      </c>
      <c r="B449" s="773"/>
      <c r="C449" s="773"/>
      <c r="D449" s="773"/>
      <c r="E449" s="773"/>
      <c r="F449" s="773"/>
      <c r="G449" s="773"/>
      <c r="H449" s="773"/>
      <c r="I449" s="773"/>
      <c r="J449" s="773"/>
      <c r="K449" s="773"/>
      <c r="L449" s="773"/>
      <c r="M449" s="773"/>
      <c r="N449" s="773"/>
      <c r="O449" s="773"/>
      <c r="P449" s="773"/>
      <c r="Q449" s="773"/>
      <c r="R449" s="773"/>
      <c r="S449" s="773"/>
      <c r="T449" s="773"/>
      <c r="U449" s="773"/>
      <c r="V449" s="773"/>
      <c r="W449" s="773"/>
      <c r="X449" s="773"/>
      <c r="Y449" s="773"/>
      <c r="Z449" s="773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64">
        <v>4607091384246</v>
      </c>
      <c r="E450" s="765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97</v>
      </c>
      <c r="N450" s="33"/>
      <c r="O450" s="32">
        <v>40</v>
      </c>
      <c r="P450" s="1034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64">
        <v>4680115881976</v>
      </c>
      <c r="E451" s="765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97</v>
      </c>
      <c r="N451" s="33"/>
      <c r="O451" s="32">
        <v>40</v>
      </c>
      <c r="P451" s="1007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706</v>
      </c>
      <c r="B452" s="54" t="s">
        <v>707</v>
      </c>
      <c r="C452" s="31">
        <v>4301051297</v>
      </c>
      <c r="D452" s="764">
        <v>4607091384253</v>
      </c>
      <c r="E452" s="765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11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37.5" hidden="1" customHeight="1" x14ac:dyDescent="0.25">
      <c r="A453" s="54" t="s">
        <v>706</v>
      </c>
      <c r="B453" s="54" t="s">
        <v>709</v>
      </c>
      <c r="C453" s="31">
        <v>4301051634</v>
      </c>
      <c r="D453" s="764">
        <v>4607091384253</v>
      </c>
      <c r="E453" s="765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64">
        <v>4680115881969</v>
      </c>
      <c r="E454" s="765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11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77"/>
      <c r="B455" s="773"/>
      <c r="C455" s="773"/>
      <c r="D455" s="773"/>
      <c r="E455" s="773"/>
      <c r="F455" s="773"/>
      <c r="G455" s="773"/>
      <c r="H455" s="773"/>
      <c r="I455" s="773"/>
      <c r="J455" s="773"/>
      <c r="K455" s="773"/>
      <c r="L455" s="773"/>
      <c r="M455" s="773"/>
      <c r="N455" s="773"/>
      <c r="O455" s="778"/>
      <c r="P455" s="760" t="s">
        <v>80</v>
      </c>
      <c r="Q455" s="761"/>
      <c r="R455" s="761"/>
      <c r="S455" s="761"/>
      <c r="T455" s="761"/>
      <c r="U455" s="761"/>
      <c r="V455" s="762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73"/>
      <c r="B456" s="773"/>
      <c r="C456" s="773"/>
      <c r="D456" s="773"/>
      <c r="E456" s="773"/>
      <c r="F456" s="773"/>
      <c r="G456" s="773"/>
      <c r="H456" s="773"/>
      <c r="I456" s="773"/>
      <c r="J456" s="773"/>
      <c r="K456" s="773"/>
      <c r="L456" s="773"/>
      <c r="M456" s="773"/>
      <c r="N456" s="773"/>
      <c r="O456" s="778"/>
      <c r="P456" s="760" t="s">
        <v>80</v>
      </c>
      <c r="Q456" s="761"/>
      <c r="R456" s="761"/>
      <c r="S456" s="761"/>
      <c r="T456" s="761"/>
      <c r="U456" s="761"/>
      <c r="V456" s="762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72" t="s">
        <v>182</v>
      </c>
      <c r="B457" s="773"/>
      <c r="C457" s="773"/>
      <c r="D457" s="773"/>
      <c r="E457" s="773"/>
      <c r="F457" s="773"/>
      <c r="G457" s="773"/>
      <c r="H457" s="773"/>
      <c r="I457" s="773"/>
      <c r="J457" s="773"/>
      <c r="K457" s="773"/>
      <c r="L457" s="773"/>
      <c r="M457" s="773"/>
      <c r="N457" s="773"/>
      <c r="O457" s="773"/>
      <c r="P457" s="773"/>
      <c r="Q457" s="773"/>
      <c r="R457" s="773"/>
      <c r="S457" s="773"/>
      <c r="T457" s="773"/>
      <c r="U457" s="773"/>
      <c r="V457" s="773"/>
      <c r="W457" s="773"/>
      <c r="X457" s="773"/>
      <c r="Y457" s="773"/>
      <c r="Z457" s="773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64">
        <v>4607091389357</v>
      </c>
      <c r="E458" s="765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97</v>
      </c>
      <c r="N458" s="33"/>
      <c r="O458" s="32">
        <v>40</v>
      </c>
      <c r="P458" s="1131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77"/>
      <c r="B459" s="773"/>
      <c r="C459" s="773"/>
      <c r="D459" s="773"/>
      <c r="E459" s="773"/>
      <c r="F459" s="773"/>
      <c r="G459" s="773"/>
      <c r="H459" s="773"/>
      <c r="I459" s="773"/>
      <c r="J459" s="773"/>
      <c r="K459" s="773"/>
      <c r="L459" s="773"/>
      <c r="M459" s="773"/>
      <c r="N459" s="773"/>
      <c r="O459" s="778"/>
      <c r="P459" s="760" t="s">
        <v>80</v>
      </c>
      <c r="Q459" s="761"/>
      <c r="R459" s="761"/>
      <c r="S459" s="761"/>
      <c r="T459" s="761"/>
      <c r="U459" s="761"/>
      <c r="V459" s="762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73"/>
      <c r="B460" s="773"/>
      <c r="C460" s="773"/>
      <c r="D460" s="773"/>
      <c r="E460" s="773"/>
      <c r="F460" s="773"/>
      <c r="G460" s="773"/>
      <c r="H460" s="773"/>
      <c r="I460" s="773"/>
      <c r="J460" s="773"/>
      <c r="K460" s="773"/>
      <c r="L460" s="773"/>
      <c r="M460" s="773"/>
      <c r="N460" s="773"/>
      <c r="O460" s="778"/>
      <c r="P460" s="760" t="s">
        <v>80</v>
      </c>
      <c r="Q460" s="761"/>
      <c r="R460" s="761"/>
      <c r="S460" s="761"/>
      <c r="T460" s="761"/>
      <c r="U460" s="761"/>
      <c r="V460" s="762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9" t="s">
        <v>718</v>
      </c>
      <c r="B461" s="850"/>
      <c r="C461" s="850"/>
      <c r="D461" s="850"/>
      <c r="E461" s="850"/>
      <c r="F461" s="850"/>
      <c r="G461" s="850"/>
      <c r="H461" s="850"/>
      <c r="I461" s="850"/>
      <c r="J461" s="850"/>
      <c r="K461" s="850"/>
      <c r="L461" s="850"/>
      <c r="M461" s="850"/>
      <c r="N461" s="850"/>
      <c r="O461" s="850"/>
      <c r="P461" s="850"/>
      <c r="Q461" s="850"/>
      <c r="R461" s="850"/>
      <c r="S461" s="850"/>
      <c r="T461" s="850"/>
      <c r="U461" s="850"/>
      <c r="V461" s="850"/>
      <c r="W461" s="850"/>
      <c r="X461" s="850"/>
      <c r="Y461" s="850"/>
      <c r="Z461" s="850"/>
      <c r="AA461" s="48"/>
      <c r="AB461" s="48"/>
      <c r="AC461" s="48"/>
    </row>
    <row r="462" spans="1:68" ht="16.5" hidden="1" customHeight="1" x14ac:dyDescent="0.25">
      <c r="A462" s="785" t="s">
        <v>719</v>
      </c>
      <c r="B462" s="773"/>
      <c r="C462" s="773"/>
      <c r="D462" s="773"/>
      <c r="E462" s="773"/>
      <c r="F462" s="773"/>
      <c r="G462" s="773"/>
      <c r="H462" s="773"/>
      <c r="I462" s="773"/>
      <c r="J462" s="773"/>
      <c r="K462" s="773"/>
      <c r="L462" s="773"/>
      <c r="M462" s="773"/>
      <c r="N462" s="773"/>
      <c r="O462" s="773"/>
      <c r="P462" s="773"/>
      <c r="Q462" s="773"/>
      <c r="R462" s="773"/>
      <c r="S462" s="773"/>
      <c r="T462" s="773"/>
      <c r="U462" s="773"/>
      <c r="V462" s="773"/>
      <c r="W462" s="773"/>
      <c r="X462" s="773"/>
      <c r="Y462" s="773"/>
      <c r="Z462" s="773"/>
      <c r="AA462" s="746"/>
      <c r="AB462" s="746"/>
      <c r="AC462" s="746"/>
    </row>
    <row r="463" spans="1:68" ht="14.25" hidden="1" customHeight="1" x14ac:dyDescent="0.25">
      <c r="A463" s="772" t="s">
        <v>151</v>
      </c>
      <c r="B463" s="773"/>
      <c r="C463" s="773"/>
      <c r="D463" s="773"/>
      <c r="E463" s="773"/>
      <c r="F463" s="773"/>
      <c r="G463" s="773"/>
      <c r="H463" s="773"/>
      <c r="I463" s="773"/>
      <c r="J463" s="773"/>
      <c r="K463" s="773"/>
      <c r="L463" s="773"/>
      <c r="M463" s="773"/>
      <c r="N463" s="773"/>
      <c r="O463" s="773"/>
      <c r="P463" s="773"/>
      <c r="Q463" s="773"/>
      <c r="R463" s="773"/>
      <c r="S463" s="773"/>
      <c r="T463" s="773"/>
      <c r="U463" s="773"/>
      <c r="V463" s="773"/>
      <c r="W463" s="773"/>
      <c r="X463" s="773"/>
      <c r="Y463" s="773"/>
      <c r="Z463" s="773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64">
        <v>4680115886100</v>
      </c>
      <c r="E464" s="765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1103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10</v>
      </c>
      <c r="Y464" s="752">
        <f t="shared" ref="Y464:Y480" si="9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10.388888888888889</v>
      </c>
      <c r="BN464" s="64">
        <f t="shared" ref="BN464:BN480" si="93">IFERROR(Y464*I464/H464,"0")</f>
        <v>11.22</v>
      </c>
      <c r="BO464" s="64">
        <f t="shared" ref="BO464:BO480" si="94">IFERROR(1/J464*(X464/H464),"0")</f>
        <v>1.4029180695847361E-2</v>
      </c>
      <c r="BP464" s="64">
        <f t="shared" ref="BP464:BP480" si="95">IFERROR(1/J464*(Y464/H464),"0")</f>
        <v>1.5151515151515152E-2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4301031382</v>
      </c>
      <c r="D465" s="764">
        <v>4680115886117</v>
      </c>
      <c r="E465" s="765"/>
      <c r="F465" s="750">
        <v>0.9</v>
      </c>
      <c r="G465" s="32">
        <v>6</v>
      </c>
      <c r="H465" s="750">
        <v>5.4</v>
      </c>
      <c r="I465" s="750">
        <v>5.61</v>
      </c>
      <c r="J465" s="32">
        <v>120</v>
      </c>
      <c r="K465" s="32" t="s">
        <v>105</v>
      </c>
      <c r="L465" s="32"/>
      <c r="M465" s="33" t="s">
        <v>68</v>
      </c>
      <c r="N465" s="33"/>
      <c r="O465" s="32">
        <v>50</v>
      </c>
      <c r="P465" s="868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IFERROR(IF(Y465=0,"",ROUNDUP(Y465/H465,0)*0.00937),"")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4301031406</v>
      </c>
      <c r="D466" s="764">
        <v>4680115886117</v>
      </c>
      <c r="E466" s="765"/>
      <c r="F466" s="750">
        <v>0.9</v>
      </c>
      <c r="G466" s="32">
        <v>6</v>
      </c>
      <c r="H466" s="750">
        <v>5.4</v>
      </c>
      <c r="I466" s="750">
        <v>5.61</v>
      </c>
      <c r="J466" s="32">
        <v>132</v>
      </c>
      <c r="K466" s="32" t="s">
        <v>105</v>
      </c>
      <c r="L466" s="32"/>
      <c r="M466" s="33" t="s">
        <v>68</v>
      </c>
      <c r="N466" s="33"/>
      <c r="O466" s="32">
        <v>50</v>
      </c>
      <c r="P466" s="1155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IFERROR(IF(Y466=0,"",ROUNDUP(Y466/H466,0)*0.00902),"")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64">
        <v>4680115883147</v>
      </c>
      <c r="E467" s="765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10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64">
        <v>4680115883147</v>
      </c>
      <c r="E468" s="765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1149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64">
        <v>4607091384338</v>
      </c>
      <c r="E469" s="765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10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52.5</v>
      </c>
      <c r="Y469" s="752">
        <f t="shared" si="91"/>
        <v>52.5</v>
      </c>
      <c r="Z469" s="36">
        <f t="shared" si="96"/>
        <v>0.1255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55.75</v>
      </c>
      <c r="BN469" s="64">
        <f t="shared" si="93"/>
        <v>55.75</v>
      </c>
      <c r="BO469" s="64">
        <f t="shared" si="94"/>
        <v>0.10683760683760685</v>
      </c>
      <c r="BP469" s="64">
        <f t="shared" si="95"/>
        <v>0.10683760683760685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64">
        <v>4680115883154</v>
      </c>
      <c r="E470" s="765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8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64">
        <v>4680115883154</v>
      </c>
      <c r="E471" s="765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1107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64">
        <v>4607091389524</v>
      </c>
      <c r="E472" s="765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64">
        <v>4607091389524</v>
      </c>
      <c r="E473" s="765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11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64">
        <v>4680115883161</v>
      </c>
      <c r="E474" s="765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11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64">
        <v>4680115883161</v>
      </c>
      <c r="E475" s="765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920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64">
        <v>4607091389531</v>
      </c>
      <c r="E476" s="765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64">
        <v>4607091389531</v>
      </c>
      <c r="E477" s="765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35</v>
      </c>
      <c r="Y477" s="752">
        <f t="shared" si="91"/>
        <v>35.700000000000003</v>
      </c>
      <c r="Z477" s="36">
        <f t="shared" si="96"/>
        <v>8.5339999999999999E-2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37.166666666666664</v>
      </c>
      <c r="BN477" s="64">
        <f t="shared" si="93"/>
        <v>37.910000000000004</v>
      </c>
      <c r="BO477" s="64">
        <f t="shared" si="94"/>
        <v>7.1225071225071226E-2</v>
      </c>
      <c r="BP477" s="64">
        <f t="shared" si="95"/>
        <v>7.2649572649572655E-2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64">
        <v>4607091384345</v>
      </c>
      <c r="E478" s="765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8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4301031368</v>
      </c>
      <c r="D479" s="764">
        <v>4680115883185</v>
      </c>
      <c r="E479" s="765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50</v>
      </c>
      <c r="P479" s="1094" t="s">
        <v>756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727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4301031255</v>
      </c>
      <c r="D480" s="764">
        <v>4680115883185</v>
      </c>
      <c r="E480" s="765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45</v>
      </c>
      <c r="P480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758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77"/>
      <c r="B481" s="773"/>
      <c r="C481" s="773"/>
      <c r="D481" s="773"/>
      <c r="E481" s="773"/>
      <c r="F481" s="773"/>
      <c r="G481" s="773"/>
      <c r="H481" s="773"/>
      <c r="I481" s="773"/>
      <c r="J481" s="773"/>
      <c r="K481" s="773"/>
      <c r="L481" s="773"/>
      <c r="M481" s="773"/>
      <c r="N481" s="773"/>
      <c r="O481" s="778"/>
      <c r="P481" s="760" t="s">
        <v>80</v>
      </c>
      <c r="Q481" s="761"/>
      <c r="R481" s="761"/>
      <c r="S481" s="761"/>
      <c r="T481" s="761"/>
      <c r="U481" s="761"/>
      <c r="V481" s="762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43.518518518518519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44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0.22888</v>
      </c>
      <c r="AA481" s="754"/>
      <c r="AB481" s="754"/>
      <c r="AC481" s="754"/>
    </row>
    <row r="482" spans="1:68" x14ac:dyDescent="0.2">
      <c r="A482" s="773"/>
      <c r="B482" s="773"/>
      <c r="C482" s="773"/>
      <c r="D482" s="773"/>
      <c r="E482" s="773"/>
      <c r="F482" s="773"/>
      <c r="G482" s="773"/>
      <c r="H482" s="773"/>
      <c r="I482" s="773"/>
      <c r="J482" s="773"/>
      <c r="K482" s="773"/>
      <c r="L482" s="773"/>
      <c r="M482" s="773"/>
      <c r="N482" s="773"/>
      <c r="O482" s="778"/>
      <c r="P482" s="760" t="s">
        <v>80</v>
      </c>
      <c r="Q482" s="761"/>
      <c r="R482" s="761"/>
      <c r="S482" s="761"/>
      <c r="T482" s="761"/>
      <c r="U482" s="761"/>
      <c r="V482" s="762"/>
      <c r="W482" s="37" t="s">
        <v>69</v>
      </c>
      <c r="X482" s="753">
        <f>IFERROR(SUM(X464:X480),"0")</f>
        <v>97.5</v>
      </c>
      <c r="Y482" s="753">
        <f>IFERROR(SUM(Y464:Y480),"0")</f>
        <v>99</v>
      </c>
      <c r="Z482" s="37"/>
      <c r="AA482" s="754"/>
      <c r="AB482" s="754"/>
      <c r="AC482" s="754"/>
    </row>
    <row r="483" spans="1:68" ht="14.25" hidden="1" customHeight="1" x14ac:dyDescent="0.25">
      <c r="A483" s="772" t="s">
        <v>64</v>
      </c>
      <c r="B483" s="773"/>
      <c r="C483" s="773"/>
      <c r="D483" s="773"/>
      <c r="E483" s="773"/>
      <c r="F483" s="773"/>
      <c r="G483" s="773"/>
      <c r="H483" s="773"/>
      <c r="I483" s="773"/>
      <c r="J483" s="773"/>
      <c r="K483" s="773"/>
      <c r="L483" s="773"/>
      <c r="M483" s="773"/>
      <c r="N483" s="773"/>
      <c r="O483" s="773"/>
      <c r="P483" s="773"/>
      <c r="Q483" s="773"/>
      <c r="R483" s="773"/>
      <c r="S483" s="773"/>
      <c r="T483" s="773"/>
      <c r="U483" s="773"/>
      <c r="V483" s="773"/>
      <c r="W483" s="773"/>
      <c r="X483" s="773"/>
      <c r="Y483" s="773"/>
      <c r="Z483" s="773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64">
        <v>4607091384352</v>
      </c>
      <c r="E484" s="765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97</v>
      </c>
      <c r="N484" s="33"/>
      <c r="O484" s="32">
        <v>45</v>
      </c>
      <c r="P484" s="8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64">
        <v>4607091389654</v>
      </c>
      <c r="E485" s="765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97</v>
      </c>
      <c r="N485" s="33"/>
      <c r="O485" s="32">
        <v>45</v>
      </c>
      <c r="P485" s="9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77"/>
      <c r="B486" s="773"/>
      <c r="C486" s="773"/>
      <c r="D486" s="773"/>
      <c r="E486" s="773"/>
      <c r="F486" s="773"/>
      <c r="G486" s="773"/>
      <c r="H486" s="773"/>
      <c r="I486" s="773"/>
      <c r="J486" s="773"/>
      <c r="K486" s="773"/>
      <c r="L486" s="773"/>
      <c r="M486" s="773"/>
      <c r="N486" s="773"/>
      <c r="O486" s="778"/>
      <c r="P486" s="760" t="s">
        <v>80</v>
      </c>
      <c r="Q486" s="761"/>
      <c r="R486" s="761"/>
      <c r="S486" s="761"/>
      <c r="T486" s="761"/>
      <c r="U486" s="761"/>
      <c r="V486" s="762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73"/>
      <c r="B487" s="773"/>
      <c r="C487" s="773"/>
      <c r="D487" s="773"/>
      <c r="E487" s="773"/>
      <c r="F487" s="773"/>
      <c r="G487" s="773"/>
      <c r="H487" s="773"/>
      <c r="I487" s="773"/>
      <c r="J487" s="773"/>
      <c r="K487" s="773"/>
      <c r="L487" s="773"/>
      <c r="M487" s="773"/>
      <c r="N487" s="773"/>
      <c r="O487" s="778"/>
      <c r="P487" s="760" t="s">
        <v>80</v>
      </c>
      <c r="Q487" s="761"/>
      <c r="R487" s="761"/>
      <c r="S487" s="761"/>
      <c r="T487" s="761"/>
      <c r="U487" s="761"/>
      <c r="V487" s="762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72" t="s">
        <v>82</v>
      </c>
      <c r="B488" s="773"/>
      <c r="C488" s="773"/>
      <c r="D488" s="773"/>
      <c r="E488" s="773"/>
      <c r="F488" s="773"/>
      <c r="G488" s="773"/>
      <c r="H488" s="773"/>
      <c r="I488" s="773"/>
      <c r="J488" s="773"/>
      <c r="K488" s="773"/>
      <c r="L488" s="773"/>
      <c r="M488" s="773"/>
      <c r="N488" s="773"/>
      <c r="O488" s="773"/>
      <c r="P488" s="773"/>
      <c r="Q488" s="773"/>
      <c r="R488" s="773"/>
      <c r="S488" s="773"/>
      <c r="T488" s="773"/>
      <c r="U488" s="773"/>
      <c r="V488" s="773"/>
      <c r="W488" s="773"/>
      <c r="X488" s="773"/>
      <c r="Y488" s="773"/>
      <c r="Z488" s="773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64">
        <v>4680115884113</v>
      </c>
      <c r="E489" s="765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10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77"/>
      <c r="B490" s="773"/>
      <c r="C490" s="773"/>
      <c r="D490" s="773"/>
      <c r="E490" s="773"/>
      <c r="F490" s="773"/>
      <c r="G490" s="773"/>
      <c r="H490" s="773"/>
      <c r="I490" s="773"/>
      <c r="J490" s="773"/>
      <c r="K490" s="773"/>
      <c r="L490" s="773"/>
      <c r="M490" s="773"/>
      <c r="N490" s="773"/>
      <c r="O490" s="778"/>
      <c r="P490" s="760" t="s">
        <v>80</v>
      </c>
      <c r="Q490" s="761"/>
      <c r="R490" s="761"/>
      <c r="S490" s="761"/>
      <c r="T490" s="761"/>
      <c r="U490" s="761"/>
      <c r="V490" s="762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73"/>
      <c r="B491" s="773"/>
      <c r="C491" s="773"/>
      <c r="D491" s="773"/>
      <c r="E491" s="773"/>
      <c r="F491" s="773"/>
      <c r="G491" s="773"/>
      <c r="H491" s="773"/>
      <c r="I491" s="773"/>
      <c r="J491" s="773"/>
      <c r="K491" s="773"/>
      <c r="L491" s="773"/>
      <c r="M491" s="773"/>
      <c r="N491" s="773"/>
      <c r="O491" s="778"/>
      <c r="P491" s="760" t="s">
        <v>80</v>
      </c>
      <c r="Q491" s="761"/>
      <c r="R491" s="761"/>
      <c r="S491" s="761"/>
      <c r="T491" s="761"/>
      <c r="U491" s="761"/>
      <c r="V491" s="762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5" t="s">
        <v>770</v>
      </c>
      <c r="B492" s="773"/>
      <c r="C492" s="773"/>
      <c r="D492" s="773"/>
      <c r="E492" s="773"/>
      <c r="F492" s="773"/>
      <c r="G492" s="773"/>
      <c r="H492" s="773"/>
      <c r="I492" s="773"/>
      <c r="J492" s="773"/>
      <c r="K492" s="773"/>
      <c r="L492" s="773"/>
      <c r="M492" s="773"/>
      <c r="N492" s="773"/>
      <c r="O492" s="773"/>
      <c r="P492" s="773"/>
      <c r="Q492" s="773"/>
      <c r="R492" s="773"/>
      <c r="S492" s="773"/>
      <c r="T492" s="773"/>
      <c r="U492" s="773"/>
      <c r="V492" s="773"/>
      <c r="W492" s="773"/>
      <c r="X492" s="773"/>
      <c r="Y492" s="773"/>
      <c r="Z492" s="773"/>
      <c r="AA492" s="746"/>
      <c r="AB492" s="746"/>
      <c r="AC492" s="746"/>
    </row>
    <row r="493" spans="1:68" ht="14.25" hidden="1" customHeight="1" x14ac:dyDescent="0.25">
      <c r="A493" s="772" t="s">
        <v>140</v>
      </c>
      <c r="B493" s="773"/>
      <c r="C493" s="773"/>
      <c r="D493" s="773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3"/>
      <c r="P493" s="773"/>
      <c r="Q493" s="773"/>
      <c r="R493" s="773"/>
      <c r="S493" s="773"/>
      <c r="T493" s="773"/>
      <c r="U493" s="773"/>
      <c r="V493" s="773"/>
      <c r="W493" s="773"/>
      <c r="X493" s="773"/>
      <c r="Y493" s="773"/>
      <c r="Z493" s="773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64">
        <v>4607091389364</v>
      </c>
      <c r="E494" s="765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77"/>
      <c r="B495" s="773"/>
      <c r="C495" s="773"/>
      <c r="D495" s="773"/>
      <c r="E495" s="773"/>
      <c r="F495" s="773"/>
      <c r="G495" s="773"/>
      <c r="H495" s="773"/>
      <c r="I495" s="773"/>
      <c r="J495" s="773"/>
      <c r="K495" s="773"/>
      <c r="L495" s="773"/>
      <c r="M495" s="773"/>
      <c r="N495" s="773"/>
      <c r="O495" s="778"/>
      <c r="P495" s="760" t="s">
        <v>80</v>
      </c>
      <c r="Q495" s="761"/>
      <c r="R495" s="761"/>
      <c r="S495" s="761"/>
      <c r="T495" s="761"/>
      <c r="U495" s="761"/>
      <c r="V495" s="762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73"/>
      <c r="B496" s="773"/>
      <c r="C496" s="773"/>
      <c r="D496" s="773"/>
      <c r="E496" s="773"/>
      <c r="F496" s="773"/>
      <c r="G496" s="773"/>
      <c r="H496" s="773"/>
      <c r="I496" s="773"/>
      <c r="J496" s="773"/>
      <c r="K496" s="773"/>
      <c r="L496" s="773"/>
      <c r="M496" s="773"/>
      <c r="N496" s="773"/>
      <c r="O496" s="778"/>
      <c r="P496" s="760" t="s">
        <v>80</v>
      </c>
      <c r="Q496" s="761"/>
      <c r="R496" s="761"/>
      <c r="S496" s="761"/>
      <c r="T496" s="761"/>
      <c r="U496" s="761"/>
      <c r="V496" s="762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72" t="s">
        <v>151</v>
      </c>
      <c r="B497" s="773"/>
      <c r="C497" s="773"/>
      <c r="D497" s="773"/>
      <c r="E497" s="773"/>
      <c r="F497" s="773"/>
      <c r="G497" s="773"/>
      <c r="H497" s="773"/>
      <c r="I497" s="773"/>
      <c r="J497" s="773"/>
      <c r="K497" s="773"/>
      <c r="L497" s="773"/>
      <c r="M497" s="773"/>
      <c r="N497" s="773"/>
      <c r="O497" s="773"/>
      <c r="P497" s="773"/>
      <c r="Q497" s="773"/>
      <c r="R497" s="773"/>
      <c r="S497" s="773"/>
      <c r="T497" s="773"/>
      <c r="U497" s="773"/>
      <c r="V497" s="773"/>
      <c r="W497" s="773"/>
      <c r="X497" s="773"/>
      <c r="Y497" s="773"/>
      <c r="Z497" s="773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64">
        <v>4680115886094</v>
      </c>
      <c r="E498" s="765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94</v>
      </c>
      <c r="N498" s="33"/>
      <c r="O498" s="32">
        <v>50</v>
      </c>
      <c r="P498" s="1085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64">
        <v>4607091389425</v>
      </c>
      <c r="E499" s="765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64">
        <v>4680115880771</v>
      </c>
      <c r="E500" s="765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964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64">
        <v>4607091389500</v>
      </c>
      <c r="E501" s="765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10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64">
        <v>4607091389500</v>
      </c>
      <c r="E502" s="765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11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7</v>
      </c>
      <c r="Y502" s="752">
        <f>IFERROR(IF(X502="",0,CEILING((X502/$H502),1)*$H502),"")</f>
        <v>8.4</v>
      </c>
      <c r="Z502" s="36">
        <f>IFERROR(IF(Y502=0,"",ROUNDUP(Y502/H502,0)*0.00502),"")</f>
        <v>2.0080000000000001E-2</v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7.4333333333333327</v>
      </c>
      <c r="BN502" s="64">
        <f>IFERROR(Y502*I502/H502,"0")</f>
        <v>8.92</v>
      </c>
      <c r="BO502" s="64">
        <f>IFERROR(1/J502*(X502/H502),"0")</f>
        <v>1.4245014245014245E-2</v>
      </c>
      <c r="BP502" s="64">
        <f>IFERROR(1/J502*(Y502/H502),"0")</f>
        <v>1.7094017094017096E-2</v>
      </c>
    </row>
    <row r="503" spans="1:68" x14ac:dyDescent="0.2">
      <c r="A503" s="777"/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8"/>
      <c r="P503" s="760" t="s">
        <v>80</v>
      </c>
      <c r="Q503" s="761"/>
      <c r="R503" s="761"/>
      <c r="S503" s="761"/>
      <c r="T503" s="761"/>
      <c r="U503" s="761"/>
      <c r="V503" s="762"/>
      <c r="W503" s="37" t="s">
        <v>81</v>
      </c>
      <c r="X503" s="753">
        <f>IFERROR(X498/H498,"0")+IFERROR(X499/H499,"0")+IFERROR(X500/H500,"0")+IFERROR(X501/H501,"0")+IFERROR(X502/H502,"0")</f>
        <v>3.333333333333333</v>
      </c>
      <c r="Y503" s="753">
        <f>IFERROR(Y498/H498,"0")+IFERROR(Y499/H499,"0")+IFERROR(Y500/H500,"0")+IFERROR(Y501/H501,"0")+IFERROR(Y502/H502,"0")</f>
        <v>4</v>
      </c>
      <c r="Z503" s="753">
        <f>IFERROR(IF(Z498="",0,Z498),"0")+IFERROR(IF(Z499="",0,Z499),"0")+IFERROR(IF(Z500="",0,Z500),"0")+IFERROR(IF(Z501="",0,Z501),"0")+IFERROR(IF(Z502="",0,Z502),"0")</f>
        <v>2.0080000000000001E-2</v>
      </c>
      <c r="AA503" s="754"/>
      <c r="AB503" s="754"/>
      <c r="AC503" s="754"/>
    </row>
    <row r="504" spans="1:68" x14ac:dyDescent="0.2">
      <c r="A504" s="773"/>
      <c r="B504" s="773"/>
      <c r="C504" s="773"/>
      <c r="D504" s="773"/>
      <c r="E504" s="773"/>
      <c r="F504" s="773"/>
      <c r="G504" s="773"/>
      <c r="H504" s="773"/>
      <c r="I504" s="773"/>
      <c r="J504" s="773"/>
      <c r="K504" s="773"/>
      <c r="L504" s="773"/>
      <c r="M504" s="773"/>
      <c r="N504" s="773"/>
      <c r="O504" s="778"/>
      <c r="P504" s="760" t="s">
        <v>80</v>
      </c>
      <c r="Q504" s="761"/>
      <c r="R504" s="761"/>
      <c r="S504" s="761"/>
      <c r="T504" s="761"/>
      <c r="U504" s="761"/>
      <c r="V504" s="762"/>
      <c r="W504" s="37" t="s">
        <v>69</v>
      </c>
      <c r="X504" s="753">
        <f>IFERROR(SUM(X498:X502),"0")</f>
        <v>7</v>
      </c>
      <c r="Y504" s="753">
        <f>IFERROR(SUM(Y498:Y502),"0")</f>
        <v>8.4</v>
      </c>
      <c r="Z504" s="37"/>
      <c r="AA504" s="754"/>
      <c r="AB504" s="754"/>
      <c r="AC504" s="754"/>
    </row>
    <row r="505" spans="1:68" ht="16.5" hidden="1" customHeight="1" x14ac:dyDescent="0.25">
      <c r="A505" s="785" t="s">
        <v>788</v>
      </c>
      <c r="B505" s="773"/>
      <c r="C505" s="773"/>
      <c r="D505" s="773"/>
      <c r="E505" s="773"/>
      <c r="F505" s="773"/>
      <c r="G505" s="773"/>
      <c r="H505" s="773"/>
      <c r="I505" s="773"/>
      <c r="J505" s="773"/>
      <c r="K505" s="773"/>
      <c r="L505" s="773"/>
      <c r="M505" s="773"/>
      <c r="N505" s="773"/>
      <c r="O505" s="773"/>
      <c r="P505" s="773"/>
      <c r="Q505" s="773"/>
      <c r="R505" s="773"/>
      <c r="S505" s="773"/>
      <c r="T505" s="773"/>
      <c r="U505" s="773"/>
      <c r="V505" s="773"/>
      <c r="W505" s="773"/>
      <c r="X505" s="773"/>
      <c r="Y505" s="773"/>
      <c r="Z505" s="773"/>
      <c r="AA505" s="746"/>
      <c r="AB505" s="746"/>
      <c r="AC505" s="746"/>
    </row>
    <row r="506" spans="1:68" ht="14.25" hidden="1" customHeight="1" x14ac:dyDescent="0.25">
      <c r="A506" s="772" t="s">
        <v>151</v>
      </c>
      <c r="B506" s="773"/>
      <c r="C506" s="773"/>
      <c r="D506" s="773"/>
      <c r="E506" s="773"/>
      <c r="F506" s="773"/>
      <c r="G506" s="773"/>
      <c r="H506" s="773"/>
      <c r="I506" s="773"/>
      <c r="J506" s="773"/>
      <c r="K506" s="773"/>
      <c r="L506" s="773"/>
      <c r="M506" s="773"/>
      <c r="N506" s="773"/>
      <c r="O506" s="773"/>
      <c r="P506" s="773"/>
      <c r="Q506" s="773"/>
      <c r="R506" s="773"/>
      <c r="S506" s="773"/>
      <c r="T506" s="773"/>
      <c r="U506" s="773"/>
      <c r="V506" s="773"/>
      <c r="W506" s="773"/>
      <c r="X506" s="773"/>
      <c r="Y506" s="773"/>
      <c r="Z506" s="773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64">
        <v>4680115885189</v>
      </c>
      <c r="E507" s="765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7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64">
        <v>4680115885110</v>
      </c>
      <c r="E508" s="765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1100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64">
        <v>4680115885219</v>
      </c>
      <c r="E509" s="765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833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42.000000000000007</v>
      </c>
      <c r="Y509" s="752">
        <f>IFERROR(IF(X509="",0,CEILING((X509/$H509),1)*$H509),"")</f>
        <v>42</v>
      </c>
      <c r="Z509" s="36">
        <f>IFERROR(IF(Y509=0,"",ROUNDUP(Y509/H509,0)*0.00502),"")</f>
        <v>0.1255</v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62.500000000000014</v>
      </c>
      <c r="BN509" s="64">
        <f>IFERROR(Y509*I509/H509,"0")</f>
        <v>62.5</v>
      </c>
      <c r="BO509" s="64">
        <f>IFERROR(1/J509*(X509/H509),"0")</f>
        <v>0.10683760683760686</v>
      </c>
      <c r="BP509" s="64">
        <f>IFERROR(1/J509*(Y509/H509),"0")</f>
        <v>0.10683760683760685</v>
      </c>
    </row>
    <row r="510" spans="1:68" x14ac:dyDescent="0.2">
      <c r="A510" s="777"/>
      <c r="B510" s="773"/>
      <c r="C510" s="773"/>
      <c r="D510" s="773"/>
      <c r="E510" s="773"/>
      <c r="F510" s="773"/>
      <c r="G510" s="773"/>
      <c r="H510" s="773"/>
      <c r="I510" s="773"/>
      <c r="J510" s="773"/>
      <c r="K510" s="773"/>
      <c r="L510" s="773"/>
      <c r="M510" s="773"/>
      <c r="N510" s="773"/>
      <c r="O510" s="778"/>
      <c r="P510" s="760" t="s">
        <v>80</v>
      </c>
      <c r="Q510" s="761"/>
      <c r="R510" s="761"/>
      <c r="S510" s="761"/>
      <c r="T510" s="761"/>
      <c r="U510" s="761"/>
      <c r="V510" s="762"/>
      <c r="W510" s="37" t="s">
        <v>81</v>
      </c>
      <c r="X510" s="753">
        <f>IFERROR(X507/H507,"0")+IFERROR(X508/H508,"0")+IFERROR(X509/H509,"0")</f>
        <v>25.000000000000004</v>
      </c>
      <c r="Y510" s="753">
        <f>IFERROR(Y507/H507,"0")+IFERROR(Y508/H508,"0")+IFERROR(Y509/H509,"0")</f>
        <v>25</v>
      </c>
      <c r="Z510" s="753">
        <f>IFERROR(IF(Z507="",0,Z507),"0")+IFERROR(IF(Z508="",0,Z508),"0")+IFERROR(IF(Z509="",0,Z509),"0")</f>
        <v>0.1255</v>
      </c>
      <c r="AA510" s="754"/>
      <c r="AB510" s="754"/>
      <c r="AC510" s="754"/>
    </row>
    <row r="511" spans="1:68" x14ac:dyDescent="0.2">
      <c r="A511" s="773"/>
      <c r="B511" s="773"/>
      <c r="C511" s="773"/>
      <c r="D511" s="773"/>
      <c r="E511" s="773"/>
      <c r="F511" s="773"/>
      <c r="G511" s="773"/>
      <c r="H511" s="773"/>
      <c r="I511" s="773"/>
      <c r="J511" s="773"/>
      <c r="K511" s="773"/>
      <c r="L511" s="773"/>
      <c r="M511" s="773"/>
      <c r="N511" s="773"/>
      <c r="O511" s="778"/>
      <c r="P511" s="760" t="s">
        <v>80</v>
      </c>
      <c r="Q511" s="761"/>
      <c r="R511" s="761"/>
      <c r="S511" s="761"/>
      <c r="T511" s="761"/>
      <c r="U511" s="761"/>
      <c r="V511" s="762"/>
      <c r="W511" s="37" t="s">
        <v>69</v>
      </c>
      <c r="X511" s="753">
        <f>IFERROR(SUM(X507:X509),"0")</f>
        <v>42.000000000000007</v>
      </c>
      <c r="Y511" s="753">
        <f>IFERROR(SUM(Y507:Y509),"0")</f>
        <v>42</v>
      </c>
      <c r="Z511" s="37"/>
      <c r="AA511" s="754"/>
      <c r="AB511" s="754"/>
      <c r="AC511" s="754"/>
    </row>
    <row r="512" spans="1:68" ht="16.5" hidden="1" customHeight="1" x14ac:dyDescent="0.25">
      <c r="A512" s="785" t="s">
        <v>800</v>
      </c>
      <c r="B512" s="773"/>
      <c r="C512" s="773"/>
      <c r="D512" s="773"/>
      <c r="E512" s="773"/>
      <c r="F512" s="773"/>
      <c r="G512" s="773"/>
      <c r="H512" s="773"/>
      <c r="I512" s="773"/>
      <c r="J512" s="773"/>
      <c r="K512" s="773"/>
      <c r="L512" s="773"/>
      <c r="M512" s="773"/>
      <c r="N512" s="773"/>
      <c r="O512" s="773"/>
      <c r="P512" s="773"/>
      <c r="Q512" s="773"/>
      <c r="R512" s="773"/>
      <c r="S512" s="773"/>
      <c r="T512" s="773"/>
      <c r="U512" s="773"/>
      <c r="V512" s="773"/>
      <c r="W512" s="773"/>
      <c r="X512" s="773"/>
      <c r="Y512" s="773"/>
      <c r="Z512" s="773"/>
      <c r="AA512" s="746"/>
      <c r="AB512" s="746"/>
      <c r="AC512" s="746"/>
    </row>
    <row r="513" spans="1:68" ht="14.25" hidden="1" customHeight="1" x14ac:dyDescent="0.25">
      <c r="A513" s="772" t="s">
        <v>151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64">
        <v>4680115885103</v>
      </c>
      <c r="E514" s="765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10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77"/>
      <c r="B515" s="773"/>
      <c r="C515" s="773"/>
      <c r="D515" s="773"/>
      <c r="E515" s="773"/>
      <c r="F515" s="773"/>
      <c r="G515" s="773"/>
      <c r="H515" s="773"/>
      <c r="I515" s="773"/>
      <c r="J515" s="773"/>
      <c r="K515" s="773"/>
      <c r="L515" s="773"/>
      <c r="M515" s="773"/>
      <c r="N515" s="773"/>
      <c r="O515" s="778"/>
      <c r="P515" s="760" t="s">
        <v>80</v>
      </c>
      <c r="Q515" s="761"/>
      <c r="R515" s="761"/>
      <c r="S515" s="761"/>
      <c r="T515" s="761"/>
      <c r="U515" s="761"/>
      <c r="V515" s="762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73"/>
      <c r="B516" s="773"/>
      <c r="C516" s="773"/>
      <c r="D516" s="773"/>
      <c r="E516" s="773"/>
      <c r="F516" s="773"/>
      <c r="G516" s="773"/>
      <c r="H516" s="773"/>
      <c r="I516" s="773"/>
      <c r="J516" s="773"/>
      <c r="K516" s="773"/>
      <c r="L516" s="773"/>
      <c r="M516" s="773"/>
      <c r="N516" s="773"/>
      <c r="O516" s="778"/>
      <c r="P516" s="760" t="s">
        <v>80</v>
      </c>
      <c r="Q516" s="761"/>
      <c r="R516" s="761"/>
      <c r="S516" s="761"/>
      <c r="T516" s="761"/>
      <c r="U516" s="761"/>
      <c r="V516" s="762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72" t="s">
        <v>182</v>
      </c>
      <c r="B517" s="773"/>
      <c r="C517" s="773"/>
      <c r="D517" s="773"/>
      <c r="E517" s="773"/>
      <c r="F517" s="773"/>
      <c r="G517" s="773"/>
      <c r="H517" s="773"/>
      <c r="I517" s="773"/>
      <c r="J517" s="773"/>
      <c r="K517" s="773"/>
      <c r="L517" s="773"/>
      <c r="M517" s="773"/>
      <c r="N517" s="773"/>
      <c r="O517" s="773"/>
      <c r="P517" s="773"/>
      <c r="Q517" s="773"/>
      <c r="R517" s="773"/>
      <c r="S517" s="773"/>
      <c r="T517" s="773"/>
      <c r="U517" s="773"/>
      <c r="V517" s="773"/>
      <c r="W517" s="773"/>
      <c r="X517" s="773"/>
      <c r="Y517" s="773"/>
      <c r="Z517" s="773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64">
        <v>4680115885509</v>
      </c>
      <c r="E518" s="765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116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77"/>
      <c r="B519" s="773"/>
      <c r="C519" s="773"/>
      <c r="D519" s="773"/>
      <c r="E519" s="773"/>
      <c r="F519" s="773"/>
      <c r="G519" s="773"/>
      <c r="H519" s="773"/>
      <c r="I519" s="773"/>
      <c r="J519" s="773"/>
      <c r="K519" s="773"/>
      <c r="L519" s="773"/>
      <c r="M519" s="773"/>
      <c r="N519" s="773"/>
      <c r="O519" s="778"/>
      <c r="P519" s="760" t="s">
        <v>80</v>
      </c>
      <c r="Q519" s="761"/>
      <c r="R519" s="761"/>
      <c r="S519" s="761"/>
      <c r="T519" s="761"/>
      <c r="U519" s="761"/>
      <c r="V519" s="762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73"/>
      <c r="B520" s="773"/>
      <c r="C520" s="773"/>
      <c r="D520" s="773"/>
      <c r="E520" s="773"/>
      <c r="F520" s="773"/>
      <c r="G520" s="773"/>
      <c r="H520" s="773"/>
      <c r="I520" s="773"/>
      <c r="J520" s="773"/>
      <c r="K520" s="773"/>
      <c r="L520" s="773"/>
      <c r="M520" s="773"/>
      <c r="N520" s="773"/>
      <c r="O520" s="778"/>
      <c r="P520" s="760" t="s">
        <v>80</v>
      </c>
      <c r="Q520" s="761"/>
      <c r="R520" s="761"/>
      <c r="S520" s="761"/>
      <c r="T520" s="761"/>
      <c r="U520" s="761"/>
      <c r="V520" s="762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9" t="s">
        <v>807</v>
      </c>
      <c r="B521" s="850"/>
      <c r="C521" s="850"/>
      <c r="D521" s="850"/>
      <c r="E521" s="850"/>
      <c r="F521" s="850"/>
      <c r="G521" s="850"/>
      <c r="H521" s="850"/>
      <c r="I521" s="850"/>
      <c r="J521" s="850"/>
      <c r="K521" s="850"/>
      <c r="L521" s="850"/>
      <c r="M521" s="850"/>
      <c r="N521" s="850"/>
      <c r="O521" s="850"/>
      <c r="P521" s="850"/>
      <c r="Q521" s="850"/>
      <c r="R521" s="850"/>
      <c r="S521" s="850"/>
      <c r="T521" s="850"/>
      <c r="U521" s="850"/>
      <c r="V521" s="850"/>
      <c r="W521" s="850"/>
      <c r="X521" s="850"/>
      <c r="Y521" s="850"/>
      <c r="Z521" s="850"/>
      <c r="AA521" s="48"/>
      <c r="AB521" s="48"/>
      <c r="AC521" s="48"/>
    </row>
    <row r="522" spans="1:68" ht="16.5" hidden="1" customHeight="1" x14ac:dyDescent="0.25">
      <c r="A522" s="785" t="s">
        <v>807</v>
      </c>
      <c r="B522" s="773"/>
      <c r="C522" s="773"/>
      <c r="D522" s="773"/>
      <c r="E522" s="773"/>
      <c r="F522" s="773"/>
      <c r="G522" s="773"/>
      <c r="H522" s="773"/>
      <c r="I522" s="773"/>
      <c r="J522" s="773"/>
      <c r="K522" s="773"/>
      <c r="L522" s="773"/>
      <c r="M522" s="773"/>
      <c r="N522" s="773"/>
      <c r="O522" s="773"/>
      <c r="P522" s="773"/>
      <c r="Q522" s="773"/>
      <c r="R522" s="773"/>
      <c r="S522" s="773"/>
      <c r="T522" s="773"/>
      <c r="U522" s="773"/>
      <c r="V522" s="773"/>
      <c r="W522" s="773"/>
      <c r="X522" s="773"/>
      <c r="Y522" s="773"/>
      <c r="Z522" s="773"/>
      <c r="AA522" s="746"/>
      <c r="AB522" s="746"/>
      <c r="AC522" s="746"/>
    </row>
    <row r="523" spans="1:68" ht="14.25" hidden="1" customHeight="1" x14ac:dyDescent="0.25">
      <c r="A523" s="772" t="s">
        <v>90</v>
      </c>
      <c r="B523" s="773"/>
      <c r="C523" s="773"/>
      <c r="D523" s="773"/>
      <c r="E523" s="773"/>
      <c r="F523" s="773"/>
      <c r="G523" s="773"/>
      <c r="H523" s="773"/>
      <c r="I523" s="773"/>
      <c r="J523" s="773"/>
      <c r="K523" s="773"/>
      <c r="L523" s="773"/>
      <c r="M523" s="773"/>
      <c r="N523" s="773"/>
      <c r="O523" s="773"/>
      <c r="P523" s="773"/>
      <c r="Q523" s="773"/>
      <c r="R523" s="773"/>
      <c r="S523" s="773"/>
      <c r="T523" s="773"/>
      <c r="U523" s="773"/>
      <c r="V523" s="773"/>
      <c r="W523" s="773"/>
      <c r="X523" s="773"/>
      <c r="Y523" s="773"/>
      <c r="Z523" s="773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64">
        <v>4680115886391</v>
      </c>
      <c r="E524" s="765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97</v>
      </c>
      <c r="N524" s="33"/>
      <c r="O524" s="32">
        <v>60</v>
      </c>
      <c r="P524" s="1074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99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64">
        <v>4607091389067</v>
      </c>
      <c r="E525" s="765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100</v>
      </c>
      <c r="Y525" s="752">
        <f t="shared" si="97"/>
        <v>100.32000000000001</v>
      </c>
      <c r="Z525" s="36">
        <f t="shared" ref="Z525:Z530" si="102">IFERROR(IF(Y525=0,"",ROUNDUP(Y525/H525,0)*0.01196),"")</f>
        <v>0.22724</v>
      </c>
      <c r="AA525" s="56"/>
      <c r="AB525" s="57"/>
      <c r="AC525" s="597" t="s">
        <v>99</v>
      </c>
      <c r="AG525" s="64"/>
      <c r="AJ525" s="68"/>
      <c r="AK525" s="68">
        <v>0</v>
      </c>
      <c r="BB525" s="598" t="s">
        <v>1</v>
      </c>
      <c r="BM525" s="64">
        <f t="shared" si="98"/>
        <v>106.81818181818181</v>
      </c>
      <c r="BN525" s="64">
        <f t="shared" si="99"/>
        <v>107.16</v>
      </c>
      <c r="BO525" s="64">
        <f t="shared" si="100"/>
        <v>0.18210955710955709</v>
      </c>
      <c r="BP525" s="64">
        <f t="shared" si="101"/>
        <v>0.18269230769230771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64">
        <v>4680115885271</v>
      </c>
      <c r="E526" s="765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8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64">
        <v>4680115884502</v>
      </c>
      <c r="E527" s="765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11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64">
        <v>4607091389104</v>
      </c>
      <c r="E528" s="765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94</v>
      </c>
      <c r="N528" s="33"/>
      <c r="O528" s="32">
        <v>60</v>
      </c>
      <c r="P528" s="8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150</v>
      </c>
      <c r="Y528" s="752">
        <f t="shared" si="97"/>
        <v>153.12</v>
      </c>
      <c r="Z528" s="36">
        <f t="shared" si="102"/>
        <v>0.34683999999999998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160.22727272727272</v>
      </c>
      <c r="BN528" s="64">
        <f t="shared" si="99"/>
        <v>163.56</v>
      </c>
      <c r="BO528" s="64">
        <f t="shared" si="100"/>
        <v>0.27316433566433568</v>
      </c>
      <c r="BP528" s="64">
        <f t="shared" si="101"/>
        <v>0.27884615384615385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64">
        <v>4680115884519</v>
      </c>
      <c r="E529" s="765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97</v>
      </c>
      <c r="N529" s="33"/>
      <c r="O529" s="32">
        <v>60</v>
      </c>
      <c r="P529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64">
        <v>4680115885226</v>
      </c>
      <c r="E530" s="765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97</v>
      </c>
      <c r="N530" s="33"/>
      <c r="O530" s="32">
        <v>60</v>
      </c>
      <c r="P530" s="9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80</v>
      </c>
      <c r="Y530" s="752">
        <f t="shared" si="97"/>
        <v>84.48</v>
      </c>
      <c r="Z530" s="36">
        <f t="shared" si="102"/>
        <v>0.19136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85.454545454545453</v>
      </c>
      <c r="BN530" s="64">
        <f t="shared" si="99"/>
        <v>90.24</v>
      </c>
      <c r="BO530" s="64">
        <f t="shared" si="100"/>
        <v>0.14568764568764569</v>
      </c>
      <c r="BP530" s="64">
        <f t="shared" si="101"/>
        <v>0.15384615384615385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4301012035</v>
      </c>
      <c r="D531" s="764">
        <v>4680115880603</v>
      </c>
      <c r="E531" s="765"/>
      <c r="F531" s="750">
        <v>0.6</v>
      </c>
      <c r="G531" s="32">
        <v>8</v>
      </c>
      <c r="H531" s="750">
        <v>4.8</v>
      </c>
      <c r="I531" s="750">
        <v>6.96</v>
      </c>
      <c r="J531" s="32">
        <v>120</v>
      </c>
      <c r="K531" s="32" t="s">
        <v>105</v>
      </c>
      <c r="L531" s="32"/>
      <c r="M531" s="33" t="s">
        <v>94</v>
      </c>
      <c r="N531" s="33"/>
      <c r="O531" s="32">
        <v>60</v>
      </c>
      <c r="P531" s="11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IFERROR(IF(Y531=0,"",ROUNDUP(Y531/H531,0)*0.00937),"")</f>
        <v/>
      </c>
      <c r="AA531" s="56"/>
      <c r="AB531" s="57"/>
      <c r="AC531" s="609" t="s">
        <v>99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4301011778</v>
      </c>
      <c r="D532" s="764">
        <v>4680115880603</v>
      </c>
      <c r="E532" s="765"/>
      <c r="F532" s="750">
        <v>0.6</v>
      </c>
      <c r="G532" s="32">
        <v>6</v>
      </c>
      <c r="H532" s="750">
        <v>3.6</v>
      </c>
      <c r="I532" s="750">
        <v>3.81</v>
      </c>
      <c r="J532" s="32">
        <v>132</v>
      </c>
      <c r="K532" s="32" t="s">
        <v>105</v>
      </c>
      <c r="L532" s="32"/>
      <c r="M532" s="33" t="s">
        <v>94</v>
      </c>
      <c r="N532" s="33"/>
      <c r="O532" s="32">
        <v>60</v>
      </c>
      <c r="P532" s="9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180</v>
      </c>
      <c r="Y532" s="752">
        <f t="shared" si="97"/>
        <v>180</v>
      </c>
      <c r="Z532" s="36">
        <f>IFERROR(IF(Y532=0,"",ROUNDUP(Y532/H532,0)*0.00902),"")</f>
        <v>0.45100000000000001</v>
      </c>
      <c r="AA532" s="56"/>
      <c r="AB532" s="57"/>
      <c r="AC532" s="611" t="s">
        <v>99</v>
      </c>
      <c r="AG532" s="64"/>
      <c r="AJ532" s="68"/>
      <c r="AK532" s="68">
        <v>0</v>
      </c>
      <c r="BB532" s="612" t="s">
        <v>1</v>
      </c>
      <c r="BM532" s="64">
        <f t="shared" si="98"/>
        <v>190.49999999999997</v>
      </c>
      <c r="BN532" s="64">
        <f t="shared" si="99"/>
        <v>190.49999999999997</v>
      </c>
      <c r="BO532" s="64">
        <f t="shared" si="100"/>
        <v>0.37878787878787878</v>
      </c>
      <c r="BP532" s="64">
        <f t="shared" si="101"/>
        <v>0.37878787878787878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64">
        <v>4680115882782</v>
      </c>
      <c r="E533" s="765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94</v>
      </c>
      <c r="N533" s="33"/>
      <c r="O533" s="32">
        <v>60</v>
      </c>
      <c r="P533" s="9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64">
        <v>4680115885479</v>
      </c>
      <c r="E534" s="765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94</v>
      </c>
      <c r="N534" s="33"/>
      <c r="O534" s="32">
        <v>60</v>
      </c>
      <c r="P534" s="763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4301012034</v>
      </c>
      <c r="D535" s="764">
        <v>4607091389982</v>
      </c>
      <c r="E535" s="765"/>
      <c r="F535" s="750">
        <v>0.6</v>
      </c>
      <c r="G535" s="32">
        <v>8</v>
      </c>
      <c r="H535" s="750">
        <v>4.8</v>
      </c>
      <c r="I535" s="750">
        <v>6.96</v>
      </c>
      <c r="J535" s="32">
        <v>120</v>
      </c>
      <c r="K535" s="32" t="s">
        <v>105</v>
      </c>
      <c r="L535" s="32"/>
      <c r="M535" s="33" t="s">
        <v>94</v>
      </c>
      <c r="N535" s="33"/>
      <c r="O535" s="32">
        <v>60</v>
      </c>
      <c r="P535" s="9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IFERROR(IF(Y535=0,"",ROUNDUP(Y535/H535,0)*0.00937),"")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4301011784</v>
      </c>
      <c r="D536" s="764">
        <v>4607091389982</v>
      </c>
      <c r="E536" s="765"/>
      <c r="F536" s="750">
        <v>0.6</v>
      </c>
      <c r="G536" s="32">
        <v>6</v>
      </c>
      <c r="H536" s="750">
        <v>3.6</v>
      </c>
      <c r="I536" s="750">
        <v>3.81</v>
      </c>
      <c r="J536" s="32">
        <v>132</v>
      </c>
      <c r="K536" s="32" t="s">
        <v>105</v>
      </c>
      <c r="L536" s="32"/>
      <c r="M536" s="33" t="s">
        <v>94</v>
      </c>
      <c r="N536" s="33"/>
      <c r="O536" s="32">
        <v>60</v>
      </c>
      <c r="P536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180</v>
      </c>
      <c r="Y536" s="752">
        <f t="shared" si="97"/>
        <v>180</v>
      </c>
      <c r="Z536" s="36">
        <f>IFERROR(IF(Y536=0,"",ROUNDUP(Y536/H536,0)*0.00902),"")</f>
        <v>0.45100000000000001</v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190.49999999999997</v>
      </c>
      <c r="BN536" s="64">
        <f t="shared" si="99"/>
        <v>190.49999999999997</v>
      </c>
      <c r="BO536" s="64">
        <f t="shared" si="100"/>
        <v>0.37878787878787878</v>
      </c>
      <c r="BP536" s="64">
        <f t="shared" si="101"/>
        <v>0.37878787878787878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64">
        <v>4680115886483</v>
      </c>
      <c r="E537" s="765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94</v>
      </c>
      <c r="N537" s="33"/>
      <c r="O537" s="32">
        <v>60</v>
      </c>
      <c r="P537" s="1099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64">
        <v>4680115886490</v>
      </c>
      <c r="E538" s="765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94</v>
      </c>
      <c r="N538" s="33"/>
      <c r="O538" s="32">
        <v>60</v>
      </c>
      <c r="P538" s="981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64">
        <v>4680115886469</v>
      </c>
      <c r="E539" s="765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94</v>
      </c>
      <c r="N539" s="33"/>
      <c r="O539" s="32">
        <v>60</v>
      </c>
      <c r="P539" s="1114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77"/>
      <c r="B540" s="773"/>
      <c r="C540" s="773"/>
      <c r="D540" s="773"/>
      <c r="E540" s="773"/>
      <c r="F540" s="773"/>
      <c r="G540" s="773"/>
      <c r="H540" s="773"/>
      <c r="I540" s="773"/>
      <c r="J540" s="773"/>
      <c r="K540" s="773"/>
      <c r="L540" s="773"/>
      <c r="M540" s="773"/>
      <c r="N540" s="773"/>
      <c r="O540" s="778"/>
      <c r="P540" s="760" t="s">
        <v>80</v>
      </c>
      <c r="Q540" s="761"/>
      <c r="R540" s="761"/>
      <c r="S540" s="761"/>
      <c r="T540" s="761"/>
      <c r="U540" s="761"/>
      <c r="V540" s="762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162.5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164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1.66744</v>
      </c>
      <c r="AA540" s="754"/>
      <c r="AB540" s="754"/>
      <c r="AC540" s="754"/>
    </row>
    <row r="541" spans="1:68" x14ac:dyDescent="0.2">
      <c r="A541" s="773"/>
      <c r="B541" s="773"/>
      <c r="C541" s="773"/>
      <c r="D541" s="773"/>
      <c r="E541" s="773"/>
      <c r="F541" s="773"/>
      <c r="G541" s="773"/>
      <c r="H541" s="773"/>
      <c r="I541" s="773"/>
      <c r="J541" s="773"/>
      <c r="K541" s="773"/>
      <c r="L541" s="773"/>
      <c r="M541" s="773"/>
      <c r="N541" s="773"/>
      <c r="O541" s="778"/>
      <c r="P541" s="760" t="s">
        <v>80</v>
      </c>
      <c r="Q541" s="761"/>
      <c r="R541" s="761"/>
      <c r="S541" s="761"/>
      <c r="T541" s="761"/>
      <c r="U541" s="761"/>
      <c r="V541" s="762"/>
      <c r="W541" s="37" t="s">
        <v>69</v>
      </c>
      <c r="X541" s="753">
        <f>IFERROR(SUM(X524:X539),"0")</f>
        <v>690</v>
      </c>
      <c r="Y541" s="753">
        <f>IFERROR(SUM(Y524:Y539),"0")</f>
        <v>697.92000000000007</v>
      </c>
      <c r="Z541" s="37"/>
      <c r="AA541" s="754"/>
      <c r="AB541" s="754"/>
      <c r="AC541" s="754"/>
    </row>
    <row r="542" spans="1:68" ht="14.25" hidden="1" customHeight="1" x14ac:dyDescent="0.25">
      <c r="A542" s="772" t="s">
        <v>140</v>
      </c>
      <c r="B542" s="773"/>
      <c r="C542" s="773"/>
      <c r="D542" s="773"/>
      <c r="E542" s="773"/>
      <c r="F542" s="773"/>
      <c r="G542" s="773"/>
      <c r="H542" s="773"/>
      <c r="I542" s="773"/>
      <c r="J542" s="773"/>
      <c r="K542" s="773"/>
      <c r="L542" s="773"/>
      <c r="M542" s="773"/>
      <c r="N542" s="773"/>
      <c r="O542" s="773"/>
      <c r="P542" s="773"/>
      <c r="Q542" s="773"/>
      <c r="R542" s="773"/>
      <c r="S542" s="773"/>
      <c r="T542" s="773"/>
      <c r="U542" s="773"/>
      <c r="V542" s="773"/>
      <c r="W542" s="773"/>
      <c r="X542" s="773"/>
      <c r="Y542" s="773"/>
      <c r="Z542" s="773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64">
        <v>4680115886407</v>
      </c>
      <c r="E543" s="765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97</v>
      </c>
      <c r="N543" s="33"/>
      <c r="O543" s="32">
        <v>70</v>
      </c>
      <c r="P543" s="1008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64">
        <v>4607091388930</v>
      </c>
      <c r="E544" s="765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94</v>
      </c>
      <c r="N544" s="33"/>
      <c r="O544" s="32">
        <v>55</v>
      </c>
      <c r="P544" s="10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100</v>
      </c>
      <c r="Y544" s="752">
        <f>IFERROR(IF(X544="",0,CEILING((X544/$H544),1)*$H544),"")</f>
        <v>100.32000000000001</v>
      </c>
      <c r="Z544" s="36">
        <f>IFERROR(IF(Y544=0,"",ROUNDUP(Y544/H544,0)*0.01196),"")</f>
        <v>0.22724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106.81818181818181</v>
      </c>
      <c r="BN544" s="64">
        <f>IFERROR(Y544*I544/H544,"0")</f>
        <v>107.16</v>
      </c>
      <c r="BO544" s="64">
        <f>IFERROR(1/J544*(X544/H544),"0")</f>
        <v>0.18210955710955709</v>
      </c>
      <c r="BP544" s="64">
        <f>IFERROR(1/J544*(Y544/H544),"0")</f>
        <v>0.18269230769230771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64">
        <v>4607091388930</v>
      </c>
      <c r="E545" s="765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97</v>
      </c>
      <c r="N545" s="33"/>
      <c r="O545" s="32">
        <v>70</v>
      </c>
      <c r="P545" s="1032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64">
        <v>4680115880054</v>
      </c>
      <c r="E546" s="765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94</v>
      </c>
      <c r="N546" s="33"/>
      <c r="O546" s="32">
        <v>70</v>
      </c>
      <c r="P546" s="1078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77"/>
      <c r="B547" s="773"/>
      <c r="C547" s="773"/>
      <c r="D547" s="773"/>
      <c r="E547" s="773"/>
      <c r="F547" s="773"/>
      <c r="G547" s="773"/>
      <c r="H547" s="773"/>
      <c r="I547" s="773"/>
      <c r="J547" s="773"/>
      <c r="K547" s="773"/>
      <c r="L547" s="773"/>
      <c r="M547" s="773"/>
      <c r="N547" s="773"/>
      <c r="O547" s="778"/>
      <c r="P547" s="760" t="s">
        <v>80</v>
      </c>
      <c r="Q547" s="761"/>
      <c r="R547" s="761"/>
      <c r="S547" s="761"/>
      <c r="T547" s="761"/>
      <c r="U547" s="761"/>
      <c r="V547" s="762"/>
      <c r="W547" s="37" t="s">
        <v>81</v>
      </c>
      <c r="X547" s="753">
        <f>IFERROR(X543/H543,"0")+IFERROR(X544/H544,"0")+IFERROR(X545/H545,"0")+IFERROR(X546/H546,"0")</f>
        <v>18.939393939393938</v>
      </c>
      <c r="Y547" s="753">
        <f>IFERROR(Y543/H543,"0")+IFERROR(Y544/H544,"0")+IFERROR(Y545/H545,"0")+IFERROR(Y546/H546,"0")</f>
        <v>19</v>
      </c>
      <c r="Z547" s="753">
        <f>IFERROR(IF(Z543="",0,Z543),"0")+IFERROR(IF(Z544="",0,Z544),"0")+IFERROR(IF(Z545="",0,Z545),"0")+IFERROR(IF(Z546="",0,Z546),"0")</f>
        <v>0.22724</v>
      </c>
      <c r="AA547" s="754"/>
      <c r="AB547" s="754"/>
      <c r="AC547" s="754"/>
    </row>
    <row r="548" spans="1:68" x14ac:dyDescent="0.2">
      <c r="A548" s="773"/>
      <c r="B548" s="773"/>
      <c r="C548" s="773"/>
      <c r="D548" s="773"/>
      <c r="E548" s="773"/>
      <c r="F548" s="773"/>
      <c r="G548" s="773"/>
      <c r="H548" s="773"/>
      <c r="I548" s="773"/>
      <c r="J548" s="773"/>
      <c r="K548" s="773"/>
      <c r="L548" s="773"/>
      <c r="M548" s="773"/>
      <c r="N548" s="773"/>
      <c r="O548" s="778"/>
      <c r="P548" s="760" t="s">
        <v>80</v>
      </c>
      <c r="Q548" s="761"/>
      <c r="R548" s="761"/>
      <c r="S548" s="761"/>
      <c r="T548" s="761"/>
      <c r="U548" s="761"/>
      <c r="V548" s="762"/>
      <c r="W548" s="37" t="s">
        <v>69</v>
      </c>
      <c r="X548" s="753">
        <f>IFERROR(SUM(X543:X546),"0")</f>
        <v>100</v>
      </c>
      <c r="Y548" s="753">
        <f>IFERROR(SUM(Y543:Y546),"0")</f>
        <v>100.32000000000001</v>
      </c>
      <c r="Z548" s="37"/>
      <c r="AA548" s="754"/>
      <c r="AB548" s="754"/>
      <c r="AC548" s="754"/>
    </row>
    <row r="549" spans="1:68" ht="14.25" hidden="1" customHeight="1" x14ac:dyDescent="0.25">
      <c r="A549" s="772" t="s">
        <v>151</v>
      </c>
      <c r="B549" s="773"/>
      <c r="C549" s="773"/>
      <c r="D549" s="773"/>
      <c r="E549" s="773"/>
      <c r="F549" s="773"/>
      <c r="G549" s="773"/>
      <c r="H549" s="773"/>
      <c r="I549" s="773"/>
      <c r="J549" s="773"/>
      <c r="K549" s="773"/>
      <c r="L549" s="773"/>
      <c r="M549" s="773"/>
      <c r="N549" s="773"/>
      <c r="O549" s="773"/>
      <c r="P549" s="773"/>
      <c r="Q549" s="773"/>
      <c r="R549" s="773"/>
      <c r="S549" s="773"/>
      <c r="T549" s="773"/>
      <c r="U549" s="773"/>
      <c r="V549" s="773"/>
      <c r="W549" s="773"/>
      <c r="X549" s="773"/>
      <c r="Y549" s="773"/>
      <c r="Z549" s="773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64">
        <v>4680115886438</v>
      </c>
      <c r="E550" s="765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94</v>
      </c>
      <c r="N550" s="33"/>
      <c r="O550" s="32">
        <v>70</v>
      </c>
      <c r="P550" s="1135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64">
        <v>4680115883116</v>
      </c>
      <c r="E551" s="765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94</v>
      </c>
      <c r="N551" s="33"/>
      <c r="O551" s="32">
        <v>70</v>
      </c>
      <c r="P551" s="899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20</v>
      </c>
      <c r="Y551" s="752">
        <f t="shared" si="103"/>
        <v>21.12</v>
      </c>
      <c r="Z551" s="36">
        <f>IFERROR(IF(Y551=0,"",ROUNDUP(Y551/H551,0)*0.01196),"")</f>
        <v>4.7840000000000001E-2</v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21.363636363636363</v>
      </c>
      <c r="BN551" s="64">
        <f t="shared" si="105"/>
        <v>22.56</v>
      </c>
      <c r="BO551" s="64">
        <f t="shared" si="106"/>
        <v>3.6421911421911424E-2</v>
      </c>
      <c r="BP551" s="64">
        <f t="shared" si="107"/>
        <v>3.8461538461538464E-2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64">
        <v>4680115883093</v>
      </c>
      <c r="E552" s="765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1151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30</v>
      </c>
      <c r="Y552" s="752">
        <f t="shared" si="103"/>
        <v>31.68</v>
      </c>
      <c r="Z552" s="36">
        <f>IFERROR(IF(Y552=0,"",ROUNDUP(Y552/H552,0)*0.01196),"")</f>
        <v>7.1760000000000004E-2</v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32.04545454545454</v>
      </c>
      <c r="BN552" s="64">
        <f t="shared" si="105"/>
        <v>33.839999999999996</v>
      </c>
      <c r="BO552" s="64">
        <f t="shared" si="106"/>
        <v>5.4632867132867136E-2</v>
      </c>
      <c r="BP552" s="64">
        <f t="shared" si="107"/>
        <v>5.7692307692307696E-2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64">
        <v>4680115883109</v>
      </c>
      <c r="E553" s="765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1148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80</v>
      </c>
      <c r="Y553" s="752">
        <f t="shared" si="103"/>
        <v>84.48</v>
      </c>
      <c r="Z553" s="36">
        <f>IFERROR(IF(Y553=0,"",ROUNDUP(Y553/H553,0)*0.01196),"")</f>
        <v>0.19136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85.454545454545453</v>
      </c>
      <c r="BN553" s="64">
        <f t="shared" si="105"/>
        <v>90.24</v>
      </c>
      <c r="BO553" s="64">
        <f t="shared" si="106"/>
        <v>0.14568764568764569</v>
      </c>
      <c r="BP553" s="64">
        <f t="shared" si="107"/>
        <v>0.15384615384615385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4301031351</v>
      </c>
      <c r="D554" s="764">
        <v>4680115882072</v>
      </c>
      <c r="E554" s="765"/>
      <c r="F554" s="750">
        <v>0.6</v>
      </c>
      <c r="G554" s="32">
        <v>6</v>
      </c>
      <c r="H554" s="750">
        <v>3.6</v>
      </c>
      <c r="I554" s="750">
        <v>3.81</v>
      </c>
      <c r="J554" s="32">
        <v>132</v>
      </c>
      <c r="K554" s="32" t="s">
        <v>105</v>
      </c>
      <c r="L554" s="32"/>
      <c r="M554" s="33" t="s">
        <v>94</v>
      </c>
      <c r="N554" s="33"/>
      <c r="O554" s="32">
        <v>70</v>
      </c>
      <c r="P554" s="930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64">
        <v>4680115882072</v>
      </c>
      <c r="E555" s="765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94</v>
      </c>
      <c r="N555" s="33"/>
      <c r="O555" s="32">
        <v>60</v>
      </c>
      <c r="P555" s="8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4301031419</v>
      </c>
      <c r="D556" s="764">
        <v>4680115882072</v>
      </c>
      <c r="E556" s="765"/>
      <c r="F556" s="750">
        <v>0.6</v>
      </c>
      <c r="G556" s="32">
        <v>8</v>
      </c>
      <c r="H556" s="750">
        <v>4.8</v>
      </c>
      <c r="I556" s="750">
        <v>6.93</v>
      </c>
      <c r="J556" s="32">
        <v>132</v>
      </c>
      <c r="K556" s="32" t="s">
        <v>105</v>
      </c>
      <c r="L556" s="32"/>
      <c r="M556" s="33" t="s">
        <v>94</v>
      </c>
      <c r="N556" s="33"/>
      <c r="O556" s="32">
        <v>70</v>
      </c>
      <c r="P556" s="1158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64">
        <v>4680115882102</v>
      </c>
      <c r="E557" s="765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8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64">
        <v>4680115882102</v>
      </c>
      <c r="E558" s="765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1013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4301031384</v>
      </c>
      <c r="D559" s="764">
        <v>4680115882096</v>
      </c>
      <c r="E559" s="765"/>
      <c r="F559" s="750">
        <v>0.6</v>
      </c>
      <c r="G559" s="32">
        <v>8</v>
      </c>
      <c r="H559" s="750">
        <v>4.8</v>
      </c>
      <c r="I559" s="750">
        <v>6.69</v>
      </c>
      <c r="J559" s="32">
        <v>120</v>
      </c>
      <c r="K559" s="32" t="s">
        <v>105</v>
      </c>
      <c r="L559" s="32"/>
      <c r="M559" s="33" t="s">
        <v>68</v>
      </c>
      <c r="N559" s="33"/>
      <c r="O559" s="32">
        <v>60</v>
      </c>
      <c r="P559" s="95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891</v>
      </c>
      <c r="C560" s="31">
        <v>4301031253</v>
      </c>
      <c r="D560" s="764">
        <v>4680115882096</v>
      </c>
      <c r="E560" s="765"/>
      <c r="F560" s="750">
        <v>0.6</v>
      </c>
      <c r="G560" s="32">
        <v>6</v>
      </c>
      <c r="H560" s="750">
        <v>3.6</v>
      </c>
      <c r="I560" s="750">
        <v>3.81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60</v>
      </c>
      <c r="P560" s="8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78</v>
      </c>
      <c r="Y560" s="752">
        <f t="shared" si="103"/>
        <v>79.2</v>
      </c>
      <c r="Z560" s="36">
        <f>IFERROR(IF(Y560=0,"",ROUNDUP(Y560/H560,0)*0.00902),"")</f>
        <v>0.19844000000000001</v>
      </c>
      <c r="AA560" s="56"/>
      <c r="AB560" s="57"/>
      <c r="AC560" s="655" t="s">
        <v>892</v>
      </c>
      <c r="AG560" s="64"/>
      <c r="AJ560" s="68"/>
      <c r="AK560" s="68">
        <v>0</v>
      </c>
      <c r="BB560" s="656" t="s">
        <v>1</v>
      </c>
      <c r="BM560" s="64">
        <f t="shared" si="104"/>
        <v>82.55</v>
      </c>
      <c r="BN560" s="64">
        <f t="shared" si="105"/>
        <v>83.820000000000007</v>
      </c>
      <c r="BO560" s="64">
        <f t="shared" si="106"/>
        <v>0.16414141414141414</v>
      </c>
      <c r="BP560" s="64">
        <f t="shared" si="107"/>
        <v>0.16666666666666669</v>
      </c>
    </row>
    <row r="561" spans="1:68" ht="27" hidden="1" customHeight="1" x14ac:dyDescent="0.25">
      <c r="A561" s="54" t="s">
        <v>889</v>
      </c>
      <c r="B561" s="54" t="s">
        <v>893</v>
      </c>
      <c r="C561" s="31">
        <v>4301031417</v>
      </c>
      <c r="D561" s="764">
        <v>4680115882096</v>
      </c>
      <c r="E561" s="765"/>
      <c r="F561" s="750">
        <v>0.6</v>
      </c>
      <c r="G561" s="32">
        <v>8</v>
      </c>
      <c r="H561" s="750">
        <v>4.8</v>
      </c>
      <c r="I561" s="750">
        <v>6.69</v>
      </c>
      <c r="J561" s="32">
        <v>132</v>
      </c>
      <c r="K561" s="32" t="s">
        <v>105</v>
      </c>
      <c r="L561" s="32"/>
      <c r="M561" s="33" t="s">
        <v>68</v>
      </c>
      <c r="N561" s="33"/>
      <c r="O561" s="32">
        <v>70</v>
      </c>
      <c r="P561" s="962" t="s">
        <v>894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IFERROR(IF(Y561=0,"",ROUNDUP(Y561/H561,0)*0.00902),"")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77"/>
      <c r="B562" s="773"/>
      <c r="C562" s="773"/>
      <c r="D562" s="773"/>
      <c r="E562" s="773"/>
      <c r="F562" s="773"/>
      <c r="G562" s="773"/>
      <c r="H562" s="773"/>
      <c r="I562" s="773"/>
      <c r="J562" s="773"/>
      <c r="K562" s="773"/>
      <c r="L562" s="773"/>
      <c r="M562" s="773"/>
      <c r="N562" s="773"/>
      <c r="O562" s="778"/>
      <c r="P562" s="760" t="s">
        <v>80</v>
      </c>
      <c r="Q562" s="761"/>
      <c r="R562" s="761"/>
      <c r="S562" s="761"/>
      <c r="T562" s="761"/>
      <c r="U562" s="761"/>
      <c r="V562" s="762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46.287878787878782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48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0.50940000000000007</v>
      </c>
      <c r="AA562" s="754"/>
      <c r="AB562" s="754"/>
      <c r="AC562" s="754"/>
    </row>
    <row r="563" spans="1:68" x14ac:dyDescent="0.2">
      <c r="A563" s="773"/>
      <c r="B563" s="773"/>
      <c r="C563" s="773"/>
      <c r="D563" s="773"/>
      <c r="E563" s="773"/>
      <c r="F563" s="773"/>
      <c r="G563" s="773"/>
      <c r="H563" s="773"/>
      <c r="I563" s="773"/>
      <c r="J563" s="773"/>
      <c r="K563" s="773"/>
      <c r="L563" s="773"/>
      <c r="M563" s="773"/>
      <c r="N563" s="773"/>
      <c r="O563" s="778"/>
      <c r="P563" s="760" t="s">
        <v>80</v>
      </c>
      <c r="Q563" s="761"/>
      <c r="R563" s="761"/>
      <c r="S563" s="761"/>
      <c r="T563" s="761"/>
      <c r="U563" s="761"/>
      <c r="V563" s="762"/>
      <c r="W563" s="37" t="s">
        <v>69</v>
      </c>
      <c r="X563" s="753">
        <f>IFERROR(SUM(X550:X561),"0")</f>
        <v>208</v>
      </c>
      <c r="Y563" s="753">
        <f>IFERROR(SUM(Y550:Y561),"0")</f>
        <v>216.48000000000002</v>
      </c>
      <c r="Z563" s="37"/>
      <c r="AA563" s="754"/>
      <c r="AB563" s="754"/>
      <c r="AC563" s="754"/>
    </row>
    <row r="564" spans="1:68" ht="14.25" hidden="1" customHeight="1" x14ac:dyDescent="0.25">
      <c r="A564" s="772" t="s">
        <v>64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64">
        <v>4607091383409</v>
      </c>
      <c r="E565" s="765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11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64">
        <v>4607091383416</v>
      </c>
      <c r="E566" s="765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64">
        <v>4680115883536</v>
      </c>
      <c r="E567" s="765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77"/>
      <c r="B568" s="773"/>
      <c r="C568" s="773"/>
      <c r="D568" s="773"/>
      <c r="E568" s="773"/>
      <c r="F568" s="773"/>
      <c r="G568" s="773"/>
      <c r="H568" s="773"/>
      <c r="I568" s="773"/>
      <c r="J568" s="773"/>
      <c r="K568" s="773"/>
      <c r="L568" s="773"/>
      <c r="M568" s="773"/>
      <c r="N568" s="773"/>
      <c r="O568" s="778"/>
      <c r="P568" s="760" t="s">
        <v>80</v>
      </c>
      <c r="Q568" s="761"/>
      <c r="R568" s="761"/>
      <c r="S568" s="761"/>
      <c r="T568" s="761"/>
      <c r="U568" s="761"/>
      <c r="V568" s="762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73"/>
      <c r="B569" s="773"/>
      <c r="C569" s="773"/>
      <c r="D569" s="773"/>
      <c r="E569" s="773"/>
      <c r="F569" s="773"/>
      <c r="G569" s="773"/>
      <c r="H569" s="773"/>
      <c r="I569" s="773"/>
      <c r="J569" s="773"/>
      <c r="K569" s="773"/>
      <c r="L569" s="773"/>
      <c r="M569" s="773"/>
      <c r="N569" s="773"/>
      <c r="O569" s="778"/>
      <c r="P569" s="760" t="s">
        <v>80</v>
      </c>
      <c r="Q569" s="761"/>
      <c r="R569" s="761"/>
      <c r="S569" s="761"/>
      <c r="T569" s="761"/>
      <c r="U569" s="761"/>
      <c r="V569" s="762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72" t="s">
        <v>182</v>
      </c>
      <c r="B570" s="773"/>
      <c r="C570" s="773"/>
      <c r="D570" s="773"/>
      <c r="E570" s="773"/>
      <c r="F570" s="773"/>
      <c r="G570" s="773"/>
      <c r="H570" s="773"/>
      <c r="I570" s="773"/>
      <c r="J570" s="773"/>
      <c r="K570" s="773"/>
      <c r="L570" s="773"/>
      <c r="M570" s="773"/>
      <c r="N570" s="773"/>
      <c r="O570" s="773"/>
      <c r="P570" s="773"/>
      <c r="Q570" s="773"/>
      <c r="R570" s="773"/>
      <c r="S570" s="773"/>
      <c r="T570" s="773"/>
      <c r="U570" s="773"/>
      <c r="V570" s="773"/>
      <c r="W570" s="773"/>
      <c r="X570" s="773"/>
      <c r="Y570" s="773"/>
      <c r="Z570" s="773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64">
        <v>4680115885035</v>
      </c>
      <c r="E571" s="765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10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64">
        <v>4680115885936</v>
      </c>
      <c r="E572" s="765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1112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10</v>
      </c>
      <c r="Y572" s="752">
        <f>IFERROR(IF(X572="",0,CEILING((X572/$H572),1)*$H572),"")</f>
        <v>15.6</v>
      </c>
      <c r="Z572" s="36">
        <f>IFERROR(IF(Y572=0,"",ROUNDUP(Y572/H572,0)*0.01898),"")</f>
        <v>3.7960000000000001E-2</v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10.557692307692307</v>
      </c>
      <c r="BN572" s="64">
        <f>IFERROR(Y572*I572/H572,"0")</f>
        <v>16.47</v>
      </c>
      <c r="BO572" s="64">
        <f>IFERROR(1/J572*(X572/H572),"0")</f>
        <v>2.0032051282051284E-2</v>
      </c>
      <c r="BP572" s="64">
        <f>IFERROR(1/J572*(Y572/H572),"0")</f>
        <v>3.125E-2</v>
      </c>
    </row>
    <row r="573" spans="1:68" x14ac:dyDescent="0.2">
      <c r="A573" s="777"/>
      <c r="B573" s="773"/>
      <c r="C573" s="773"/>
      <c r="D573" s="773"/>
      <c r="E573" s="773"/>
      <c r="F573" s="773"/>
      <c r="G573" s="773"/>
      <c r="H573" s="773"/>
      <c r="I573" s="773"/>
      <c r="J573" s="773"/>
      <c r="K573" s="773"/>
      <c r="L573" s="773"/>
      <c r="M573" s="773"/>
      <c r="N573" s="773"/>
      <c r="O573" s="778"/>
      <c r="P573" s="760" t="s">
        <v>80</v>
      </c>
      <c r="Q573" s="761"/>
      <c r="R573" s="761"/>
      <c r="S573" s="761"/>
      <c r="T573" s="761"/>
      <c r="U573" s="761"/>
      <c r="V573" s="762"/>
      <c r="W573" s="37" t="s">
        <v>81</v>
      </c>
      <c r="X573" s="753">
        <f>IFERROR(X571/H571,"0")+IFERROR(X572/H572,"0")</f>
        <v>1.2820512820512822</v>
      </c>
      <c r="Y573" s="753">
        <f>IFERROR(Y571/H571,"0")+IFERROR(Y572/H572,"0")</f>
        <v>2</v>
      </c>
      <c r="Z573" s="753">
        <f>IFERROR(IF(Z571="",0,Z571),"0")+IFERROR(IF(Z572="",0,Z572),"0")</f>
        <v>3.7960000000000001E-2</v>
      </c>
      <c r="AA573" s="754"/>
      <c r="AB573" s="754"/>
      <c r="AC573" s="754"/>
    </row>
    <row r="574" spans="1:68" x14ac:dyDescent="0.2">
      <c r="A574" s="773"/>
      <c r="B574" s="773"/>
      <c r="C574" s="773"/>
      <c r="D574" s="773"/>
      <c r="E574" s="773"/>
      <c r="F574" s="773"/>
      <c r="G574" s="773"/>
      <c r="H574" s="773"/>
      <c r="I574" s="773"/>
      <c r="J574" s="773"/>
      <c r="K574" s="773"/>
      <c r="L574" s="773"/>
      <c r="M574" s="773"/>
      <c r="N574" s="773"/>
      <c r="O574" s="778"/>
      <c r="P574" s="760" t="s">
        <v>80</v>
      </c>
      <c r="Q574" s="761"/>
      <c r="R574" s="761"/>
      <c r="S574" s="761"/>
      <c r="T574" s="761"/>
      <c r="U574" s="761"/>
      <c r="V574" s="762"/>
      <c r="W574" s="37" t="s">
        <v>69</v>
      </c>
      <c r="X574" s="753">
        <f>IFERROR(SUM(X571:X572),"0")</f>
        <v>10</v>
      </c>
      <c r="Y574" s="753">
        <f>IFERROR(SUM(Y571:Y572),"0")</f>
        <v>15.6</v>
      </c>
      <c r="Z574" s="37"/>
      <c r="AA574" s="754"/>
      <c r="AB574" s="754"/>
      <c r="AC574" s="754"/>
    </row>
    <row r="575" spans="1:68" ht="27.75" hidden="1" customHeight="1" x14ac:dyDescent="0.2">
      <c r="A575" s="849" t="s">
        <v>910</v>
      </c>
      <c r="B575" s="850"/>
      <c r="C575" s="850"/>
      <c r="D575" s="850"/>
      <c r="E575" s="850"/>
      <c r="F575" s="850"/>
      <c r="G575" s="850"/>
      <c r="H575" s="850"/>
      <c r="I575" s="850"/>
      <c r="J575" s="850"/>
      <c r="K575" s="850"/>
      <c r="L575" s="850"/>
      <c r="M575" s="850"/>
      <c r="N575" s="850"/>
      <c r="O575" s="850"/>
      <c r="P575" s="850"/>
      <c r="Q575" s="850"/>
      <c r="R575" s="850"/>
      <c r="S575" s="850"/>
      <c r="T575" s="850"/>
      <c r="U575" s="850"/>
      <c r="V575" s="850"/>
      <c r="W575" s="850"/>
      <c r="X575" s="850"/>
      <c r="Y575" s="850"/>
      <c r="Z575" s="850"/>
      <c r="AA575" s="48"/>
      <c r="AB575" s="48"/>
      <c r="AC575" s="48"/>
    </row>
    <row r="576" spans="1:68" ht="16.5" hidden="1" customHeight="1" x14ac:dyDescent="0.25">
      <c r="A576" s="785" t="s">
        <v>910</v>
      </c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3"/>
      <c r="P576" s="773"/>
      <c r="Q576" s="773"/>
      <c r="R576" s="773"/>
      <c r="S576" s="773"/>
      <c r="T576" s="773"/>
      <c r="U576" s="773"/>
      <c r="V576" s="773"/>
      <c r="W576" s="773"/>
      <c r="X576" s="773"/>
      <c r="Y576" s="773"/>
      <c r="Z576" s="773"/>
      <c r="AA576" s="746"/>
      <c r="AB576" s="746"/>
      <c r="AC576" s="746"/>
    </row>
    <row r="577" spans="1:68" ht="14.25" hidden="1" customHeight="1" x14ac:dyDescent="0.25">
      <c r="A577" s="772" t="s">
        <v>90</v>
      </c>
      <c r="B577" s="773"/>
      <c r="C577" s="773"/>
      <c r="D577" s="773"/>
      <c r="E577" s="773"/>
      <c r="F577" s="773"/>
      <c r="G577" s="773"/>
      <c r="H577" s="773"/>
      <c r="I577" s="773"/>
      <c r="J577" s="773"/>
      <c r="K577" s="773"/>
      <c r="L577" s="773"/>
      <c r="M577" s="773"/>
      <c r="N577" s="773"/>
      <c r="O577" s="773"/>
      <c r="P577" s="773"/>
      <c r="Q577" s="773"/>
      <c r="R577" s="773"/>
      <c r="S577" s="773"/>
      <c r="T577" s="773"/>
      <c r="U577" s="773"/>
      <c r="V577" s="773"/>
      <c r="W577" s="773"/>
      <c r="X577" s="773"/>
      <c r="Y577" s="773"/>
      <c r="Z577" s="773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64">
        <v>4680115885523</v>
      </c>
      <c r="E578" s="765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840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77"/>
      <c r="B579" s="773"/>
      <c r="C579" s="773"/>
      <c r="D579" s="773"/>
      <c r="E579" s="773"/>
      <c r="F579" s="773"/>
      <c r="G579" s="773"/>
      <c r="H579" s="773"/>
      <c r="I579" s="773"/>
      <c r="J579" s="773"/>
      <c r="K579" s="773"/>
      <c r="L579" s="773"/>
      <c r="M579" s="773"/>
      <c r="N579" s="773"/>
      <c r="O579" s="778"/>
      <c r="P579" s="760" t="s">
        <v>80</v>
      </c>
      <c r="Q579" s="761"/>
      <c r="R579" s="761"/>
      <c r="S579" s="761"/>
      <c r="T579" s="761"/>
      <c r="U579" s="761"/>
      <c r="V579" s="762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73"/>
      <c r="B580" s="773"/>
      <c r="C580" s="773"/>
      <c r="D580" s="773"/>
      <c r="E580" s="773"/>
      <c r="F580" s="773"/>
      <c r="G580" s="773"/>
      <c r="H580" s="773"/>
      <c r="I580" s="773"/>
      <c r="J580" s="773"/>
      <c r="K580" s="773"/>
      <c r="L580" s="773"/>
      <c r="M580" s="773"/>
      <c r="N580" s="773"/>
      <c r="O580" s="778"/>
      <c r="P580" s="760" t="s">
        <v>80</v>
      </c>
      <c r="Q580" s="761"/>
      <c r="R580" s="761"/>
      <c r="S580" s="761"/>
      <c r="T580" s="761"/>
      <c r="U580" s="761"/>
      <c r="V580" s="762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9" t="s">
        <v>916</v>
      </c>
      <c r="B581" s="850"/>
      <c r="C581" s="850"/>
      <c r="D581" s="850"/>
      <c r="E581" s="850"/>
      <c r="F581" s="850"/>
      <c r="G581" s="850"/>
      <c r="H581" s="850"/>
      <c r="I581" s="850"/>
      <c r="J581" s="850"/>
      <c r="K581" s="850"/>
      <c r="L581" s="850"/>
      <c r="M581" s="850"/>
      <c r="N581" s="850"/>
      <c r="O581" s="850"/>
      <c r="P581" s="850"/>
      <c r="Q581" s="850"/>
      <c r="R581" s="850"/>
      <c r="S581" s="850"/>
      <c r="T581" s="850"/>
      <c r="U581" s="850"/>
      <c r="V581" s="850"/>
      <c r="W581" s="850"/>
      <c r="X581" s="850"/>
      <c r="Y581" s="850"/>
      <c r="Z581" s="850"/>
      <c r="AA581" s="48"/>
      <c r="AB581" s="48"/>
      <c r="AC581" s="48"/>
    </row>
    <row r="582" spans="1:68" ht="16.5" hidden="1" customHeight="1" x14ac:dyDescent="0.25">
      <c r="A582" s="785" t="s">
        <v>916</v>
      </c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3"/>
      <c r="P582" s="773"/>
      <c r="Q582" s="773"/>
      <c r="R582" s="773"/>
      <c r="S582" s="773"/>
      <c r="T582" s="773"/>
      <c r="U582" s="773"/>
      <c r="V582" s="773"/>
      <c r="W582" s="773"/>
      <c r="X582" s="773"/>
      <c r="Y582" s="773"/>
      <c r="Z582" s="773"/>
      <c r="AA582" s="746"/>
      <c r="AB582" s="746"/>
      <c r="AC582" s="746"/>
    </row>
    <row r="583" spans="1:68" ht="14.25" hidden="1" customHeight="1" x14ac:dyDescent="0.25">
      <c r="A583" s="772" t="s">
        <v>90</v>
      </c>
      <c r="B583" s="773"/>
      <c r="C583" s="773"/>
      <c r="D583" s="773"/>
      <c r="E583" s="773"/>
      <c r="F583" s="773"/>
      <c r="G583" s="773"/>
      <c r="H583" s="773"/>
      <c r="I583" s="773"/>
      <c r="J583" s="773"/>
      <c r="K583" s="773"/>
      <c r="L583" s="773"/>
      <c r="M583" s="773"/>
      <c r="N583" s="773"/>
      <c r="O583" s="773"/>
      <c r="P583" s="773"/>
      <c r="Q583" s="773"/>
      <c r="R583" s="773"/>
      <c r="S583" s="773"/>
      <c r="T583" s="773"/>
      <c r="U583" s="773"/>
      <c r="V583" s="773"/>
      <c r="W583" s="773"/>
      <c r="X583" s="773"/>
      <c r="Y583" s="773"/>
      <c r="Z583" s="773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64">
        <v>4640242181011</v>
      </c>
      <c r="E584" s="765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55</v>
      </c>
      <c r="P584" s="1095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64">
        <v>4640242180441</v>
      </c>
      <c r="E585" s="765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50</v>
      </c>
      <c r="P585" s="1081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64">
        <v>4640242180564</v>
      </c>
      <c r="E586" s="765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9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50</v>
      </c>
      <c r="Y586" s="752">
        <f t="shared" si="108"/>
        <v>60</v>
      </c>
      <c r="Z586" s="36">
        <f>IFERROR(IF(Y586=0,"",ROUNDUP(Y586/H586,0)*0.01898),"")</f>
        <v>9.4899999999999998E-2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51.8125</v>
      </c>
      <c r="BN586" s="64">
        <f t="shared" si="110"/>
        <v>62.175000000000004</v>
      </c>
      <c r="BO586" s="64">
        <f t="shared" si="111"/>
        <v>6.5104166666666671E-2</v>
      </c>
      <c r="BP586" s="64">
        <f t="shared" si="112"/>
        <v>7.8125E-2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64">
        <v>4640242180922</v>
      </c>
      <c r="E587" s="765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94</v>
      </c>
      <c r="N587" s="33"/>
      <c r="O587" s="32">
        <v>55</v>
      </c>
      <c r="P587" s="1070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64">
        <v>4640242181189</v>
      </c>
      <c r="E588" s="765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97</v>
      </c>
      <c r="N588" s="33"/>
      <c r="O588" s="32">
        <v>55</v>
      </c>
      <c r="P588" s="859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64">
        <v>4640242180038</v>
      </c>
      <c r="E589" s="765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94</v>
      </c>
      <c r="N589" s="33"/>
      <c r="O589" s="32">
        <v>50</v>
      </c>
      <c r="P589" s="817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64">
        <v>4640242181172</v>
      </c>
      <c r="E590" s="765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94</v>
      </c>
      <c r="N590" s="33"/>
      <c r="O590" s="32">
        <v>55</v>
      </c>
      <c r="P590" s="1025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77"/>
      <c r="B591" s="773"/>
      <c r="C591" s="773"/>
      <c r="D591" s="773"/>
      <c r="E591" s="773"/>
      <c r="F591" s="773"/>
      <c r="G591" s="773"/>
      <c r="H591" s="773"/>
      <c r="I591" s="773"/>
      <c r="J591" s="773"/>
      <c r="K591" s="773"/>
      <c r="L591" s="773"/>
      <c r="M591" s="773"/>
      <c r="N591" s="773"/>
      <c r="O591" s="778"/>
      <c r="P591" s="760" t="s">
        <v>80</v>
      </c>
      <c r="Q591" s="761"/>
      <c r="R591" s="761"/>
      <c r="S591" s="761"/>
      <c r="T591" s="761"/>
      <c r="U591" s="761"/>
      <c r="V591" s="762"/>
      <c r="W591" s="37" t="s">
        <v>81</v>
      </c>
      <c r="X591" s="753">
        <f>IFERROR(X584/H584,"0")+IFERROR(X585/H585,"0")+IFERROR(X586/H586,"0")+IFERROR(X587/H587,"0")+IFERROR(X588/H588,"0")+IFERROR(X589/H589,"0")+IFERROR(X590/H590,"0")</f>
        <v>4.166666666666667</v>
      </c>
      <c r="Y591" s="753">
        <f>IFERROR(Y584/H584,"0")+IFERROR(Y585/H585,"0")+IFERROR(Y586/H586,"0")+IFERROR(Y587/H587,"0")+IFERROR(Y588/H588,"0")+IFERROR(Y589/H589,"0")+IFERROR(Y590/H590,"0")</f>
        <v>5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9.4899999999999998E-2</v>
      </c>
      <c r="AA591" s="754"/>
      <c r="AB591" s="754"/>
      <c r="AC591" s="754"/>
    </row>
    <row r="592" spans="1:68" x14ac:dyDescent="0.2">
      <c r="A592" s="773"/>
      <c r="B592" s="773"/>
      <c r="C592" s="773"/>
      <c r="D592" s="773"/>
      <c r="E592" s="773"/>
      <c r="F592" s="773"/>
      <c r="G592" s="773"/>
      <c r="H592" s="773"/>
      <c r="I592" s="773"/>
      <c r="J592" s="773"/>
      <c r="K592" s="773"/>
      <c r="L592" s="773"/>
      <c r="M592" s="773"/>
      <c r="N592" s="773"/>
      <c r="O592" s="778"/>
      <c r="P592" s="760" t="s">
        <v>80</v>
      </c>
      <c r="Q592" s="761"/>
      <c r="R592" s="761"/>
      <c r="S592" s="761"/>
      <c r="T592" s="761"/>
      <c r="U592" s="761"/>
      <c r="V592" s="762"/>
      <c r="W592" s="37" t="s">
        <v>69</v>
      </c>
      <c r="X592" s="753">
        <f>IFERROR(SUM(X584:X590),"0")</f>
        <v>50</v>
      </c>
      <c r="Y592" s="753">
        <f>IFERROR(SUM(Y584:Y590),"0")</f>
        <v>60</v>
      </c>
      <c r="Z592" s="37"/>
      <c r="AA592" s="754"/>
      <c r="AB592" s="754"/>
      <c r="AC592" s="754"/>
    </row>
    <row r="593" spans="1:68" ht="14.25" hidden="1" customHeight="1" x14ac:dyDescent="0.25">
      <c r="A593" s="772" t="s">
        <v>140</v>
      </c>
      <c r="B593" s="773"/>
      <c r="C593" s="773"/>
      <c r="D593" s="773"/>
      <c r="E593" s="773"/>
      <c r="F593" s="773"/>
      <c r="G593" s="773"/>
      <c r="H593" s="773"/>
      <c r="I593" s="773"/>
      <c r="J593" s="773"/>
      <c r="K593" s="773"/>
      <c r="L593" s="773"/>
      <c r="M593" s="773"/>
      <c r="N593" s="773"/>
      <c r="O593" s="773"/>
      <c r="P593" s="773"/>
      <c r="Q593" s="773"/>
      <c r="R593" s="773"/>
      <c r="S593" s="773"/>
      <c r="T593" s="773"/>
      <c r="U593" s="773"/>
      <c r="V593" s="773"/>
      <c r="W593" s="773"/>
      <c r="X593" s="773"/>
      <c r="Y593" s="773"/>
      <c r="Z593" s="773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64">
        <v>4640242180519</v>
      </c>
      <c r="E594" s="765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117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64">
        <v>4640242180526</v>
      </c>
      <c r="E595" s="765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94</v>
      </c>
      <c r="N595" s="33"/>
      <c r="O595" s="32">
        <v>50</v>
      </c>
      <c r="P595" s="1029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64">
        <v>4640242180090</v>
      </c>
      <c r="E596" s="765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94</v>
      </c>
      <c r="N596" s="33"/>
      <c r="O596" s="32">
        <v>50</v>
      </c>
      <c r="P596" s="967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64">
        <v>4640242181363</v>
      </c>
      <c r="E597" s="765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94</v>
      </c>
      <c r="N597" s="33"/>
      <c r="O597" s="32">
        <v>50</v>
      </c>
      <c r="P597" s="824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77"/>
      <c r="B598" s="773"/>
      <c r="C598" s="773"/>
      <c r="D598" s="773"/>
      <c r="E598" s="773"/>
      <c r="F598" s="773"/>
      <c r="G598" s="773"/>
      <c r="H598" s="773"/>
      <c r="I598" s="773"/>
      <c r="J598" s="773"/>
      <c r="K598" s="773"/>
      <c r="L598" s="773"/>
      <c r="M598" s="773"/>
      <c r="N598" s="773"/>
      <c r="O598" s="778"/>
      <c r="P598" s="760" t="s">
        <v>80</v>
      </c>
      <c r="Q598" s="761"/>
      <c r="R598" s="761"/>
      <c r="S598" s="761"/>
      <c r="T598" s="761"/>
      <c r="U598" s="761"/>
      <c r="V598" s="762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73"/>
      <c r="B599" s="773"/>
      <c r="C599" s="773"/>
      <c r="D599" s="773"/>
      <c r="E599" s="773"/>
      <c r="F599" s="773"/>
      <c r="G599" s="773"/>
      <c r="H599" s="773"/>
      <c r="I599" s="773"/>
      <c r="J599" s="773"/>
      <c r="K599" s="773"/>
      <c r="L599" s="773"/>
      <c r="M599" s="773"/>
      <c r="N599" s="773"/>
      <c r="O599" s="778"/>
      <c r="P599" s="760" t="s">
        <v>80</v>
      </c>
      <c r="Q599" s="761"/>
      <c r="R599" s="761"/>
      <c r="S599" s="761"/>
      <c r="T599" s="761"/>
      <c r="U599" s="761"/>
      <c r="V599" s="762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72" t="s">
        <v>151</v>
      </c>
      <c r="B600" s="773"/>
      <c r="C600" s="773"/>
      <c r="D600" s="773"/>
      <c r="E600" s="773"/>
      <c r="F600" s="773"/>
      <c r="G600" s="773"/>
      <c r="H600" s="773"/>
      <c r="I600" s="773"/>
      <c r="J600" s="773"/>
      <c r="K600" s="773"/>
      <c r="L600" s="773"/>
      <c r="M600" s="773"/>
      <c r="N600" s="773"/>
      <c r="O600" s="773"/>
      <c r="P600" s="773"/>
      <c r="Q600" s="773"/>
      <c r="R600" s="773"/>
      <c r="S600" s="773"/>
      <c r="T600" s="773"/>
      <c r="U600" s="773"/>
      <c r="V600" s="773"/>
      <c r="W600" s="773"/>
      <c r="X600" s="773"/>
      <c r="Y600" s="773"/>
      <c r="Z600" s="773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64">
        <v>4640242180816</v>
      </c>
      <c r="E601" s="765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834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64">
        <v>4640242180595</v>
      </c>
      <c r="E602" s="765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66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64">
        <v>4640242181615</v>
      </c>
      <c r="E603" s="765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839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64">
        <v>4640242181639</v>
      </c>
      <c r="E604" s="765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976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64">
        <v>4640242181622</v>
      </c>
      <c r="E605" s="765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937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64">
        <v>4640242180908</v>
      </c>
      <c r="E606" s="765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1041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64">
        <v>4640242180489</v>
      </c>
      <c r="E607" s="765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941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77"/>
      <c r="B608" s="773"/>
      <c r="C608" s="773"/>
      <c r="D608" s="773"/>
      <c r="E608" s="773"/>
      <c r="F608" s="773"/>
      <c r="G608" s="773"/>
      <c r="H608" s="773"/>
      <c r="I608" s="773"/>
      <c r="J608" s="773"/>
      <c r="K608" s="773"/>
      <c r="L608" s="773"/>
      <c r="M608" s="773"/>
      <c r="N608" s="773"/>
      <c r="O608" s="778"/>
      <c r="P608" s="760" t="s">
        <v>80</v>
      </c>
      <c r="Q608" s="761"/>
      <c r="R608" s="761"/>
      <c r="S608" s="761"/>
      <c r="T608" s="761"/>
      <c r="U608" s="761"/>
      <c r="V608" s="762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73"/>
      <c r="B609" s="773"/>
      <c r="C609" s="773"/>
      <c r="D609" s="773"/>
      <c r="E609" s="773"/>
      <c r="F609" s="773"/>
      <c r="G609" s="773"/>
      <c r="H609" s="773"/>
      <c r="I609" s="773"/>
      <c r="J609" s="773"/>
      <c r="K609" s="773"/>
      <c r="L609" s="773"/>
      <c r="M609" s="773"/>
      <c r="N609" s="773"/>
      <c r="O609" s="778"/>
      <c r="P609" s="760" t="s">
        <v>80</v>
      </c>
      <c r="Q609" s="761"/>
      <c r="R609" s="761"/>
      <c r="S609" s="761"/>
      <c r="T609" s="761"/>
      <c r="U609" s="761"/>
      <c r="V609" s="762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72" t="s">
        <v>64</v>
      </c>
      <c r="B610" s="773"/>
      <c r="C610" s="773"/>
      <c r="D610" s="773"/>
      <c r="E610" s="773"/>
      <c r="F610" s="773"/>
      <c r="G610" s="773"/>
      <c r="H610" s="773"/>
      <c r="I610" s="773"/>
      <c r="J610" s="773"/>
      <c r="K610" s="773"/>
      <c r="L610" s="773"/>
      <c r="M610" s="773"/>
      <c r="N610" s="773"/>
      <c r="O610" s="773"/>
      <c r="P610" s="773"/>
      <c r="Q610" s="773"/>
      <c r="R610" s="773"/>
      <c r="S610" s="773"/>
      <c r="T610" s="773"/>
      <c r="U610" s="773"/>
      <c r="V610" s="773"/>
      <c r="W610" s="773"/>
      <c r="X610" s="773"/>
      <c r="Y610" s="773"/>
      <c r="Z610" s="773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4301051887</v>
      </c>
      <c r="D611" s="764">
        <v>4640242180533</v>
      </c>
      <c r="E611" s="765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97</v>
      </c>
      <c r="N611" s="33"/>
      <c r="O611" s="32">
        <v>45</v>
      </c>
      <c r="P611" s="979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4301051746</v>
      </c>
      <c r="D612" s="764">
        <v>4640242180533</v>
      </c>
      <c r="E612" s="765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97</v>
      </c>
      <c r="N612" s="33"/>
      <c r="O612" s="32">
        <v>40</v>
      </c>
      <c r="P612" s="970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500</v>
      </c>
      <c r="Y612" s="752">
        <f t="shared" si="118"/>
        <v>507</v>
      </c>
      <c r="Z612" s="36">
        <f>IFERROR(IF(Y612=0,"",ROUNDUP(Y612/H612,0)*0.01898),"")</f>
        <v>1.2337</v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533.26923076923083</v>
      </c>
      <c r="BN612" s="64">
        <f t="shared" si="120"/>
        <v>540.73500000000001</v>
      </c>
      <c r="BO612" s="64">
        <f t="shared" si="121"/>
        <v>1.0016025641025641</v>
      </c>
      <c r="BP612" s="64">
        <f t="shared" si="122"/>
        <v>1.015625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4301051933</v>
      </c>
      <c r="D613" s="764">
        <v>4640242180540</v>
      </c>
      <c r="E613" s="765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97</v>
      </c>
      <c r="N613" s="33"/>
      <c r="O613" s="32">
        <v>45</v>
      </c>
      <c r="P613" s="1176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4301051510</v>
      </c>
      <c r="D614" s="764">
        <v>4640242180540</v>
      </c>
      <c r="E614" s="765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68</v>
      </c>
      <c r="N614" s="33"/>
      <c r="O614" s="32">
        <v>30</v>
      </c>
      <c r="P614" s="1009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64">
        <v>4640242181233</v>
      </c>
      <c r="E615" s="765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1181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64">
        <v>4640242181233</v>
      </c>
      <c r="E616" s="765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136</v>
      </c>
      <c r="N616" s="33"/>
      <c r="O616" s="32">
        <v>45</v>
      </c>
      <c r="P616" s="1139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64">
        <v>4640242181226</v>
      </c>
      <c r="E617" s="765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960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64">
        <v>4640242181226</v>
      </c>
      <c r="E618" s="765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136</v>
      </c>
      <c r="N618" s="33"/>
      <c r="O618" s="32">
        <v>45</v>
      </c>
      <c r="P618" s="935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77"/>
      <c r="B619" s="773"/>
      <c r="C619" s="773"/>
      <c r="D619" s="773"/>
      <c r="E619" s="773"/>
      <c r="F619" s="773"/>
      <c r="G619" s="773"/>
      <c r="H619" s="773"/>
      <c r="I619" s="773"/>
      <c r="J619" s="773"/>
      <c r="K619" s="773"/>
      <c r="L619" s="773"/>
      <c r="M619" s="773"/>
      <c r="N619" s="773"/>
      <c r="O619" s="778"/>
      <c r="P619" s="760" t="s">
        <v>80</v>
      </c>
      <c r="Q619" s="761"/>
      <c r="R619" s="761"/>
      <c r="S619" s="761"/>
      <c r="T619" s="761"/>
      <c r="U619" s="761"/>
      <c r="V619" s="762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64.102564102564102</v>
      </c>
      <c r="Y619" s="753">
        <f>IFERROR(Y611/H611,"0")+IFERROR(Y612/H612,"0")+IFERROR(Y613/H613,"0")+IFERROR(Y614/H614,"0")+IFERROR(Y615/H615,"0")+IFERROR(Y616/H616,"0")+IFERROR(Y617/H617,"0")+IFERROR(Y618/H618,"0")</f>
        <v>65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1.2337</v>
      </c>
      <c r="AA619" s="754"/>
      <c r="AB619" s="754"/>
      <c r="AC619" s="754"/>
    </row>
    <row r="620" spans="1:68" x14ac:dyDescent="0.2">
      <c r="A620" s="773"/>
      <c r="B620" s="773"/>
      <c r="C620" s="773"/>
      <c r="D620" s="773"/>
      <c r="E620" s="773"/>
      <c r="F620" s="773"/>
      <c r="G620" s="773"/>
      <c r="H620" s="773"/>
      <c r="I620" s="773"/>
      <c r="J620" s="773"/>
      <c r="K620" s="773"/>
      <c r="L620" s="773"/>
      <c r="M620" s="773"/>
      <c r="N620" s="773"/>
      <c r="O620" s="778"/>
      <c r="P620" s="760" t="s">
        <v>80</v>
      </c>
      <c r="Q620" s="761"/>
      <c r="R620" s="761"/>
      <c r="S620" s="761"/>
      <c r="T620" s="761"/>
      <c r="U620" s="761"/>
      <c r="V620" s="762"/>
      <c r="W620" s="37" t="s">
        <v>69</v>
      </c>
      <c r="X620" s="753">
        <f>IFERROR(SUM(X611:X618),"0")</f>
        <v>500</v>
      </c>
      <c r="Y620" s="753">
        <f>IFERROR(SUM(Y611:Y618),"0")</f>
        <v>507</v>
      </c>
      <c r="Z620" s="37"/>
      <c r="AA620" s="754"/>
      <c r="AB620" s="754"/>
      <c r="AC620" s="754"/>
    </row>
    <row r="621" spans="1:68" ht="14.25" hidden="1" customHeight="1" x14ac:dyDescent="0.25">
      <c r="A621" s="772" t="s">
        <v>182</v>
      </c>
      <c r="B621" s="773"/>
      <c r="C621" s="773"/>
      <c r="D621" s="773"/>
      <c r="E621" s="773"/>
      <c r="F621" s="773"/>
      <c r="G621" s="773"/>
      <c r="H621" s="773"/>
      <c r="I621" s="773"/>
      <c r="J621" s="773"/>
      <c r="K621" s="773"/>
      <c r="L621" s="773"/>
      <c r="M621" s="773"/>
      <c r="N621" s="773"/>
      <c r="O621" s="773"/>
      <c r="P621" s="773"/>
      <c r="Q621" s="773"/>
      <c r="R621" s="773"/>
      <c r="S621" s="773"/>
      <c r="T621" s="773"/>
      <c r="U621" s="773"/>
      <c r="V621" s="773"/>
      <c r="W621" s="773"/>
      <c r="X621" s="773"/>
      <c r="Y621" s="773"/>
      <c r="Z621" s="773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4301060408</v>
      </c>
      <c r="D622" s="764">
        <v>4640242180120</v>
      </c>
      <c r="E622" s="765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7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4301060354</v>
      </c>
      <c r="D623" s="764">
        <v>4640242180120</v>
      </c>
      <c r="E623" s="765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1004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4301060407</v>
      </c>
      <c r="D624" s="764">
        <v>4640242180137</v>
      </c>
      <c r="E624" s="765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1105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4301060355</v>
      </c>
      <c r="D625" s="764">
        <v>4640242180137</v>
      </c>
      <c r="E625" s="765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791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77"/>
      <c r="B626" s="773"/>
      <c r="C626" s="773"/>
      <c r="D626" s="773"/>
      <c r="E626" s="773"/>
      <c r="F626" s="773"/>
      <c r="G626" s="773"/>
      <c r="H626" s="773"/>
      <c r="I626" s="773"/>
      <c r="J626" s="773"/>
      <c r="K626" s="773"/>
      <c r="L626" s="773"/>
      <c r="M626" s="773"/>
      <c r="N626" s="773"/>
      <c r="O626" s="778"/>
      <c r="P626" s="760" t="s">
        <v>80</v>
      </c>
      <c r="Q626" s="761"/>
      <c r="R626" s="761"/>
      <c r="S626" s="761"/>
      <c r="T626" s="761"/>
      <c r="U626" s="761"/>
      <c r="V626" s="762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73"/>
      <c r="B627" s="773"/>
      <c r="C627" s="773"/>
      <c r="D627" s="773"/>
      <c r="E627" s="773"/>
      <c r="F627" s="773"/>
      <c r="G627" s="773"/>
      <c r="H627" s="773"/>
      <c r="I627" s="773"/>
      <c r="J627" s="773"/>
      <c r="K627" s="773"/>
      <c r="L627" s="773"/>
      <c r="M627" s="773"/>
      <c r="N627" s="773"/>
      <c r="O627" s="778"/>
      <c r="P627" s="760" t="s">
        <v>80</v>
      </c>
      <c r="Q627" s="761"/>
      <c r="R627" s="761"/>
      <c r="S627" s="761"/>
      <c r="T627" s="761"/>
      <c r="U627" s="761"/>
      <c r="V627" s="762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5" t="s">
        <v>1016</v>
      </c>
      <c r="B628" s="773"/>
      <c r="C628" s="773"/>
      <c r="D628" s="773"/>
      <c r="E628" s="773"/>
      <c r="F628" s="773"/>
      <c r="G628" s="773"/>
      <c r="H628" s="773"/>
      <c r="I628" s="773"/>
      <c r="J628" s="773"/>
      <c r="K628" s="773"/>
      <c r="L628" s="773"/>
      <c r="M628" s="773"/>
      <c r="N628" s="773"/>
      <c r="O628" s="773"/>
      <c r="P628" s="773"/>
      <c r="Q628" s="773"/>
      <c r="R628" s="773"/>
      <c r="S628" s="773"/>
      <c r="T628" s="773"/>
      <c r="U628" s="773"/>
      <c r="V628" s="773"/>
      <c r="W628" s="773"/>
      <c r="X628" s="773"/>
      <c r="Y628" s="773"/>
      <c r="Z628" s="773"/>
      <c r="AA628" s="746"/>
      <c r="AB628" s="746"/>
      <c r="AC628" s="746"/>
    </row>
    <row r="629" spans="1:68" ht="14.25" hidden="1" customHeight="1" x14ac:dyDescent="0.25">
      <c r="A629" s="772" t="s">
        <v>90</v>
      </c>
      <c r="B629" s="773"/>
      <c r="C629" s="773"/>
      <c r="D629" s="773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3"/>
      <c r="P629" s="773"/>
      <c r="Q629" s="773"/>
      <c r="R629" s="773"/>
      <c r="S629" s="773"/>
      <c r="T629" s="773"/>
      <c r="U629" s="773"/>
      <c r="V629" s="773"/>
      <c r="W629" s="773"/>
      <c r="X629" s="773"/>
      <c r="Y629" s="773"/>
      <c r="Z629" s="773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64">
        <v>4640242180045</v>
      </c>
      <c r="E630" s="765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55</v>
      </c>
      <c r="P630" s="958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64">
        <v>4640242180601</v>
      </c>
      <c r="E631" s="765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94</v>
      </c>
      <c r="N631" s="33"/>
      <c r="O631" s="32">
        <v>55</v>
      </c>
      <c r="P631" s="953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77"/>
      <c r="B632" s="773"/>
      <c r="C632" s="773"/>
      <c r="D632" s="773"/>
      <c r="E632" s="773"/>
      <c r="F632" s="773"/>
      <c r="G632" s="773"/>
      <c r="H632" s="773"/>
      <c r="I632" s="773"/>
      <c r="J632" s="773"/>
      <c r="K632" s="773"/>
      <c r="L632" s="773"/>
      <c r="M632" s="773"/>
      <c r="N632" s="773"/>
      <c r="O632" s="778"/>
      <c r="P632" s="760" t="s">
        <v>80</v>
      </c>
      <c r="Q632" s="761"/>
      <c r="R632" s="761"/>
      <c r="S632" s="761"/>
      <c r="T632" s="761"/>
      <c r="U632" s="761"/>
      <c r="V632" s="762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73"/>
      <c r="B633" s="773"/>
      <c r="C633" s="773"/>
      <c r="D633" s="773"/>
      <c r="E633" s="773"/>
      <c r="F633" s="773"/>
      <c r="G633" s="773"/>
      <c r="H633" s="773"/>
      <c r="I633" s="773"/>
      <c r="J633" s="773"/>
      <c r="K633" s="773"/>
      <c r="L633" s="773"/>
      <c r="M633" s="773"/>
      <c r="N633" s="773"/>
      <c r="O633" s="778"/>
      <c r="P633" s="760" t="s">
        <v>80</v>
      </c>
      <c r="Q633" s="761"/>
      <c r="R633" s="761"/>
      <c r="S633" s="761"/>
      <c r="T633" s="761"/>
      <c r="U633" s="761"/>
      <c r="V633" s="762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72" t="s">
        <v>140</v>
      </c>
      <c r="B634" s="773"/>
      <c r="C634" s="773"/>
      <c r="D634" s="773"/>
      <c r="E634" s="773"/>
      <c r="F634" s="773"/>
      <c r="G634" s="773"/>
      <c r="H634" s="773"/>
      <c r="I634" s="773"/>
      <c r="J634" s="773"/>
      <c r="K634" s="773"/>
      <c r="L634" s="773"/>
      <c r="M634" s="773"/>
      <c r="N634" s="773"/>
      <c r="O634" s="773"/>
      <c r="P634" s="773"/>
      <c r="Q634" s="773"/>
      <c r="R634" s="773"/>
      <c r="S634" s="773"/>
      <c r="T634" s="773"/>
      <c r="U634" s="773"/>
      <c r="V634" s="773"/>
      <c r="W634" s="773"/>
      <c r="X634" s="773"/>
      <c r="Y634" s="773"/>
      <c r="Z634" s="773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64">
        <v>4640242180090</v>
      </c>
      <c r="E635" s="765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94</v>
      </c>
      <c r="N635" s="33"/>
      <c r="O635" s="32">
        <v>50</v>
      </c>
      <c r="P635" s="1102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77"/>
      <c r="B636" s="773"/>
      <c r="C636" s="773"/>
      <c r="D636" s="773"/>
      <c r="E636" s="773"/>
      <c r="F636" s="773"/>
      <c r="G636" s="773"/>
      <c r="H636" s="773"/>
      <c r="I636" s="773"/>
      <c r="J636" s="773"/>
      <c r="K636" s="773"/>
      <c r="L636" s="773"/>
      <c r="M636" s="773"/>
      <c r="N636" s="773"/>
      <c r="O636" s="778"/>
      <c r="P636" s="760" t="s">
        <v>80</v>
      </c>
      <c r="Q636" s="761"/>
      <c r="R636" s="761"/>
      <c r="S636" s="761"/>
      <c r="T636" s="761"/>
      <c r="U636" s="761"/>
      <c r="V636" s="762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73"/>
      <c r="B637" s="773"/>
      <c r="C637" s="773"/>
      <c r="D637" s="773"/>
      <c r="E637" s="773"/>
      <c r="F637" s="773"/>
      <c r="G637" s="773"/>
      <c r="H637" s="773"/>
      <c r="I637" s="773"/>
      <c r="J637" s="773"/>
      <c r="K637" s="773"/>
      <c r="L637" s="773"/>
      <c r="M637" s="773"/>
      <c r="N637" s="773"/>
      <c r="O637" s="778"/>
      <c r="P637" s="760" t="s">
        <v>80</v>
      </c>
      <c r="Q637" s="761"/>
      <c r="R637" s="761"/>
      <c r="S637" s="761"/>
      <c r="T637" s="761"/>
      <c r="U637" s="761"/>
      <c r="V637" s="762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72" t="s">
        <v>151</v>
      </c>
      <c r="B638" s="773"/>
      <c r="C638" s="773"/>
      <c r="D638" s="773"/>
      <c r="E638" s="773"/>
      <c r="F638" s="773"/>
      <c r="G638" s="773"/>
      <c r="H638" s="773"/>
      <c r="I638" s="773"/>
      <c r="J638" s="773"/>
      <c r="K638" s="773"/>
      <c r="L638" s="773"/>
      <c r="M638" s="773"/>
      <c r="N638" s="773"/>
      <c r="O638" s="773"/>
      <c r="P638" s="773"/>
      <c r="Q638" s="773"/>
      <c r="R638" s="773"/>
      <c r="S638" s="773"/>
      <c r="T638" s="773"/>
      <c r="U638" s="773"/>
      <c r="V638" s="773"/>
      <c r="W638" s="773"/>
      <c r="X638" s="773"/>
      <c r="Y638" s="773"/>
      <c r="Z638" s="773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64">
        <v>4640242180076</v>
      </c>
      <c r="E639" s="765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905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77"/>
      <c r="B640" s="773"/>
      <c r="C640" s="773"/>
      <c r="D640" s="773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8"/>
      <c r="P640" s="760" t="s">
        <v>80</v>
      </c>
      <c r="Q640" s="761"/>
      <c r="R640" s="761"/>
      <c r="S640" s="761"/>
      <c r="T640" s="761"/>
      <c r="U640" s="761"/>
      <c r="V640" s="762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73"/>
      <c r="B641" s="773"/>
      <c r="C641" s="773"/>
      <c r="D641" s="773"/>
      <c r="E641" s="773"/>
      <c r="F641" s="773"/>
      <c r="G641" s="773"/>
      <c r="H641" s="773"/>
      <c r="I641" s="773"/>
      <c r="J641" s="773"/>
      <c r="K641" s="773"/>
      <c r="L641" s="773"/>
      <c r="M641" s="773"/>
      <c r="N641" s="773"/>
      <c r="O641" s="778"/>
      <c r="P641" s="760" t="s">
        <v>80</v>
      </c>
      <c r="Q641" s="761"/>
      <c r="R641" s="761"/>
      <c r="S641" s="761"/>
      <c r="T641" s="761"/>
      <c r="U641" s="761"/>
      <c r="V641" s="762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72" t="s">
        <v>64</v>
      </c>
      <c r="B642" s="773"/>
      <c r="C642" s="773"/>
      <c r="D642" s="773"/>
      <c r="E642" s="773"/>
      <c r="F642" s="773"/>
      <c r="G642" s="773"/>
      <c r="H642" s="773"/>
      <c r="I642" s="773"/>
      <c r="J642" s="773"/>
      <c r="K642" s="773"/>
      <c r="L642" s="773"/>
      <c r="M642" s="773"/>
      <c r="N642" s="773"/>
      <c r="O642" s="773"/>
      <c r="P642" s="773"/>
      <c r="Q642" s="773"/>
      <c r="R642" s="773"/>
      <c r="S642" s="773"/>
      <c r="T642" s="773"/>
      <c r="U642" s="773"/>
      <c r="V642" s="773"/>
      <c r="W642" s="773"/>
      <c r="X642" s="773"/>
      <c r="Y642" s="773"/>
      <c r="Z642" s="773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64">
        <v>4640242180113</v>
      </c>
      <c r="E643" s="765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1067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64">
        <v>4640242180106</v>
      </c>
      <c r="E644" s="765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876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77"/>
      <c r="B645" s="773"/>
      <c r="C645" s="773"/>
      <c r="D645" s="773"/>
      <c r="E645" s="773"/>
      <c r="F645" s="773"/>
      <c r="G645" s="773"/>
      <c r="H645" s="773"/>
      <c r="I645" s="773"/>
      <c r="J645" s="773"/>
      <c r="K645" s="773"/>
      <c r="L645" s="773"/>
      <c r="M645" s="773"/>
      <c r="N645" s="773"/>
      <c r="O645" s="778"/>
      <c r="P645" s="760" t="s">
        <v>80</v>
      </c>
      <c r="Q645" s="761"/>
      <c r="R645" s="761"/>
      <c r="S645" s="761"/>
      <c r="T645" s="761"/>
      <c r="U645" s="761"/>
      <c r="V645" s="762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73"/>
      <c r="B646" s="773"/>
      <c r="C646" s="773"/>
      <c r="D646" s="773"/>
      <c r="E646" s="773"/>
      <c r="F646" s="773"/>
      <c r="G646" s="773"/>
      <c r="H646" s="773"/>
      <c r="I646" s="773"/>
      <c r="J646" s="773"/>
      <c r="K646" s="773"/>
      <c r="L646" s="773"/>
      <c r="M646" s="773"/>
      <c r="N646" s="773"/>
      <c r="O646" s="778"/>
      <c r="P646" s="760" t="s">
        <v>80</v>
      </c>
      <c r="Q646" s="761"/>
      <c r="R646" s="761"/>
      <c r="S646" s="761"/>
      <c r="T646" s="761"/>
      <c r="U646" s="761"/>
      <c r="V646" s="762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795"/>
      <c r="B647" s="773"/>
      <c r="C647" s="773"/>
      <c r="D647" s="773"/>
      <c r="E647" s="773"/>
      <c r="F647" s="773"/>
      <c r="G647" s="773"/>
      <c r="H647" s="773"/>
      <c r="I647" s="773"/>
      <c r="J647" s="773"/>
      <c r="K647" s="773"/>
      <c r="L647" s="773"/>
      <c r="M647" s="773"/>
      <c r="N647" s="773"/>
      <c r="O647" s="796"/>
      <c r="P647" s="870" t="s">
        <v>1041</v>
      </c>
      <c r="Q647" s="871"/>
      <c r="R647" s="871"/>
      <c r="S647" s="871"/>
      <c r="T647" s="871"/>
      <c r="U647" s="871"/>
      <c r="V647" s="807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17068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17228.879999999997</v>
      </c>
      <c r="Z647" s="37"/>
      <c r="AA647" s="754"/>
      <c r="AB647" s="754"/>
      <c r="AC647" s="754"/>
    </row>
    <row r="648" spans="1:68" x14ac:dyDescent="0.2">
      <c r="A648" s="773"/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96"/>
      <c r="P648" s="870" t="s">
        <v>1042</v>
      </c>
      <c r="Q648" s="871"/>
      <c r="R648" s="871"/>
      <c r="S648" s="871"/>
      <c r="T648" s="871"/>
      <c r="U648" s="871"/>
      <c r="V648" s="807"/>
      <c r="W648" s="37" t="s">
        <v>69</v>
      </c>
      <c r="X648" s="753">
        <f>IFERROR(SUM(BM22:BM644),"0")</f>
        <v>17980.034768952297</v>
      </c>
      <c r="Y648" s="753">
        <f>IFERROR(SUM(BN22:BN644),"0")</f>
        <v>18149.538</v>
      </c>
      <c r="Z648" s="37"/>
      <c r="AA648" s="754"/>
      <c r="AB648" s="754"/>
      <c r="AC648" s="754"/>
    </row>
    <row r="649" spans="1:68" x14ac:dyDescent="0.2">
      <c r="A649" s="773"/>
      <c r="B649" s="773"/>
      <c r="C649" s="773"/>
      <c r="D649" s="773"/>
      <c r="E649" s="773"/>
      <c r="F649" s="773"/>
      <c r="G649" s="773"/>
      <c r="H649" s="773"/>
      <c r="I649" s="773"/>
      <c r="J649" s="773"/>
      <c r="K649" s="773"/>
      <c r="L649" s="773"/>
      <c r="M649" s="773"/>
      <c r="N649" s="773"/>
      <c r="O649" s="796"/>
      <c r="P649" s="870" t="s">
        <v>1043</v>
      </c>
      <c r="Q649" s="871"/>
      <c r="R649" s="871"/>
      <c r="S649" s="871"/>
      <c r="T649" s="871"/>
      <c r="U649" s="871"/>
      <c r="V649" s="807"/>
      <c r="W649" s="37" t="s">
        <v>1044</v>
      </c>
      <c r="X649" s="38">
        <f>ROUNDUP(SUM(BO22:BO644),0)</f>
        <v>30</v>
      </c>
      <c r="Y649" s="38">
        <f>ROUNDUP(SUM(BP22:BP644),0)</f>
        <v>30</v>
      </c>
      <c r="Z649" s="37"/>
      <c r="AA649" s="754"/>
      <c r="AB649" s="754"/>
      <c r="AC649" s="754"/>
    </row>
    <row r="650" spans="1:68" x14ac:dyDescent="0.2">
      <c r="A650" s="773"/>
      <c r="B650" s="773"/>
      <c r="C650" s="773"/>
      <c r="D650" s="773"/>
      <c r="E650" s="773"/>
      <c r="F650" s="773"/>
      <c r="G650" s="773"/>
      <c r="H650" s="773"/>
      <c r="I650" s="773"/>
      <c r="J650" s="773"/>
      <c r="K650" s="773"/>
      <c r="L650" s="773"/>
      <c r="M650" s="773"/>
      <c r="N650" s="773"/>
      <c r="O650" s="796"/>
      <c r="P650" s="870" t="s">
        <v>1045</v>
      </c>
      <c r="Q650" s="871"/>
      <c r="R650" s="871"/>
      <c r="S650" s="871"/>
      <c r="T650" s="871"/>
      <c r="U650" s="871"/>
      <c r="V650" s="807"/>
      <c r="W650" s="37" t="s">
        <v>69</v>
      </c>
      <c r="X650" s="753">
        <f>GrossWeightTotal+PalletQtyTotal*25</f>
        <v>18730.034768952297</v>
      </c>
      <c r="Y650" s="753">
        <f>GrossWeightTotalR+PalletQtyTotalR*25</f>
        <v>18899.538</v>
      </c>
      <c r="Z650" s="37"/>
      <c r="AA650" s="754"/>
      <c r="AB650" s="754"/>
      <c r="AC650" s="754"/>
    </row>
    <row r="651" spans="1:68" x14ac:dyDescent="0.2">
      <c r="A651" s="773"/>
      <c r="B651" s="773"/>
      <c r="C651" s="773"/>
      <c r="D651" s="773"/>
      <c r="E651" s="773"/>
      <c r="F651" s="773"/>
      <c r="G651" s="773"/>
      <c r="H651" s="773"/>
      <c r="I651" s="773"/>
      <c r="J651" s="773"/>
      <c r="K651" s="773"/>
      <c r="L651" s="773"/>
      <c r="M651" s="773"/>
      <c r="N651" s="773"/>
      <c r="O651" s="796"/>
      <c r="P651" s="870" t="s">
        <v>1046</v>
      </c>
      <c r="Q651" s="871"/>
      <c r="R651" s="871"/>
      <c r="S651" s="871"/>
      <c r="T651" s="871"/>
      <c r="U651" s="871"/>
      <c r="V651" s="807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3176.6281190074296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3202</v>
      </c>
      <c r="Z651" s="37"/>
      <c r="AA651" s="754"/>
      <c r="AB651" s="754"/>
      <c r="AC651" s="754"/>
    </row>
    <row r="652" spans="1:68" ht="14.25" hidden="1" customHeight="1" x14ac:dyDescent="0.2">
      <c r="A652" s="773"/>
      <c r="B652" s="773"/>
      <c r="C652" s="773"/>
      <c r="D652" s="773"/>
      <c r="E652" s="773"/>
      <c r="F652" s="773"/>
      <c r="G652" s="773"/>
      <c r="H652" s="773"/>
      <c r="I652" s="773"/>
      <c r="J652" s="773"/>
      <c r="K652" s="773"/>
      <c r="L652" s="773"/>
      <c r="M652" s="773"/>
      <c r="N652" s="773"/>
      <c r="O652" s="796"/>
      <c r="P652" s="870" t="s">
        <v>1047</v>
      </c>
      <c r="Q652" s="871"/>
      <c r="R652" s="871"/>
      <c r="S652" s="871"/>
      <c r="T652" s="871"/>
      <c r="U652" s="871"/>
      <c r="V652" s="807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33.476630000000007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55" t="s">
        <v>88</v>
      </c>
      <c r="D654" s="873"/>
      <c r="E654" s="873"/>
      <c r="F654" s="873"/>
      <c r="G654" s="873"/>
      <c r="H654" s="872"/>
      <c r="I654" s="755" t="s">
        <v>287</v>
      </c>
      <c r="J654" s="873"/>
      <c r="K654" s="873"/>
      <c r="L654" s="873"/>
      <c r="M654" s="873"/>
      <c r="N654" s="873"/>
      <c r="O654" s="873"/>
      <c r="P654" s="873"/>
      <c r="Q654" s="873"/>
      <c r="R654" s="873"/>
      <c r="S654" s="873"/>
      <c r="T654" s="873"/>
      <c r="U654" s="873"/>
      <c r="V654" s="873"/>
      <c r="W654" s="872"/>
      <c r="X654" s="755" t="s">
        <v>632</v>
      </c>
      <c r="Y654" s="872"/>
      <c r="Z654" s="755" t="s">
        <v>718</v>
      </c>
      <c r="AA654" s="873"/>
      <c r="AB654" s="873"/>
      <c r="AC654" s="872"/>
      <c r="AD654" s="748" t="s">
        <v>807</v>
      </c>
      <c r="AE654" s="748" t="s">
        <v>910</v>
      </c>
      <c r="AF654" s="755" t="s">
        <v>916</v>
      </c>
      <c r="AG654" s="872"/>
    </row>
    <row r="655" spans="1:68" ht="14.25" customHeight="1" thickTop="1" x14ac:dyDescent="0.2">
      <c r="A655" s="985" t="s">
        <v>1050</v>
      </c>
      <c r="B655" s="755" t="s">
        <v>63</v>
      </c>
      <c r="C655" s="755" t="s">
        <v>89</v>
      </c>
      <c r="D655" s="755" t="s">
        <v>119</v>
      </c>
      <c r="E655" s="755" t="s">
        <v>190</v>
      </c>
      <c r="F655" s="755" t="s">
        <v>212</v>
      </c>
      <c r="G655" s="755" t="s">
        <v>253</v>
      </c>
      <c r="H655" s="755" t="s">
        <v>88</v>
      </c>
      <c r="I655" s="755" t="s">
        <v>288</v>
      </c>
      <c r="J655" s="755" t="s">
        <v>312</v>
      </c>
      <c r="K655" s="755" t="s">
        <v>389</v>
      </c>
      <c r="L655" s="755" t="s">
        <v>409</v>
      </c>
      <c r="M655" s="755" t="s">
        <v>434</v>
      </c>
      <c r="N655" s="749"/>
      <c r="O655" s="755" t="s">
        <v>461</v>
      </c>
      <c r="P655" s="755" t="s">
        <v>464</v>
      </c>
      <c r="Q655" s="755" t="s">
        <v>473</v>
      </c>
      <c r="R655" s="755" t="s">
        <v>489</v>
      </c>
      <c r="S655" s="755" t="s">
        <v>502</v>
      </c>
      <c r="T655" s="755" t="s">
        <v>515</v>
      </c>
      <c r="U655" s="755" t="s">
        <v>528</v>
      </c>
      <c r="V655" s="755" t="s">
        <v>532</v>
      </c>
      <c r="W655" s="755" t="s">
        <v>619</v>
      </c>
      <c r="X655" s="755" t="s">
        <v>633</v>
      </c>
      <c r="Y655" s="755" t="s">
        <v>674</v>
      </c>
      <c r="Z655" s="755" t="s">
        <v>719</v>
      </c>
      <c r="AA655" s="755" t="s">
        <v>770</v>
      </c>
      <c r="AB655" s="755" t="s">
        <v>788</v>
      </c>
      <c r="AC655" s="755" t="s">
        <v>800</v>
      </c>
      <c r="AD655" s="755" t="s">
        <v>807</v>
      </c>
      <c r="AE655" s="755" t="s">
        <v>910</v>
      </c>
      <c r="AF655" s="755" t="s">
        <v>916</v>
      </c>
      <c r="AG655" s="755" t="s">
        <v>1016</v>
      </c>
    </row>
    <row r="656" spans="1:68" ht="13.5" customHeight="1" thickBot="1" x14ac:dyDescent="0.25">
      <c r="A656" s="986"/>
      <c r="B656" s="756"/>
      <c r="C656" s="756"/>
      <c r="D656" s="756"/>
      <c r="E656" s="756"/>
      <c r="F656" s="756"/>
      <c r="G656" s="756"/>
      <c r="H656" s="756"/>
      <c r="I656" s="756"/>
      <c r="J656" s="756"/>
      <c r="K656" s="756"/>
      <c r="L656" s="756"/>
      <c r="M656" s="756"/>
      <c r="N656" s="749"/>
      <c r="O656" s="756"/>
      <c r="P656" s="756"/>
      <c r="Q656" s="756"/>
      <c r="R656" s="756"/>
      <c r="S656" s="756"/>
      <c r="T656" s="756"/>
      <c r="U656" s="756"/>
      <c r="V656" s="756"/>
      <c r="W656" s="756"/>
      <c r="X656" s="756"/>
      <c r="Y656" s="756"/>
      <c r="Z656" s="756"/>
      <c r="AA656" s="756"/>
      <c r="AB656" s="756"/>
      <c r="AC656" s="756"/>
      <c r="AD656" s="756"/>
      <c r="AE656" s="756"/>
      <c r="AF656" s="756"/>
      <c r="AG656" s="75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369.6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833.40000000000009</v>
      </c>
      <c r="E657" s="46">
        <f>IFERROR(Y92*1,"0")+IFERROR(Y93*1,"0")+IFERROR(Y94*1,"0")+IFERROR(Y98*1,"0")+IFERROR(Y99*1,"0")+IFERROR(Y100*1,"0")+IFERROR(Y101*1,"0")+IFERROR(Y102*1,"0")+IFERROR(Y103*1,"0")</f>
        <v>986.40000000000009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1765</v>
      </c>
      <c r="G657" s="46">
        <f>IFERROR(Y138*1,"0")+IFERROR(Y139*1,"0")+IFERROR(Y143*1,"0")+IFERROR(Y144*1,"0")+IFERROR(Y148*1,"0")+IFERROR(Y149*1,"0")</f>
        <v>133.76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493.5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1774.8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54.8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201.6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281.40000000000003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219.6</v>
      </c>
      <c r="W657" s="46">
        <f>IFERROR(Y394*1,"0")+IFERROR(Y398*1,"0")+IFERROR(Y399*1,"0")+IFERROR(Y400*1,"0")</f>
        <v>678.30000000000007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7606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84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99</v>
      </c>
      <c r="AA657" s="46">
        <f>IFERROR(Y494*1,"0")+IFERROR(Y498*1,"0")+IFERROR(Y499*1,"0")+IFERROR(Y500*1,"0")+IFERROR(Y501*1,"0")+IFERROR(Y502*1,"0")</f>
        <v>8.4</v>
      </c>
      <c r="AB657" s="46">
        <f>IFERROR(Y507*1,"0")+IFERROR(Y508*1,"0")+IFERROR(Y509*1,"0")</f>
        <v>42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1030.3200000000002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567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rWCYEEhHSI3qqjDtg8CSUkxWBb9F4RsbGY1ZBvUzQVYonJGeA8Srr1l0Jvbj4JVYy7/JxEgJJVRyf0y9z7rusw==" saltValue="wEyBSFxPgWDsoZMXnemrUg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8,00"/>
        <filter val="1 140,00"/>
        <filter val="1 200,00"/>
        <filter val="1 700,00"/>
        <filter val="1 704,00"/>
        <filter val="1,28"/>
        <filter val="10,00"/>
        <filter val="100,00"/>
        <filter val="105,00"/>
        <filter val="112,50"/>
        <filter val="114,33"/>
        <filter val="117,86"/>
        <filter val="118,52"/>
        <filter val="12,00"/>
        <filter val="12,50"/>
        <filter val="120,00"/>
        <filter val="126,25"/>
        <filter val="133,33"/>
        <filter val="15,00"/>
        <filter val="150,00"/>
        <filter val="157,50"/>
        <filter val="162,50"/>
        <filter val="17 068,00"/>
        <filter val="17 980,03"/>
        <filter val="18 730,03"/>
        <filter val="18,75"/>
        <filter val="18,94"/>
        <filter val="180,00"/>
        <filter val="185,37"/>
        <filter val="20,00"/>
        <filter val="200,00"/>
        <filter val="203,57"/>
        <filter val="208,00"/>
        <filter val="210,00"/>
        <filter val="240,00"/>
        <filter val="245,00"/>
        <filter val="25,00"/>
        <filter val="26,83"/>
        <filter val="270,00"/>
        <filter val="279,76"/>
        <filter val="280,00"/>
        <filter val="3 176,63"/>
        <filter val="3 300,00"/>
        <filter val="3,00"/>
        <filter val="3,33"/>
        <filter val="30"/>
        <filter val="30,00"/>
        <filter val="300,00"/>
        <filter val="316,67"/>
        <filter val="32,00"/>
        <filter val="35,00"/>
        <filter val="36,00"/>
        <filter val="360,00"/>
        <filter val="387,24"/>
        <filter val="389,67"/>
        <filter val="4,00"/>
        <filter val="4,17"/>
        <filter val="40,00"/>
        <filter val="42,00"/>
        <filter val="420,00"/>
        <filter val="43,52"/>
        <filter val="45,00"/>
        <filter val="450,00"/>
        <filter val="46,29"/>
        <filter val="46,30"/>
        <filter val="487,50"/>
        <filter val="49,50"/>
        <filter val="495,00"/>
        <filter val="5 815,00"/>
        <filter val="5,00"/>
        <filter val="50,00"/>
        <filter val="500,00"/>
        <filter val="52,50"/>
        <filter val="540,00"/>
        <filter val="560,00"/>
        <filter val="6,67"/>
        <filter val="600,00"/>
        <filter val="610,00"/>
        <filter val="64,10"/>
        <filter val="647,00"/>
        <filter val="650,00"/>
        <filter val="66,00"/>
        <filter val="665,00"/>
        <filter val="690,00"/>
        <filter val="7,00"/>
        <filter val="7,59"/>
        <filter val="70,00"/>
        <filter val="71,11"/>
        <filter val="72,00"/>
        <filter val="78,00"/>
        <filter val="80,00"/>
        <filter val="83,33"/>
        <filter val="88,00"/>
        <filter val="9,00"/>
        <filter val="90,00"/>
        <filter val="97,50"/>
        <filter val="98,52"/>
      </filters>
    </filterColumn>
    <filterColumn colId="29" showButton="0"/>
    <filterColumn colId="30" showButton="0"/>
  </autoFilter>
  <mergeCells count="1159"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D271:E271"/>
    <mergeCell ref="P519:V519"/>
    <mergeCell ref="A28:Z28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1 X56 X63 X94 X100 X126 X292 X406 X408 X412 X419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7" xr:uid="{00000000-0002-0000-0000-000012000000}">
      <formula1>IF(AK347&gt;0,OR(X347=0,AND(IF(X347-AK347&gt;=0,TRUE,FALSE),X347&gt;0,IF(X347/(H347*K347)=ROUND(X347/(H347*K347),0),TRUE,FALSE))),FALSE)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mKHpiPnrjECch97kvGBniw/1bpcp9Pv4zPMyEjUH5+rTpSFm6WrQlQvypncH5CqWRm/ai02XbJHOSmOOq8iECQ==" saltValue="odg2JsiEVQjG19lAA9GM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2025-02-26T12:08:31Z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