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9A340C-28FE-4E88-BD60-C12D5D8F62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заказа'!$X$334:$X$334</definedName>
    <definedName name="GrossWeightTotalR">'Бланк заказа'!$Y$334:$Y$334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заказа'!$X$335:$X$335</definedName>
    <definedName name="PalletQtyTotalR">'Бланк заказа'!$Y$335:$Y$335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заказа'!$B$330:$B$330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заказа'!$B$123:$B$123</definedName>
    <definedName name="ProductId49">'Бланк заказа'!$B$124:$B$124</definedName>
    <definedName name="ProductId5">'Бланк заказа'!$B$31:$B$31</definedName>
    <definedName name="ProductId50">'Бланк заказа'!$B$129:$B$129</definedName>
    <definedName name="ProductId51">'Бланк заказа'!$B$130:$B$130</definedName>
    <definedName name="ProductId52">'Бланк заказа'!$B$135:$B$135</definedName>
    <definedName name="ProductId53">'Бланк заказа'!$B$136:$B$136</definedName>
    <definedName name="ProductId54">'Бланк заказа'!$B$141:$B$141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заказа'!$B$157:$B$157</definedName>
    <definedName name="ProductId59">'Бланк заказа'!$B$163:$B$163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заказа'!$B$175:$B$175</definedName>
    <definedName name="ProductId65">'Бланк заказа'!$B$176:$B$176</definedName>
    <definedName name="ProductId66">'Бланк заказа'!$B$182:$B$182</definedName>
    <definedName name="ProductId67">'Бланк заказа'!$B$183:$B$183</definedName>
    <definedName name="ProductId68">'Бланк заказа'!$B$184:$B$184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заказа'!$B$232:$B$232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заказа'!$B$244:$B$244</definedName>
    <definedName name="ProductId93">'Бланк заказа'!$B$249:$B$249</definedName>
    <definedName name="ProductId94">'Бланк заказа'!$B$250:$B$250</definedName>
    <definedName name="ProductId95">'Бланк заказа'!$B$256:$B$256</definedName>
    <definedName name="ProductId96">'Бланк заказа'!$B$262:$B$262</definedName>
    <definedName name="ProductId97">'Бланк заказа'!$B$263:$B$263</definedName>
    <definedName name="ProductId98">'Бланк заказа'!$B$268:$B$268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заказа'!$X$330:$X$330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заказа'!$X$123:$X$123</definedName>
    <definedName name="SalesQty49">'Бланк заказа'!$X$124:$X$124</definedName>
    <definedName name="SalesQty5">'Бланк заказа'!$X$31:$X$31</definedName>
    <definedName name="SalesQty50">'Бланк заказа'!$X$129:$X$129</definedName>
    <definedName name="SalesQty51">'Бланк заказа'!$X$130:$X$130</definedName>
    <definedName name="SalesQty52">'Бланк заказа'!$X$135:$X$135</definedName>
    <definedName name="SalesQty53">'Бланк заказа'!$X$136:$X$136</definedName>
    <definedName name="SalesQty54">'Бланк заказа'!$X$141:$X$141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заказа'!$X$157:$X$157</definedName>
    <definedName name="SalesQty59">'Бланк заказа'!$X$163:$X$163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заказа'!$X$175:$X$175</definedName>
    <definedName name="SalesQty65">'Бланк заказа'!$X$176:$X$176</definedName>
    <definedName name="SalesQty66">'Бланк заказа'!$X$182:$X$182</definedName>
    <definedName name="SalesQty67">'Бланк заказа'!$X$183:$X$183</definedName>
    <definedName name="SalesQty68">'Бланк заказа'!$X$184:$X$184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заказа'!$X$232:$X$232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заказа'!$X$244:$X$244</definedName>
    <definedName name="SalesQty93">'Бланк заказа'!$X$249:$X$249</definedName>
    <definedName name="SalesQty94">'Бланк заказа'!$X$250:$X$250</definedName>
    <definedName name="SalesQty95">'Бланк заказа'!$X$256:$X$256</definedName>
    <definedName name="SalesQty96">'Бланк заказа'!$X$262:$X$262</definedName>
    <definedName name="SalesQty97">'Бланк заказа'!$X$263:$X$263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заказа'!$Y$330:$Y$330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заказа'!$Y$123:$Y$123</definedName>
    <definedName name="SalesRoundBox49">'Бланк заказа'!$Y$124:$Y$124</definedName>
    <definedName name="SalesRoundBox5">'Бланк заказа'!$Y$31:$Y$31</definedName>
    <definedName name="SalesRoundBox50">'Бланк заказа'!$Y$129:$Y$129</definedName>
    <definedName name="SalesRoundBox51">'Бланк заказа'!$Y$130:$Y$130</definedName>
    <definedName name="SalesRoundBox52">'Бланк заказа'!$Y$135:$Y$135</definedName>
    <definedName name="SalesRoundBox53">'Бланк заказа'!$Y$136:$Y$136</definedName>
    <definedName name="SalesRoundBox54">'Бланк заказа'!$Y$141:$Y$141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заказа'!$Y$157:$Y$157</definedName>
    <definedName name="SalesRoundBox59">'Бланк заказа'!$Y$163:$Y$163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заказа'!$Y$175:$Y$175</definedName>
    <definedName name="SalesRoundBox65">'Бланк заказа'!$Y$176:$Y$176</definedName>
    <definedName name="SalesRoundBox66">'Бланк заказа'!$Y$182:$Y$182</definedName>
    <definedName name="SalesRoundBox67">'Бланк заказа'!$Y$183:$Y$183</definedName>
    <definedName name="SalesRoundBox68">'Бланк заказа'!$Y$184:$Y$184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заказа'!$Y$232:$Y$232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заказа'!$Y$244:$Y$244</definedName>
    <definedName name="SalesRoundBox93">'Бланк заказа'!$Y$249:$Y$249</definedName>
    <definedName name="SalesRoundBox94">'Бланк заказа'!$Y$250:$Y$250</definedName>
    <definedName name="SalesRoundBox95">'Бланк заказа'!$Y$256:$Y$256</definedName>
    <definedName name="SalesRoundBox96">'Бланк заказа'!$Y$262:$Y$262</definedName>
    <definedName name="SalesRoundBox97">'Бланк заказа'!$Y$263:$Y$263</definedName>
    <definedName name="SalesRoundBox98">'Бланк заказа'!$Y$268:$Y$268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заказа'!$W$330:$W$330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заказа'!$W$123:$W$123</definedName>
    <definedName name="UnitOfMeasure49">'Бланк заказа'!$W$124:$W$124</definedName>
    <definedName name="UnitOfMeasure5">'Бланк заказа'!$W$31:$W$31</definedName>
    <definedName name="UnitOfMeasure50">'Бланк заказа'!$W$129:$W$129</definedName>
    <definedName name="UnitOfMeasure51">'Бланк заказа'!$W$130:$W$130</definedName>
    <definedName name="UnitOfMeasure52">'Бланк заказа'!$W$135:$W$135</definedName>
    <definedName name="UnitOfMeasure53">'Бланк заказа'!$W$136:$W$136</definedName>
    <definedName name="UnitOfMeasure54">'Бланк заказа'!$W$141:$W$141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заказа'!$W$157:$W$157</definedName>
    <definedName name="UnitOfMeasure59">'Бланк заказа'!$W$163:$W$163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заказа'!$W$175:$W$175</definedName>
    <definedName name="UnitOfMeasure65">'Бланк заказа'!$W$176:$W$176</definedName>
    <definedName name="UnitOfMeasure66">'Бланк заказа'!$W$182:$W$182</definedName>
    <definedName name="UnitOfMeasure67">'Бланк заказа'!$W$183:$W$183</definedName>
    <definedName name="UnitOfMeasure68">'Бланк заказа'!$W$184:$W$184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заказа'!$W$232:$W$232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заказа'!$W$244:$W$244</definedName>
    <definedName name="UnitOfMeasure93">'Бланк заказа'!$W$249:$W$249</definedName>
    <definedName name="UnitOfMeasure94">'Бланк заказа'!$W$250:$W$250</definedName>
    <definedName name="UnitOfMeasure95">'Бланк заказа'!$W$256:$W$256</definedName>
    <definedName name="UnitOfMeasure96">'Бланк заказа'!$W$262:$W$262</definedName>
    <definedName name="UnitOfMeasure97">'Бланк заказа'!$W$263:$W$263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3" i="1" l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X332" i="1"/>
  <c r="X331" i="1"/>
  <c r="BO330" i="1"/>
  <c r="BM330" i="1"/>
  <c r="Z330" i="1"/>
  <c r="Z331" i="1" s="1"/>
  <c r="Y330" i="1"/>
  <c r="Y332" i="1" s="1"/>
  <c r="X327" i="1"/>
  <c r="Y326" i="1"/>
  <c r="X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Z326" i="1" s="1"/>
  <c r="Y305" i="1"/>
  <c r="Y327" i="1" s="1"/>
  <c r="X303" i="1"/>
  <c r="X302" i="1"/>
  <c r="BO301" i="1"/>
  <c r="BM301" i="1"/>
  <c r="Z301" i="1"/>
  <c r="Y301" i="1"/>
  <c r="P301" i="1"/>
  <c r="BO300" i="1"/>
  <c r="BM300" i="1"/>
  <c r="Z300" i="1"/>
  <c r="Y300" i="1"/>
  <c r="BP300" i="1" s="1"/>
  <c r="BO299" i="1"/>
  <c r="BM299" i="1"/>
  <c r="Z299" i="1"/>
  <c r="Y299" i="1"/>
  <c r="BP299" i="1" s="1"/>
  <c r="X297" i="1"/>
  <c r="X296" i="1"/>
  <c r="BO295" i="1"/>
  <c r="BM295" i="1"/>
  <c r="Z295" i="1"/>
  <c r="Y295" i="1"/>
  <c r="BO294" i="1"/>
  <c r="BM294" i="1"/>
  <c r="Z294" i="1"/>
  <c r="Z296" i="1" s="1"/>
  <c r="Y294" i="1"/>
  <c r="Y297" i="1" s="1"/>
  <c r="X292" i="1"/>
  <c r="Y291" i="1"/>
  <c r="X291" i="1"/>
  <c r="BP290" i="1"/>
  <c r="BO290" i="1"/>
  <c r="BN290" i="1"/>
  <c r="BM290" i="1"/>
  <c r="Z290" i="1"/>
  <c r="Z291" i="1" s="1"/>
  <c r="Y290" i="1"/>
  <c r="Y292" i="1" s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X280" i="1"/>
  <c r="X279" i="1"/>
  <c r="BO278" i="1"/>
  <c r="BM278" i="1"/>
  <c r="Z278" i="1"/>
  <c r="Z279" i="1" s="1"/>
  <c r="Y278" i="1"/>
  <c r="P278" i="1"/>
  <c r="X276" i="1"/>
  <c r="X275" i="1"/>
  <c r="BO274" i="1"/>
  <c r="BM274" i="1"/>
  <c r="Z274" i="1"/>
  <c r="Z275" i="1" s="1"/>
  <c r="Y274" i="1"/>
  <c r="X270" i="1"/>
  <c r="X269" i="1"/>
  <c r="BO268" i="1"/>
  <c r="BM268" i="1"/>
  <c r="Z268" i="1"/>
  <c r="Z269" i="1" s="1"/>
  <c r="Y268" i="1"/>
  <c r="Y270" i="1" s="1"/>
  <c r="P268" i="1"/>
  <c r="X265" i="1"/>
  <c r="X264" i="1"/>
  <c r="BO263" i="1"/>
  <c r="BM263" i="1"/>
  <c r="Z263" i="1"/>
  <c r="Y263" i="1"/>
  <c r="P263" i="1"/>
  <c r="BP262" i="1"/>
  <c r="BO262" i="1"/>
  <c r="BN262" i="1"/>
  <c r="BM262" i="1"/>
  <c r="Z262" i="1"/>
  <c r="Z264" i="1" s="1"/>
  <c r="Y262" i="1"/>
  <c r="P262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X251" i="1"/>
  <c r="BO250" i="1"/>
  <c r="BM250" i="1"/>
  <c r="Z250" i="1"/>
  <c r="Y250" i="1"/>
  <c r="BP250" i="1" s="1"/>
  <c r="P250" i="1"/>
  <c r="BO249" i="1"/>
  <c r="BM249" i="1"/>
  <c r="Z249" i="1"/>
  <c r="Y249" i="1"/>
  <c r="P249" i="1"/>
  <c r="X246" i="1"/>
  <c r="X245" i="1"/>
  <c r="BO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BO238" i="1"/>
  <c r="BM238" i="1"/>
  <c r="Z238" i="1"/>
  <c r="Y238" i="1"/>
  <c r="BO237" i="1"/>
  <c r="BM237" i="1"/>
  <c r="Z237" i="1"/>
  <c r="Z240" i="1" s="1"/>
  <c r="Y237" i="1"/>
  <c r="X234" i="1"/>
  <c r="X233" i="1"/>
  <c r="BO232" i="1"/>
  <c r="BM232" i="1"/>
  <c r="Z232" i="1"/>
  <c r="Z233" i="1" s="1"/>
  <c r="Y232" i="1"/>
  <c r="P232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BO225" i="1"/>
  <c r="BM225" i="1"/>
  <c r="Z225" i="1"/>
  <c r="Y225" i="1"/>
  <c r="BP225" i="1" s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Z189" i="1" s="1"/>
  <c r="Y188" i="1"/>
  <c r="X186" i="1"/>
  <c r="X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BP170" i="1" s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Z172" i="1" s="1"/>
  <c r="Y168" i="1"/>
  <c r="X165" i="1"/>
  <c r="X164" i="1"/>
  <c r="BO163" i="1"/>
  <c r="BM163" i="1"/>
  <c r="Z163" i="1"/>
  <c r="Z164" i="1" s="1"/>
  <c r="Y163" i="1"/>
  <c r="Y164" i="1" s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Y152" i="1"/>
  <c r="BP152" i="1" s="1"/>
  <c r="P152" i="1"/>
  <c r="BO151" i="1"/>
  <c r="BM151" i="1"/>
  <c r="Z151" i="1"/>
  <c r="Y151" i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X138" i="1"/>
  <c r="X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X82" i="1"/>
  <c r="X81" i="1"/>
  <c r="BO80" i="1"/>
  <c r="BM80" i="1"/>
  <c r="Z80" i="1"/>
  <c r="Y80" i="1"/>
  <c r="P80" i="1"/>
  <c r="BO79" i="1"/>
  <c r="BM79" i="1"/>
  <c r="Z79" i="1"/>
  <c r="Y79" i="1"/>
  <c r="BP79" i="1" s="1"/>
  <c r="P79" i="1"/>
  <c r="X76" i="1"/>
  <c r="X75" i="1"/>
  <c r="BO74" i="1"/>
  <c r="BM74" i="1"/>
  <c r="Z74" i="1"/>
  <c r="Y74" i="1"/>
  <c r="BO73" i="1"/>
  <c r="BM73" i="1"/>
  <c r="Z73" i="1"/>
  <c r="Y73" i="1"/>
  <c r="P73" i="1"/>
  <c r="BO72" i="1"/>
  <c r="BM72" i="1"/>
  <c r="Z72" i="1"/>
  <c r="Y72" i="1"/>
  <c r="BO71" i="1"/>
  <c r="BM71" i="1"/>
  <c r="Z71" i="1"/>
  <c r="Y71" i="1"/>
  <c r="P71" i="1"/>
  <c r="BO70" i="1"/>
  <c r="BM70" i="1"/>
  <c r="Z70" i="1"/>
  <c r="Y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X59" i="1"/>
  <c r="X58" i="1"/>
  <c r="BO57" i="1"/>
  <c r="BM57" i="1"/>
  <c r="Z57" i="1"/>
  <c r="Y57" i="1"/>
  <c r="BO56" i="1"/>
  <c r="BM56" i="1"/>
  <c r="Z56" i="1"/>
  <c r="Z58" i="1" s="1"/>
  <c r="Y56" i="1"/>
  <c r="P56" i="1"/>
  <c r="X53" i="1"/>
  <c r="X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P31" i="1" s="1"/>
  <c r="BO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40" i="1" l="1"/>
  <c r="Y39" i="1"/>
  <c r="BP36" i="1"/>
  <c r="BN36" i="1"/>
  <c r="BP37" i="1"/>
  <c r="BN37" i="1"/>
  <c r="BP38" i="1"/>
  <c r="BN38" i="1"/>
  <c r="BP73" i="1"/>
  <c r="BN73" i="1"/>
  <c r="BP74" i="1"/>
  <c r="BN74" i="1"/>
  <c r="Y87" i="1"/>
  <c r="Y86" i="1"/>
  <c r="BP85" i="1"/>
  <c r="BN85" i="1"/>
  <c r="Y190" i="1"/>
  <c r="Y189" i="1"/>
  <c r="BP188" i="1"/>
  <c r="BN188" i="1"/>
  <c r="BP199" i="1"/>
  <c r="BN199" i="1"/>
  <c r="BP201" i="1"/>
  <c r="BN201" i="1"/>
  <c r="BP202" i="1"/>
  <c r="BN202" i="1"/>
  <c r="BP214" i="1"/>
  <c r="BN214" i="1"/>
  <c r="BP216" i="1"/>
  <c r="BN216" i="1"/>
  <c r="BP218" i="1"/>
  <c r="BN218" i="1"/>
  <c r="Y234" i="1"/>
  <c r="Y233" i="1"/>
  <c r="BP232" i="1"/>
  <c r="BN232" i="1"/>
  <c r="Y276" i="1"/>
  <c r="Y275" i="1"/>
  <c r="BP274" i="1"/>
  <c r="BN274" i="1"/>
  <c r="BP43" i="1"/>
  <c r="BN43" i="1"/>
  <c r="BP45" i="1"/>
  <c r="BN45" i="1"/>
  <c r="BP47" i="1"/>
  <c r="BN47" i="1"/>
  <c r="BP49" i="1"/>
  <c r="BN49" i="1"/>
  <c r="BP51" i="1"/>
  <c r="BN51" i="1"/>
  <c r="BP71" i="1"/>
  <c r="BN71" i="1"/>
  <c r="BP72" i="1"/>
  <c r="BN72" i="1"/>
  <c r="BP90" i="1"/>
  <c r="BN90" i="1"/>
  <c r="BP106" i="1"/>
  <c r="BN106" i="1"/>
  <c r="BP108" i="1"/>
  <c r="BN108" i="1"/>
  <c r="BP124" i="1"/>
  <c r="BN124" i="1"/>
  <c r="BP136" i="1"/>
  <c r="BN136" i="1"/>
  <c r="Y159" i="1"/>
  <c r="Y158" i="1"/>
  <c r="BP157" i="1"/>
  <c r="BN157" i="1"/>
  <c r="Y195" i="1"/>
  <c r="Y194" i="1"/>
  <c r="BP193" i="1"/>
  <c r="BN193" i="1"/>
  <c r="Y280" i="1"/>
  <c r="Y279" i="1"/>
  <c r="BP278" i="1"/>
  <c r="BN278" i="1"/>
  <c r="Z52" i="1"/>
  <c r="Y52" i="1"/>
  <c r="Z67" i="1"/>
  <c r="Y76" i="1"/>
  <c r="Z92" i="1"/>
  <c r="Y103" i="1"/>
  <c r="Z109" i="1"/>
  <c r="Y119" i="1"/>
  <c r="Y126" i="1"/>
  <c r="Y131" i="1"/>
  <c r="Y138" i="1"/>
  <c r="Z153" i="1"/>
  <c r="Z177" i="1"/>
  <c r="Z185" i="1"/>
  <c r="Z203" i="1"/>
  <c r="Y211" i="1"/>
  <c r="Z220" i="1"/>
  <c r="X335" i="1"/>
  <c r="Y32" i="1"/>
  <c r="BP28" i="1"/>
  <c r="BN28" i="1"/>
  <c r="BP29" i="1"/>
  <c r="BN29" i="1"/>
  <c r="Y59" i="1"/>
  <c r="Y58" i="1"/>
  <c r="BP56" i="1"/>
  <c r="BN56" i="1"/>
  <c r="BP57" i="1"/>
  <c r="BN57" i="1"/>
  <c r="X334" i="1"/>
  <c r="X336" i="1" s="1"/>
  <c r="X337" i="1"/>
  <c r="Z32" i="1"/>
  <c r="Y33" i="1"/>
  <c r="Y53" i="1"/>
  <c r="Y67" i="1"/>
  <c r="BN66" i="1"/>
  <c r="Z81" i="1"/>
  <c r="BN79" i="1"/>
  <c r="Y82" i="1"/>
  <c r="Y92" i="1"/>
  <c r="Y93" i="1"/>
  <c r="Z102" i="1"/>
  <c r="BN96" i="1"/>
  <c r="BP96" i="1"/>
  <c r="BN99" i="1"/>
  <c r="BN101" i="1"/>
  <c r="Y110" i="1"/>
  <c r="Z119" i="1"/>
  <c r="BN113" i="1"/>
  <c r="BP113" i="1"/>
  <c r="BN115" i="1"/>
  <c r="BN117" i="1"/>
  <c r="Z125" i="1"/>
  <c r="Z131" i="1"/>
  <c r="BN129" i="1"/>
  <c r="BP129" i="1"/>
  <c r="Z137" i="1"/>
  <c r="Y154" i="1"/>
  <c r="BN152" i="1"/>
  <c r="Y173" i="1"/>
  <c r="BN175" i="1"/>
  <c r="Y185" i="1"/>
  <c r="BN183" i="1"/>
  <c r="Y204" i="1"/>
  <c r="Z210" i="1"/>
  <c r="BN207" i="1"/>
  <c r="BP207" i="1"/>
  <c r="BN209" i="1"/>
  <c r="Y220" i="1"/>
  <c r="Y221" i="1"/>
  <c r="BN225" i="1"/>
  <c r="BN227" i="1"/>
  <c r="BN250" i="1"/>
  <c r="Z302" i="1"/>
  <c r="BN299" i="1"/>
  <c r="BN300" i="1"/>
  <c r="F9" i="1"/>
  <c r="J9" i="1"/>
  <c r="F10" i="1"/>
  <c r="BN22" i="1"/>
  <c r="BP22" i="1"/>
  <c r="Y23" i="1"/>
  <c r="X333" i="1"/>
  <c r="BN30" i="1"/>
  <c r="BP30" i="1"/>
  <c r="BN31" i="1"/>
  <c r="BN44" i="1"/>
  <c r="BP44" i="1"/>
  <c r="BN46" i="1"/>
  <c r="BN48" i="1"/>
  <c r="BN50" i="1"/>
  <c r="BN61" i="1"/>
  <c r="BP61" i="1"/>
  <c r="Y62" i="1"/>
  <c r="BN65" i="1"/>
  <c r="BP65" i="1"/>
  <c r="Y68" i="1"/>
  <c r="Z75" i="1"/>
  <c r="BN70" i="1"/>
  <c r="BP70" i="1"/>
  <c r="Y81" i="1"/>
  <c r="BP91" i="1"/>
  <c r="BN91" i="1"/>
  <c r="H9" i="1"/>
  <c r="Y75" i="1"/>
  <c r="BP80" i="1"/>
  <c r="BN80" i="1"/>
  <c r="Y102" i="1"/>
  <c r="Y109" i="1"/>
  <c r="Y120" i="1"/>
  <c r="Y125" i="1"/>
  <c r="Y132" i="1"/>
  <c r="Y137" i="1"/>
  <c r="Y143" i="1"/>
  <c r="Y148" i="1"/>
  <c r="Y153" i="1"/>
  <c r="Y165" i="1"/>
  <c r="Y172" i="1"/>
  <c r="BP175" i="1"/>
  <c r="Y178" i="1"/>
  <c r="BP184" i="1"/>
  <c r="BN184" i="1"/>
  <c r="Y229" i="1"/>
  <c r="BP224" i="1"/>
  <c r="BN224" i="1"/>
  <c r="BP226" i="1"/>
  <c r="BN226" i="1"/>
  <c r="Y228" i="1"/>
  <c r="Y240" i="1"/>
  <c r="BP237" i="1"/>
  <c r="BN237" i="1"/>
  <c r="BP238" i="1"/>
  <c r="BN238" i="1"/>
  <c r="BP239" i="1"/>
  <c r="BN239" i="1"/>
  <c r="Y252" i="1"/>
  <c r="BP249" i="1"/>
  <c r="BN249" i="1"/>
  <c r="Y251" i="1"/>
  <c r="BP263" i="1"/>
  <c r="BN263" i="1"/>
  <c r="Y287" i="1"/>
  <c r="BP284" i="1"/>
  <c r="BN284" i="1"/>
  <c r="BP285" i="1"/>
  <c r="BN285" i="1"/>
  <c r="BP286" i="1"/>
  <c r="BN286" i="1"/>
  <c r="BP301" i="1"/>
  <c r="BN301" i="1"/>
  <c r="BN97" i="1"/>
  <c r="BN98" i="1"/>
  <c r="BN100" i="1"/>
  <c r="BN107" i="1"/>
  <c r="BN114" i="1"/>
  <c r="BN116" i="1"/>
  <c r="BN118" i="1"/>
  <c r="BN123" i="1"/>
  <c r="BP123" i="1"/>
  <c r="BN130" i="1"/>
  <c r="BN135" i="1"/>
  <c r="BP135" i="1"/>
  <c r="BN141" i="1"/>
  <c r="BP141" i="1"/>
  <c r="BN146" i="1"/>
  <c r="BP146" i="1"/>
  <c r="BN151" i="1"/>
  <c r="BP151" i="1"/>
  <c r="BN163" i="1"/>
  <c r="BP163" i="1"/>
  <c r="BN170" i="1"/>
  <c r="BN176" i="1"/>
  <c r="BN182" i="1"/>
  <c r="BP182" i="1"/>
  <c r="Y186" i="1"/>
  <c r="BP200" i="1"/>
  <c r="BN200" i="1"/>
  <c r="Y203" i="1"/>
  <c r="BP208" i="1"/>
  <c r="BN208" i="1"/>
  <c r="Y210" i="1"/>
  <c r="BP215" i="1"/>
  <c r="BN215" i="1"/>
  <c r="BP217" i="1"/>
  <c r="BN217" i="1"/>
  <c r="BP219" i="1"/>
  <c r="BN219" i="1"/>
  <c r="Z228" i="1"/>
  <c r="Z338" i="1" s="1"/>
  <c r="Y241" i="1"/>
  <c r="Y245" i="1"/>
  <c r="BP244" i="1"/>
  <c r="BN244" i="1"/>
  <c r="Z251" i="1"/>
  <c r="Y264" i="1"/>
  <c r="Y265" i="1"/>
  <c r="Y269" i="1"/>
  <c r="BP268" i="1"/>
  <c r="BN268" i="1"/>
  <c r="Y288" i="1"/>
  <c r="Y296" i="1"/>
  <c r="BP294" i="1"/>
  <c r="BN294" i="1"/>
  <c r="BP295" i="1"/>
  <c r="BN295" i="1"/>
  <c r="Y302" i="1"/>
  <c r="Y303" i="1"/>
  <c r="Y331" i="1"/>
  <c r="BP330" i="1"/>
  <c r="BN330" i="1"/>
  <c r="Y333" i="1" l="1"/>
  <c r="A346" i="1"/>
  <c r="Y335" i="1"/>
  <c r="Y337" i="1"/>
  <c r="Y334" i="1"/>
  <c r="Y336" i="1" s="1"/>
  <c r="B346" i="1" l="1"/>
  <c r="C346" i="1"/>
</calcChain>
</file>

<file path=xl/sharedStrings.xml><?xml version="1.0" encoding="utf-8"?>
<sst xmlns="http://schemas.openxmlformats.org/spreadsheetml/2006/main" count="1654" uniqueCount="548">
  <si>
    <t xml:space="preserve">  БЛАНК ЗАКАЗА </t>
  </si>
  <si>
    <t>ЗПФ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</si>
  <si>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</si>
  <si>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</si>
  <si>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</si>
  <si>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</si>
  <si>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</si>
  <si>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</si>
  <si>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</si>
  <si>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</si>
  <si>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</si>
  <si>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</si>
  <si>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</si>
  <si>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</si>
  <si>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</si>
  <si>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</si>
  <si>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</si>
  <si>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</si>
  <si>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</si>
  <si>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</si>
  <si>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</si>
  <si>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</si>
  <si>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</si>
  <si>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</si>
  <si>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</si>
  <si>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</si>
  <si>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</si>
  <si>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</si>
  <si>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</si>
  <si>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</si>
  <si>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</si>
  <si>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</si>
  <si>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</si>
  <si>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</si>
  <si>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</si>
  <si>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</si>
  <si>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</si>
  <si>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</si>
  <si>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</si>
  <si>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</si>
  <si>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</si>
  <si>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</si>
  <si>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</si>
  <si>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</si>
  <si>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</si>
  <si>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</si>
  <si>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</si>
  <si>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</si>
  <si>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</si>
  <si>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</si>
  <si>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</si>
  <si>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</si>
  <si>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</si>
  <si>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</si>
  <si>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</si>
  <si>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</si>
  <si>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</si>
  <si>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</si>
  <si>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</si>
  <si>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</si>
  <si>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</si>
  <si>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</si>
  <si>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</si>
  <si>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</si>
  <si>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</si>
  <si>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</si>
  <si>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</si>
  <si>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</si>
  <si>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</si>
  <si>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</si>
  <si>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</si>
  <si>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</si>
  <si>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</si>
  <si>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</si>
  <si>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</si>
  <si>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</si>
  <si>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</si>
  <si>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</si>
  <si>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</si>
  <si>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</si>
  <si>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</si>
  <si>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</si>
  <si>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</si>
  <si>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</si>
  <si>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</si>
  <si>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</si>
  <si>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</si>
  <si>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</si>
  <si>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</si>
  <si>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</si>
  <si>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</si>
  <si>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</si>
  <si>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</si>
  <si>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</si>
  <si>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</si>
  <si>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</si>
  <si>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</si>
  <si>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</si>
  <si>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</si>
  <si>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</si>
  <si>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</si>
  <si>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</si>
  <si>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</si>
  <si>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</si>
  <si>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</si>
  <si>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</si>
  <si>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</si>
  <si>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</si>
  <si>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</si>
  <si>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</si>
  <si>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</si>
  <si>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</si>
  <si>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</si>
  <si>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</si>
  <si>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</si>
  <si>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</si>
  <si>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</si>
  <si>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</si>
  <si>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</si>
  <si>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</si>
  <si>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</si>
  <si>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</si>
  <si>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</si>
  <si>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</si>
  <si>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</si>
  <si>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</si>
  <si>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</si>
  <si>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</si>
  <si>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</si>
  <si>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</si>
  <si>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</si>
  <si>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</si>
  <si>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</si>
  <si>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</si>
  <si>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</si>
  <si>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</si>
  <si>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</si>
  <si>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ТМ «Горячая штучка»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</si>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</sst>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6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397" t="s">
        <v>0</v>
      </c>
      <c r="E1" s="375"/>
      <c r="F1" s="375"/>
      <c r="G1" s="12" t="s">
        <v>1</v>
      </c>
      <c r="H1" s="397" t="s">
        <v>2</v>
      </c>
      <c r="I1" s="375"/>
      <c r="J1" s="375"/>
      <c r="K1" s="375"/>
      <c r="L1" s="375"/>
      <c r="M1" s="375"/>
      <c r="N1" s="375"/>
      <c r="O1" s="375"/>
      <c r="P1" s="375"/>
      <c r="Q1" s="375"/>
      <c r="R1" s="374" t="s">
        <v>3</v>
      </c>
      <c r="S1" s="375"/>
      <c r="T1" s="3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2"/>
      <c r="Q3" s="352"/>
      <c r="R3" s="352"/>
      <c r="S3" s="352"/>
      <c r="T3" s="352"/>
      <c r="U3" s="352"/>
      <c r="V3" s="352"/>
      <c r="W3" s="352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18" t="s">
        <v>8</v>
      </c>
      <c r="B5" s="407"/>
      <c r="C5" s="408"/>
      <c r="D5" s="404"/>
      <c r="E5" s="405"/>
      <c r="F5" s="543" t="s">
        <v>9</v>
      </c>
      <c r="G5" s="408"/>
      <c r="H5" s="404" t="s">
        <v>547</v>
      </c>
      <c r="I5" s="500"/>
      <c r="J5" s="500"/>
      <c r="K5" s="500"/>
      <c r="L5" s="500"/>
      <c r="M5" s="405"/>
      <c r="N5" s="61"/>
      <c r="P5" s="24" t="s">
        <v>10</v>
      </c>
      <c r="Q5" s="547">
        <v>45716</v>
      </c>
      <c r="R5" s="417"/>
      <c r="T5" s="423" t="s">
        <v>11</v>
      </c>
      <c r="U5" s="424"/>
      <c r="V5" s="425" t="s">
        <v>12</v>
      </c>
      <c r="W5" s="417"/>
      <c r="AB5" s="51"/>
      <c r="AC5" s="51"/>
      <c r="AD5" s="51"/>
      <c r="AE5" s="51"/>
    </row>
    <row r="6" spans="1:32" s="336" customFormat="1" ht="24" customHeight="1" x14ac:dyDescent="0.2">
      <c r="A6" s="418" t="s">
        <v>13</v>
      </c>
      <c r="B6" s="407"/>
      <c r="C6" s="408"/>
      <c r="D6" s="503" t="s">
        <v>14</v>
      </c>
      <c r="E6" s="504"/>
      <c r="F6" s="504"/>
      <c r="G6" s="504"/>
      <c r="H6" s="504"/>
      <c r="I6" s="504"/>
      <c r="J6" s="504"/>
      <c r="K6" s="504"/>
      <c r="L6" s="504"/>
      <c r="M6" s="417"/>
      <c r="N6" s="62"/>
      <c r="P6" s="24" t="s">
        <v>15</v>
      </c>
      <c r="Q6" s="552" t="str">
        <f>IF(Q5=0," ",CHOOSE(WEEKDAY(Q5,2),"Понедельник","Вторник","Среда","Четверг","Пятница","Суббота","Воскресенье"))</f>
        <v>Пятница</v>
      </c>
      <c r="R6" s="354"/>
      <c r="T6" s="456" t="s">
        <v>16</v>
      </c>
      <c r="U6" s="424"/>
      <c r="V6" s="515" t="s">
        <v>17</v>
      </c>
      <c r="W6" s="383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52"/>
      <c r="U7" s="424"/>
      <c r="V7" s="516"/>
      <c r="W7" s="517"/>
      <c r="AB7" s="51"/>
      <c r="AC7" s="51"/>
      <c r="AD7" s="51"/>
      <c r="AE7" s="51"/>
    </row>
    <row r="8" spans="1:32" s="336" customFormat="1" ht="25.5" customHeight="1" x14ac:dyDescent="0.2">
      <c r="A8" s="563" t="s">
        <v>18</v>
      </c>
      <c r="B8" s="349"/>
      <c r="C8" s="350"/>
      <c r="D8" s="389" t="s">
        <v>19</v>
      </c>
      <c r="E8" s="390"/>
      <c r="F8" s="390"/>
      <c r="G8" s="390"/>
      <c r="H8" s="390"/>
      <c r="I8" s="390"/>
      <c r="J8" s="390"/>
      <c r="K8" s="390"/>
      <c r="L8" s="390"/>
      <c r="M8" s="391"/>
      <c r="N8" s="64"/>
      <c r="P8" s="24" t="s">
        <v>20</v>
      </c>
      <c r="Q8" s="396">
        <v>0.375</v>
      </c>
      <c r="R8" s="386"/>
      <c r="T8" s="352"/>
      <c r="U8" s="424"/>
      <c r="V8" s="516"/>
      <c r="W8" s="517"/>
      <c r="AB8" s="51"/>
      <c r="AC8" s="51"/>
      <c r="AD8" s="51"/>
      <c r="AE8" s="51"/>
    </row>
    <row r="9" spans="1:32" s="336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44"/>
      <c r="E9" s="365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M9" s="365"/>
      <c r="N9" s="334"/>
      <c r="P9" s="26" t="s">
        <v>21</v>
      </c>
      <c r="Q9" s="414"/>
      <c r="R9" s="415"/>
      <c r="T9" s="352"/>
      <c r="U9" s="424"/>
      <c r="V9" s="518"/>
      <c r="W9" s="519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44"/>
      <c r="E10" s="365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484" t="str">
        <f>IFERROR(VLOOKUP($D$10,Proxy,2,FALSE),"")</f>
        <v/>
      </c>
      <c r="I10" s="352"/>
      <c r="J10" s="352"/>
      <c r="K10" s="352"/>
      <c r="L10" s="352"/>
      <c r="M10" s="352"/>
      <c r="N10" s="335"/>
      <c r="P10" s="26" t="s">
        <v>22</v>
      </c>
      <c r="Q10" s="457"/>
      <c r="R10" s="458"/>
      <c r="U10" s="24" t="s">
        <v>23</v>
      </c>
      <c r="V10" s="382" t="s">
        <v>24</v>
      </c>
      <c r="W10" s="383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6"/>
      <c r="R11" s="417"/>
      <c r="U11" s="24" t="s">
        <v>27</v>
      </c>
      <c r="V11" s="52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1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396"/>
      <c r="R12" s="386"/>
      <c r="S12" s="23"/>
      <c r="U12" s="24"/>
      <c r="V12" s="375"/>
      <c r="W12" s="352"/>
      <c r="AB12" s="51"/>
      <c r="AC12" s="51"/>
      <c r="AD12" s="51"/>
      <c r="AE12" s="51"/>
    </row>
    <row r="13" spans="1:32" s="336" customFormat="1" ht="23.25" customHeight="1" x14ac:dyDescent="0.2">
      <c r="A13" s="451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52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1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5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0" t="s">
        <v>35</v>
      </c>
      <c r="Q15" s="375"/>
      <c r="R15" s="375"/>
      <c r="S15" s="375"/>
      <c r="T15" s="3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1"/>
      <c r="Q16" s="421"/>
      <c r="R16" s="421"/>
      <c r="S16" s="421"/>
      <c r="T16" s="4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42" t="s">
        <v>38</v>
      </c>
      <c r="D17" s="370" t="s">
        <v>39</v>
      </c>
      <c r="E17" s="427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26"/>
      <c r="R17" s="426"/>
      <c r="S17" s="426"/>
      <c r="T17" s="427"/>
      <c r="U17" s="556" t="s">
        <v>51</v>
      </c>
      <c r="V17" s="408"/>
      <c r="W17" s="370" t="s">
        <v>52</v>
      </c>
      <c r="X17" s="370" t="s">
        <v>53</v>
      </c>
      <c r="Y17" s="557" t="s">
        <v>54</v>
      </c>
      <c r="Z17" s="497" t="s">
        <v>55</v>
      </c>
      <c r="AA17" s="482" t="s">
        <v>56</v>
      </c>
      <c r="AB17" s="482" t="s">
        <v>57</v>
      </c>
      <c r="AC17" s="482" t="s">
        <v>58</v>
      </c>
      <c r="AD17" s="482" t="s">
        <v>59</v>
      </c>
      <c r="AE17" s="538"/>
      <c r="AF17" s="539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28"/>
      <c r="E18" s="430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28"/>
      <c r="Q18" s="429"/>
      <c r="R18" s="429"/>
      <c r="S18" s="429"/>
      <c r="T18" s="430"/>
      <c r="U18" s="70" t="s">
        <v>61</v>
      </c>
      <c r="V18" s="70" t="s">
        <v>62</v>
      </c>
      <c r="W18" s="371"/>
      <c r="X18" s="371"/>
      <c r="Y18" s="558"/>
      <c r="Z18" s="498"/>
      <c r="AA18" s="483"/>
      <c r="AB18" s="483"/>
      <c r="AC18" s="483"/>
      <c r="AD18" s="540"/>
      <c r="AE18" s="541"/>
      <c r="AF18" s="542"/>
      <c r="AG18" s="69"/>
      <c r="BD18" s="68"/>
    </row>
    <row r="19" spans="1:68" ht="27.75" hidden="1" customHeight="1" x14ac:dyDescent="0.2">
      <c r="A19" s="409" t="s">
        <v>63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8"/>
      <c r="AB19" s="48"/>
      <c r="AC19" s="48"/>
    </row>
    <row r="20" spans="1:68" ht="16.5" hidden="1" customHeight="1" x14ac:dyDescent="0.25">
      <c r="A20" s="351" t="s">
        <v>63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37"/>
      <c r="AB20" s="337"/>
      <c r="AC20" s="337"/>
    </row>
    <row r="21" spans="1:68" ht="14.25" hidden="1" customHeight="1" x14ac:dyDescent="0.25">
      <c r="A21" s="363" t="s">
        <v>64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38"/>
      <c r="AB21" s="338"/>
      <c r="AC21" s="33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3">
        <v>4607111035752</v>
      </c>
      <c r="E22" s="354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8"/>
      <c r="R22" s="358"/>
      <c r="S22" s="358"/>
      <c r="T22" s="359"/>
      <c r="U22" s="34"/>
      <c r="V22" s="34"/>
      <c r="W22" s="35" t="s">
        <v>70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6"/>
      <c r="P23" s="348" t="s">
        <v>73</v>
      </c>
      <c r="Q23" s="349"/>
      <c r="R23" s="349"/>
      <c r="S23" s="349"/>
      <c r="T23" s="349"/>
      <c r="U23" s="349"/>
      <c r="V23" s="350"/>
      <c r="W23" s="37" t="s">
        <v>70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6"/>
      <c r="P24" s="348" t="s">
        <v>73</v>
      </c>
      <c r="Q24" s="349"/>
      <c r="R24" s="349"/>
      <c r="S24" s="349"/>
      <c r="T24" s="349"/>
      <c r="U24" s="349"/>
      <c r="V24" s="350"/>
      <c r="W24" s="37" t="s">
        <v>74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409" t="s">
        <v>75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410"/>
      <c r="Z25" s="410"/>
      <c r="AA25" s="48"/>
      <c r="AB25" s="48"/>
      <c r="AC25" s="48"/>
    </row>
    <row r="26" spans="1:68" ht="16.5" hidden="1" customHeight="1" x14ac:dyDescent="0.25">
      <c r="A26" s="351" t="s">
        <v>76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37"/>
      <c r="AB26" s="337"/>
      <c r="AC26" s="337"/>
    </row>
    <row r="27" spans="1:68" ht="14.25" hidden="1" customHeight="1" x14ac:dyDescent="0.25">
      <c r="A27" s="363" t="s">
        <v>77</v>
      </c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38"/>
      <c r="AB27" s="338"/>
      <c r="AC27" s="338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3">
        <v>4607111036520</v>
      </c>
      <c r="E28" s="354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6" t="s">
        <v>81</v>
      </c>
      <c r="Q28" s="358"/>
      <c r="R28" s="358"/>
      <c r="S28" s="358"/>
      <c r="T28" s="359"/>
      <c r="U28" s="34"/>
      <c r="V28" s="34"/>
      <c r="W28" s="35" t="s">
        <v>70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3">
        <v>4607111036537</v>
      </c>
      <c r="E29" s="354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7" t="s">
        <v>86</v>
      </c>
      <c r="Q29" s="358"/>
      <c r="R29" s="358"/>
      <c r="S29" s="358"/>
      <c r="T29" s="359"/>
      <c r="U29" s="34"/>
      <c r="V29" s="34"/>
      <c r="W29" s="35" t="s">
        <v>70</v>
      </c>
      <c r="X29" s="342">
        <v>406</v>
      </c>
      <c r="Y29" s="343">
        <f>IFERROR(IF(X29="","",X29),"")</f>
        <v>406</v>
      </c>
      <c r="Z29" s="36">
        <f>IFERROR(IF(X29="","",X29*0.00941),"")</f>
        <v>3.8204600000000002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780.25080000000003</v>
      </c>
      <c r="BN29" s="67">
        <f>IFERROR(Y29*I29,"0")</f>
        <v>780.25080000000003</v>
      </c>
      <c r="BO29" s="67">
        <f>IFERROR(X29/J29,"0")</f>
        <v>2.9</v>
      </c>
      <c r="BP29" s="67">
        <f>IFERROR(Y29/J29,"0")</f>
        <v>2.9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53">
        <v>4607111036599</v>
      </c>
      <c r="E30" s="354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58"/>
      <c r="R30" s="358"/>
      <c r="S30" s="358"/>
      <c r="T30" s="359"/>
      <c r="U30" s="34"/>
      <c r="V30" s="34"/>
      <c r="W30" s="35" t="s">
        <v>70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53">
        <v>4607111036605</v>
      </c>
      <c r="E31" s="354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58"/>
      <c r="R31" s="358"/>
      <c r="S31" s="358"/>
      <c r="T31" s="359"/>
      <c r="U31" s="34"/>
      <c r="V31" s="34"/>
      <c r="W31" s="35" t="s">
        <v>70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5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6"/>
      <c r="P32" s="348" t="s">
        <v>73</v>
      </c>
      <c r="Q32" s="349"/>
      <c r="R32" s="349"/>
      <c r="S32" s="349"/>
      <c r="T32" s="349"/>
      <c r="U32" s="349"/>
      <c r="V32" s="350"/>
      <c r="W32" s="37" t="s">
        <v>70</v>
      </c>
      <c r="X32" s="344">
        <f>IFERROR(SUM(X28:X31),"0")</f>
        <v>406</v>
      </c>
      <c r="Y32" s="344">
        <f>IFERROR(SUM(Y28:Y31),"0")</f>
        <v>406</v>
      </c>
      <c r="Z32" s="344">
        <f>IFERROR(IF(Z28="",0,Z28),"0")+IFERROR(IF(Z29="",0,Z29),"0")+IFERROR(IF(Z30="",0,Z30),"0")+IFERROR(IF(Z31="",0,Z31),"0")</f>
        <v>3.8204600000000002</v>
      </c>
      <c r="AA32" s="345"/>
      <c r="AB32" s="345"/>
      <c r="AC32" s="345"/>
    </row>
    <row r="33" spans="1:68" x14ac:dyDescent="0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6"/>
      <c r="P33" s="348" t="s">
        <v>73</v>
      </c>
      <c r="Q33" s="349"/>
      <c r="R33" s="349"/>
      <c r="S33" s="349"/>
      <c r="T33" s="349"/>
      <c r="U33" s="349"/>
      <c r="V33" s="350"/>
      <c r="W33" s="37" t="s">
        <v>74</v>
      </c>
      <c r="X33" s="344">
        <f>IFERROR(SUMPRODUCT(X28:X31*H28:H31),"0")</f>
        <v>609</v>
      </c>
      <c r="Y33" s="344">
        <f>IFERROR(SUMPRODUCT(Y28:Y31*H28:H31),"0")</f>
        <v>609</v>
      </c>
      <c r="Z33" s="37"/>
      <c r="AA33" s="345"/>
      <c r="AB33" s="345"/>
      <c r="AC33" s="345"/>
    </row>
    <row r="34" spans="1:68" ht="16.5" hidden="1" customHeight="1" x14ac:dyDescent="0.25">
      <c r="A34" s="351" t="s">
        <v>92</v>
      </c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352"/>
      <c r="Z34" s="352"/>
      <c r="AA34" s="337"/>
      <c r="AB34" s="337"/>
      <c r="AC34" s="337"/>
    </row>
    <row r="35" spans="1:68" ht="14.25" hidden="1" customHeight="1" x14ac:dyDescent="0.25">
      <c r="A35" s="363" t="s">
        <v>64</v>
      </c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  <c r="AA35" s="338"/>
      <c r="AB35" s="338"/>
      <c r="AC35" s="338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53">
        <v>4620207490075</v>
      </c>
      <c r="E36" s="354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1" t="s">
        <v>95</v>
      </c>
      <c r="Q36" s="358"/>
      <c r="R36" s="358"/>
      <c r="S36" s="358"/>
      <c r="T36" s="359"/>
      <c r="U36" s="34"/>
      <c r="V36" s="34"/>
      <c r="W36" s="35" t="s">
        <v>70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53">
        <v>4620207490174</v>
      </c>
      <c r="E37" s="354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6" t="s">
        <v>99</v>
      </c>
      <c r="Q37" s="358"/>
      <c r="R37" s="358"/>
      <c r="S37" s="358"/>
      <c r="T37" s="359"/>
      <c r="U37" s="34"/>
      <c r="V37" s="34"/>
      <c r="W37" s="35" t="s">
        <v>70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53">
        <v>4620207490044</v>
      </c>
      <c r="E38" s="354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89" t="s">
        <v>103</v>
      </c>
      <c r="Q38" s="358"/>
      <c r="R38" s="358"/>
      <c r="S38" s="358"/>
      <c r="T38" s="359"/>
      <c r="U38" s="34"/>
      <c r="V38" s="34"/>
      <c r="W38" s="35" t="s">
        <v>70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55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6"/>
      <c r="P39" s="348" t="s">
        <v>73</v>
      </c>
      <c r="Q39" s="349"/>
      <c r="R39" s="349"/>
      <c r="S39" s="349"/>
      <c r="T39" s="349"/>
      <c r="U39" s="349"/>
      <c r="V39" s="350"/>
      <c r="W39" s="37" t="s">
        <v>70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hidden="1" x14ac:dyDescent="0.2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6"/>
      <c r="P40" s="348" t="s">
        <v>73</v>
      </c>
      <c r="Q40" s="349"/>
      <c r="R40" s="349"/>
      <c r="S40" s="349"/>
      <c r="T40" s="349"/>
      <c r="U40" s="349"/>
      <c r="V40" s="350"/>
      <c r="W40" s="37" t="s">
        <v>74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hidden="1" customHeight="1" x14ac:dyDescent="0.25">
      <c r="A41" s="351" t="s">
        <v>105</v>
      </c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37"/>
      <c r="AB41" s="337"/>
      <c r="AC41" s="337"/>
    </row>
    <row r="42" spans="1:68" ht="14.25" hidden="1" customHeight="1" x14ac:dyDescent="0.25">
      <c r="A42" s="363" t="s">
        <v>64</v>
      </c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38"/>
      <c r="AB42" s="338"/>
      <c r="AC42" s="338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53">
        <v>4607111038999</v>
      </c>
      <c r="E43" s="354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2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8"/>
      <c r="R43" s="358"/>
      <c r="S43" s="358"/>
      <c r="T43" s="359"/>
      <c r="U43" s="34"/>
      <c r="V43" s="34"/>
      <c r="W43" s="35" t="s">
        <v>70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111</v>
      </c>
      <c r="B44" s="54" t="s">
        <v>112</v>
      </c>
      <c r="C44" s="31">
        <v>4301070972</v>
      </c>
      <c r="D44" s="353">
        <v>4607111037183</v>
      </c>
      <c r="E44" s="354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8"/>
      <c r="R44" s="358"/>
      <c r="S44" s="358"/>
      <c r="T44" s="359"/>
      <c r="U44" s="34"/>
      <c r="V44" s="34"/>
      <c r="W44" s="35" t="s">
        <v>70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115</v>
      </c>
      <c r="B45" s="54" t="s">
        <v>116</v>
      </c>
      <c r="C45" s="31">
        <v>4301071044</v>
      </c>
      <c r="D45" s="353">
        <v>4607111039385</v>
      </c>
      <c r="E45" s="354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8"/>
      <c r="R45" s="358"/>
      <c r="S45" s="358"/>
      <c r="T45" s="359"/>
      <c r="U45" s="34"/>
      <c r="V45" s="34"/>
      <c r="W45" s="35" t="s">
        <v>70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117</v>
      </c>
      <c r="B46" s="54" t="s">
        <v>118</v>
      </c>
      <c r="C46" s="31">
        <v>4301071045</v>
      </c>
      <c r="D46" s="353">
        <v>4607111039392</v>
      </c>
      <c r="E46" s="354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9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8"/>
      <c r="R46" s="358"/>
      <c r="S46" s="358"/>
      <c r="T46" s="359"/>
      <c r="U46" s="34"/>
      <c r="V46" s="34"/>
      <c r="W46" s="35" t="s">
        <v>70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120</v>
      </c>
      <c r="B47" s="54" t="s">
        <v>121</v>
      </c>
      <c r="C47" s="31">
        <v>4301070971</v>
      </c>
      <c r="D47" s="353">
        <v>4607111036902</v>
      </c>
      <c r="E47" s="354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8"/>
      <c r="R47" s="358"/>
      <c r="S47" s="358"/>
      <c r="T47" s="359"/>
      <c r="U47" s="34"/>
      <c r="V47" s="34"/>
      <c r="W47" s="35" t="s">
        <v>70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122</v>
      </c>
      <c r="B48" s="54" t="s">
        <v>123</v>
      </c>
      <c r="C48" s="31">
        <v>4301071031</v>
      </c>
      <c r="D48" s="353">
        <v>4607111038982</v>
      </c>
      <c r="E48" s="354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2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8"/>
      <c r="R48" s="358"/>
      <c r="S48" s="358"/>
      <c r="T48" s="359"/>
      <c r="U48" s="34"/>
      <c r="V48" s="34"/>
      <c r="W48" s="35" t="s">
        <v>70</v>
      </c>
      <c r="X48" s="342">
        <v>48</v>
      </c>
      <c r="Y48" s="343">
        <f t="shared" si="0"/>
        <v>48</v>
      </c>
      <c r="Z48" s="36">
        <f t="shared" si="1"/>
        <v>0.74399999999999999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349.72799999999995</v>
      </c>
      <c r="BN48" s="67">
        <f t="shared" si="3"/>
        <v>349.72799999999995</v>
      </c>
      <c r="BO48" s="67">
        <f t="shared" si="4"/>
        <v>0.5714285714285714</v>
      </c>
      <c r="BP48" s="67">
        <f t="shared" si="5"/>
        <v>0.5714285714285714</v>
      </c>
    </row>
    <row r="49" spans="1:68" ht="27" customHeight="1" x14ac:dyDescent="0.25">
      <c r="A49" s="54" t="s">
        <v>124</v>
      </c>
      <c r="B49" s="54" t="s">
        <v>125</v>
      </c>
      <c r="C49" s="31">
        <v>4301071046</v>
      </c>
      <c r="D49" s="353">
        <v>4607111039354</v>
      </c>
      <c r="E49" s="354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8"/>
      <c r="R49" s="358"/>
      <c r="S49" s="358"/>
      <c r="T49" s="359"/>
      <c r="U49" s="34"/>
      <c r="V49" s="34"/>
      <c r="W49" s="35" t="s">
        <v>70</v>
      </c>
      <c r="X49" s="342">
        <v>12</v>
      </c>
      <c r="Y49" s="343">
        <f t="shared" si="0"/>
        <v>12</v>
      </c>
      <c r="Z49" s="36">
        <f t="shared" si="1"/>
        <v>0.186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126</v>
      </c>
      <c r="B50" s="54" t="s">
        <v>127</v>
      </c>
      <c r="C50" s="31">
        <v>4301070968</v>
      </c>
      <c r="D50" s="353">
        <v>4607111036889</v>
      </c>
      <c r="E50" s="354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8"/>
      <c r="R50" s="358"/>
      <c r="S50" s="358"/>
      <c r="T50" s="359"/>
      <c r="U50" s="34"/>
      <c r="V50" s="34"/>
      <c r="W50" s="35" t="s">
        <v>70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128</v>
      </c>
      <c r="B51" s="54" t="s">
        <v>129</v>
      </c>
      <c r="C51" s="31">
        <v>4301071047</v>
      </c>
      <c r="D51" s="353">
        <v>4607111039330</v>
      </c>
      <c r="E51" s="354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6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8"/>
      <c r="R51" s="358"/>
      <c r="S51" s="358"/>
      <c r="T51" s="359"/>
      <c r="U51" s="34"/>
      <c r="V51" s="34"/>
      <c r="W51" s="35" t="s">
        <v>70</v>
      </c>
      <c r="X51" s="342">
        <v>36</v>
      </c>
      <c r="Y51" s="343">
        <f t="shared" si="0"/>
        <v>36</v>
      </c>
      <c r="Z51" s="36">
        <f t="shared" si="1"/>
        <v>0.55800000000000005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262.8</v>
      </c>
      <c r="BN51" s="67">
        <f t="shared" si="3"/>
        <v>262.8</v>
      </c>
      <c r="BO51" s="67">
        <f t="shared" si="4"/>
        <v>0.42857142857142855</v>
      </c>
      <c r="BP51" s="67">
        <f t="shared" si="5"/>
        <v>0.42857142857142855</v>
      </c>
    </row>
    <row r="52" spans="1:68" x14ac:dyDescent="0.2">
      <c r="A52" s="355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6"/>
      <c r="P52" s="348" t="s">
        <v>73</v>
      </c>
      <c r="Q52" s="349"/>
      <c r="R52" s="349"/>
      <c r="S52" s="349"/>
      <c r="T52" s="349"/>
      <c r="U52" s="349"/>
      <c r="V52" s="350"/>
      <c r="W52" s="37" t="s">
        <v>70</v>
      </c>
      <c r="X52" s="344">
        <f>IFERROR(SUM(X43:X51),"0")</f>
        <v>96</v>
      </c>
      <c r="Y52" s="344">
        <f>IFERROR(SUM(Y43:Y51),"0")</f>
        <v>96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1.488</v>
      </c>
      <c r="AA52" s="345"/>
      <c r="AB52" s="345"/>
      <c r="AC52" s="345"/>
    </row>
    <row r="53" spans="1:68" x14ac:dyDescent="0.2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6"/>
      <c r="P53" s="348" t="s">
        <v>73</v>
      </c>
      <c r="Q53" s="349"/>
      <c r="R53" s="349"/>
      <c r="S53" s="349"/>
      <c r="T53" s="349"/>
      <c r="U53" s="349"/>
      <c r="V53" s="350"/>
      <c r="W53" s="37" t="s">
        <v>74</v>
      </c>
      <c r="X53" s="344">
        <f>IFERROR(SUMPRODUCT(X43:X51*H43:H51),"0")</f>
        <v>664.8</v>
      </c>
      <c r="Y53" s="344">
        <f>IFERROR(SUMPRODUCT(Y43:Y51*H43:H51),"0")</f>
        <v>664.8</v>
      </c>
      <c r="Z53" s="37"/>
      <c r="AA53" s="345"/>
      <c r="AB53" s="345"/>
      <c r="AC53" s="345"/>
    </row>
    <row r="54" spans="1:68" ht="16.5" hidden="1" customHeight="1" x14ac:dyDescent="0.25">
      <c r="A54" s="351" t="s">
        <v>130</v>
      </c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  <c r="AA54" s="337"/>
      <c r="AB54" s="337"/>
      <c r="AC54" s="337"/>
    </row>
    <row r="55" spans="1:68" ht="14.25" hidden="1" customHeight="1" x14ac:dyDescent="0.25">
      <c r="A55" s="363" t="s">
        <v>131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38"/>
      <c r="AB55" s="338"/>
      <c r="AC55" s="338"/>
    </row>
    <row r="56" spans="1:68" ht="16.5" hidden="1" customHeight="1" x14ac:dyDescent="0.25">
      <c r="A56" s="54" t="s">
        <v>132</v>
      </c>
      <c r="B56" s="54" t="s">
        <v>133</v>
      </c>
      <c r="C56" s="31">
        <v>4301100079</v>
      </c>
      <c r="D56" s="353">
        <v>4607111037077</v>
      </c>
      <c r="E56" s="354"/>
      <c r="F56" s="341">
        <v>0.2</v>
      </c>
      <c r="G56" s="32">
        <v>6</v>
      </c>
      <c r="H56" s="341">
        <v>1.2</v>
      </c>
      <c r="I56" s="341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8"/>
      <c r="R56" s="358"/>
      <c r="S56" s="358"/>
      <c r="T56" s="359"/>
      <c r="U56" s="34"/>
      <c r="V56" s="34"/>
      <c r="W56" s="35" t="s">
        <v>70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135</v>
      </c>
      <c r="B57" s="54" t="s">
        <v>136</v>
      </c>
      <c r="C57" s="31">
        <v>4301100087</v>
      </c>
      <c r="D57" s="353">
        <v>4607111039743</v>
      </c>
      <c r="E57" s="354"/>
      <c r="F57" s="341">
        <v>0.18</v>
      </c>
      <c r="G57" s="32">
        <v>6</v>
      </c>
      <c r="H57" s="341">
        <v>1.08</v>
      </c>
      <c r="I57" s="341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44" t="s">
        <v>137</v>
      </c>
      <c r="Q57" s="358"/>
      <c r="R57" s="358"/>
      <c r="S57" s="358"/>
      <c r="T57" s="359"/>
      <c r="U57" s="34"/>
      <c r="V57" s="34"/>
      <c r="W57" s="35" t="s">
        <v>70</v>
      </c>
      <c r="X57" s="342">
        <v>0</v>
      </c>
      <c r="Y57" s="343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134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5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6"/>
      <c r="P58" s="348" t="s">
        <v>73</v>
      </c>
      <c r="Q58" s="349"/>
      <c r="R58" s="349"/>
      <c r="S58" s="349"/>
      <c r="T58" s="349"/>
      <c r="U58" s="349"/>
      <c r="V58" s="350"/>
      <c r="W58" s="37" t="s">
        <v>70</v>
      </c>
      <c r="X58" s="344">
        <f>IFERROR(SUM(X56:X57),"0")</f>
        <v>0</v>
      </c>
      <c r="Y58" s="344">
        <f>IFERROR(SUM(Y56:Y57),"0")</f>
        <v>0</v>
      </c>
      <c r="Z58" s="344">
        <f>IFERROR(IF(Z56="",0,Z56),"0")+IFERROR(IF(Z57="",0,Z57),"0")</f>
        <v>0</v>
      </c>
      <c r="AA58" s="345"/>
      <c r="AB58" s="345"/>
      <c r="AC58" s="345"/>
    </row>
    <row r="59" spans="1:68" hidden="1" x14ac:dyDescent="0.2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6"/>
      <c r="P59" s="348" t="s">
        <v>73</v>
      </c>
      <c r="Q59" s="349"/>
      <c r="R59" s="349"/>
      <c r="S59" s="349"/>
      <c r="T59" s="349"/>
      <c r="U59" s="349"/>
      <c r="V59" s="350"/>
      <c r="W59" s="37" t="s">
        <v>74</v>
      </c>
      <c r="X59" s="344">
        <f>IFERROR(SUMPRODUCT(X56:X57*H56:H57),"0")</f>
        <v>0</v>
      </c>
      <c r="Y59" s="344">
        <f>IFERROR(SUMPRODUCT(Y56:Y57*H56:H57),"0")</f>
        <v>0</v>
      </c>
      <c r="Z59" s="37"/>
      <c r="AA59" s="345"/>
      <c r="AB59" s="345"/>
      <c r="AC59" s="345"/>
    </row>
    <row r="60" spans="1:68" ht="14.25" hidden="1" customHeight="1" x14ac:dyDescent="0.25">
      <c r="A60" s="363" t="s">
        <v>77</v>
      </c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  <c r="AA60" s="338"/>
      <c r="AB60" s="338"/>
      <c r="AC60" s="338"/>
    </row>
    <row r="61" spans="1:68" ht="16.5" hidden="1" customHeight="1" x14ac:dyDescent="0.25">
      <c r="A61" s="54" t="s">
        <v>138</v>
      </c>
      <c r="B61" s="54" t="s">
        <v>139</v>
      </c>
      <c r="C61" s="31">
        <v>4301132194</v>
      </c>
      <c r="D61" s="353">
        <v>4607111039712</v>
      </c>
      <c r="E61" s="354"/>
      <c r="F61" s="341">
        <v>0.2</v>
      </c>
      <c r="G61" s="32">
        <v>6</v>
      </c>
      <c r="H61" s="341">
        <v>1.2</v>
      </c>
      <c r="I61" s="341">
        <v>1.56</v>
      </c>
      <c r="J61" s="32">
        <v>126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74" t="s">
        <v>140</v>
      </c>
      <c r="Q61" s="358"/>
      <c r="R61" s="358"/>
      <c r="S61" s="358"/>
      <c r="T61" s="359"/>
      <c r="U61" s="34"/>
      <c r="V61" s="34"/>
      <c r="W61" s="35" t="s">
        <v>70</v>
      </c>
      <c r="X61" s="342">
        <v>0</v>
      </c>
      <c r="Y61" s="343">
        <f>IFERROR(IF(X61="","",X61),"")</f>
        <v>0</v>
      </c>
      <c r="Z61" s="36">
        <f>IFERROR(IF(X61="","",X61*0.00936),"")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5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6"/>
      <c r="P62" s="348" t="s">
        <v>73</v>
      </c>
      <c r="Q62" s="349"/>
      <c r="R62" s="349"/>
      <c r="S62" s="349"/>
      <c r="T62" s="349"/>
      <c r="U62" s="349"/>
      <c r="V62" s="350"/>
      <c r="W62" s="37" t="s">
        <v>70</v>
      </c>
      <c r="X62" s="344">
        <f>IFERROR(SUM(X61:X61),"0")</f>
        <v>0</v>
      </c>
      <c r="Y62" s="344">
        <f>IFERROR(SUM(Y61:Y61),"0")</f>
        <v>0</v>
      </c>
      <c r="Z62" s="344">
        <f>IFERROR(IF(Z61="",0,Z61),"0")</f>
        <v>0</v>
      </c>
      <c r="AA62" s="345"/>
      <c r="AB62" s="345"/>
      <c r="AC62" s="345"/>
    </row>
    <row r="63" spans="1:68" hidden="1" x14ac:dyDescent="0.2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6"/>
      <c r="P63" s="348" t="s">
        <v>73</v>
      </c>
      <c r="Q63" s="349"/>
      <c r="R63" s="349"/>
      <c r="S63" s="349"/>
      <c r="T63" s="349"/>
      <c r="U63" s="349"/>
      <c r="V63" s="350"/>
      <c r="W63" s="37" t="s">
        <v>74</v>
      </c>
      <c r="X63" s="344">
        <f>IFERROR(SUMPRODUCT(X61:X61*H61:H61),"0")</f>
        <v>0</v>
      </c>
      <c r="Y63" s="344">
        <f>IFERROR(SUMPRODUCT(Y61:Y61*H61:H61),"0")</f>
        <v>0</v>
      </c>
      <c r="Z63" s="37"/>
      <c r="AA63" s="345"/>
      <c r="AB63" s="345"/>
      <c r="AC63" s="345"/>
    </row>
    <row r="64" spans="1:68" ht="14.25" hidden="1" customHeight="1" x14ac:dyDescent="0.25">
      <c r="A64" s="363" t="s">
        <v>142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38"/>
      <c r="AB64" s="338"/>
      <c r="AC64" s="338"/>
    </row>
    <row r="65" spans="1:68" ht="16.5" hidden="1" customHeight="1" x14ac:dyDescent="0.25">
      <c r="A65" s="54" t="s">
        <v>143</v>
      </c>
      <c r="B65" s="54" t="s">
        <v>144</v>
      </c>
      <c r="C65" s="31">
        <v>4301136018</v>
      </c>
      <c r="D65" s="353">
        <v>4607111037008</v>
      </c>
      <c r="E65" s="354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8"/>
      <c r="R65" s="358"/>
      <c r="S65" s="358"/>
      <c r="T65" s="359"/>
      <c r="U65" s="34"/>
      <c r="V65" s="34"/>
      <c r="W65" s="35" t="s">
        <v>70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145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146</v>
      </c>
      <c r="B66" s="54" t="s">
        <v>147</v>
      </c>
      <c r="C66" s="31">
        <v>4301136015</v>
      </c>
      <c r="D66" s="353">
        <v>4607111037398</v>
      </c>
      <c r="E66" s="354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8"/>
      <c r="R66" s="358"/>
      <c r="S66" s="358"/>
      <c r="T66" s="359"/>
      <c r="U66" s="34"/>
      <c r="V66" s="34"/>
      <c r="W66" s="35" t="s">
        <v>70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145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5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6"/>
      <c r="P67" s="348" t="s">
        <v>73</v>
      </c>
      <c r="Q67" s="349"/>
      <c r="R67" s="349"/>
      <c r="S67" s="349"/>
      <c r="T67" s="349"/>
      <c r="U67" s="349"/>
      <c r="V67" s="350"/>
      <c r="W67" s="37" t="s">
        <v>70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6"/>
      <c r="P68" s="348" t="s">
        <v>73</v>
      </c>
      <c r="Q68" s="349"/>
      <c r="R68" s="349"/>
      <c r="S68" s="349"/>
      <c r="T68" s="349"/>
      <c r="U68" s="349"/>
      <c r="V68" s="350"/>
      <c r="W68" s="37" t="s">
        <v>74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3" t="s">
        <v>148</v>
      </c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  <c r="AA69" s="338"/>
      <c r="AB69" s="338"/>
      <c r="AC69" s="338"/>
    </row>
    <row r="70" spans="1:68" ht="16.5" hidden="1" customHeight="1" x14ac:dyDescent="0.25">
      <c r="A70" s="54" t="s">
        <v>149</v>
      </c>
      <c r="B70" s="54" t="s">
        <v>150</v>
      </c>
      <c r="C70" s="31">
        <v>4301135664</v>
      </c>
      <c r="D70" s="353">
        <v>4607111039705</v>
      </c>
      <c r="E70" s="354"/>
      <c r="F70" s="341">
        <v>0.2</v>
      </c>
      <c r="G70" s="32">
        <v>6</v>
      </c>
      <c r="H70" s="341">
        <v>1.2</v>
      </c>
      <c r="I70" s="341">
        <v>1.56</v>
      </c>
      <c r="J70" s="32">
        <v>126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50" t="s">
        <v>151</v>
      </c>
      <c r="Q70" s="358"/>
      <c r="R70" s="358"/>
      <c r="S70" s="358"/>
      <c r="T70" s="359"/>
      <c r="U70" s="34"/>
      <c r="V70" s="34"/>
      <c r="W70" s="35" t="s">
        <v>70</v>
      </c>
      <c r="X70" s="342">
        <v>0</v>
      </c>
      <c r="Y70" s="343">
        <f>IFERROR(IF(X70="","",X70),"")</f>
        <v>0</v>
      </c>
      <c r="Z70" s="36">
        <f>IFERROR(IF(X70="","",X70*0.00936),"")</f>
        <v>0</v>
      </c>
      <c r="AA70" s="56"/>
      <c r="AB70" s="57"/>
      <c r="AC70" s="116" t="s">
        <v>145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152</v>
      </c>
      <c r="B71" s="54" t="s">
        <v>153</v>
      </c>
      <c r="C71" s="31">
        <v>4301135199</v>
      </c>
      <c r="D71" s="353">
        <v>4607111038166</v>
      </c>
      <c r="E71" s="354"/>
      <c r="F71" s="341">
        <v>0.25</v>
      </c>
      <c r="G71" s="32">
        <v>6</v>
      </c>
      <c r="H71" s="341">
        <v>1.5</v>
      </c>
      <c r="I71" s="341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1" s="358"/>
      <c r="R71" s="358"/>
      <c r="S71" s="358"/>
      <c r="T71" s="359"/>
      <c r="U71" s="34"/>
      <c r="V71" s="34"/>
      <c r="W71" s="35" t="s">
        <v>70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154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4301135665</v>
      </c>
      <c r="D72" s="353">
        <v>4607111039729</v>
      </c>
      <c r="E72" s="354"/>
      <c r="F72" s="341">
        <v>0.2</v>
      </c>
      <c r="G72" s="32">
        <v>6</v>
      </c>
      <c r="H72" s="341">
        <v>1.2</v>
      </c>
      <c r="I72" s="341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61" t="s">
        <v>157</v>
      </c>
      <c r="Q72" s="358"/>
      <c r="R72" s="358"/>
      <c r="S72" s="358"/>
      <c r="T72" s="359"/>
      <c r="U72" s="34"/>
      <c r="V72" s="34"/>
      <c r="W72" s="35" t="s">
        <v>70</v>
      </c>
      <c r="X72" s="342">
        <v>0</v>
      </c>
      <c r="Y72" s="343">
        <f>IFERROR(IF(X72="","",X72),"")</f>
        <v>0</v>
      </c>
      <c r="Z72" s="36">
        <f>IFERROR(IF(X72="","",X72*0.00936),"")</f>
        <v>0</v>
      </c>
      <c r="AA72" s="56"/>
      <c r="AB72" s="57"/>
      <c r="AC72" s="120" t="s">
        <v>154</v>
      </c>
      <c r="AG72" s="67"/>
      <c r="AJ72" s="71" t="s">
        <v>72</v>
      </c>
      <c r="AK72" s="71">
        <v>1</v>
      </c>
      <c r="BB72" s="121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158</v>
      </c>
      <c r="B73" s="54" t="s">
        <v>159</v>
      </c>
      <c r="C73" s="31">
        <v>4301135200</v>
      </c>
      <c r="D73" s="353">
        <v>4607111038159</v>
      </c>
      <c r="E73" s="354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73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58"/>
      <c r="R73" s="358"/>
      <c r="S73" s="358"/>
      <c r="T73" s="359"/>
      <c r="U73" s="34"/>
      <c r="V73" s="34"/>
      <c r="W73" s="35" t="s">
        <v>70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72</v>
      </c>
      <c r="AK73" s="71">
        <v>1</v>
      </c>
      <c r="BB73" s="123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160</v>
      </c>
      <c r="B74" s="54" t="s">
        <v>161</v>
      </c>
      <c r="C74" s="31">
        <v>4301135702</v>
      </c>
      <c r="D74" s="353">
        <v>4620207490228</v>
      </c>
      <c r="E74" s="354"/>
      <c r="F74" s="341">
        <v>0.2</v>
      </c>
      <c r="G74" s="32">
        <v>6</v>
      </c>
      <c r="H74" s="341">
        <v>1.2</v>
      </c>
      <c r="I74" s="341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2" t="s">
        <v>162</v>
      </c>
      <c r="Q74" s="358"/>
      <c r="R74" s="358"/>
      <c r="S74" s="358"/>
      <c r="T74" s="359"/>
      <c r="U74" s="34"/>
      <c r="V74" s="34"/>
      <c r="W74" s="35" t="s">
        <v>70</v>
      </c>
      <c r="X74" s="342">
        <v>0</v>
      </c>
      <c r="Y74" s="343">
        <f>IFERROR(IF(X74="","",X74),"")</f>
        <v>0</v>
      </c>
      <c r="Z74" s="36">
        <f>IFERROR(IF(X74="","",X74*0.00936),"")</f>
        <v>0</v>
      </c>
      <c r="AA74" s="56"/>
      <c r="AB74" s="57"/>
      <c r="AC74" s="124" t="s">
        <v>154</v>
      </c>
      <c r="AG74" s="67"/>
      <c r="AJ74" s="71" t="s">
        <v>72</v>
      </c>
      <c r="AK74" s="71">
        <v>1</v>
      </c>
      <c r="BB74" s="125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55"/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6"/>
      <c r="P75" s="348" t="s">
        <v>73</v>
      </c>
      <c r="Q75" s="349"/>
      <c r="R75" s="349"/>
      <c r="S75" s="349"/>
      <c r="T75" s="349"/>
      <c r="U75" s="349"/>
      <c r="V75" s="350"/>
      <c r="W75" s="37" t="s">
        <v>70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2"/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6"/>
      <c r="P76" s="348" t="s">
        <v>73</v>
      </c>
      <c r="Q76" s="349"/>
      <c r="R76" s="349"/>
      <c r="S76" s="349"/>
      <c r="T76" s="349"/>
      <c r="U76" s="349"/>
      <c r="V76" s="350"/>
      <c r="W76" s="37" t="s">
        <v>74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51" t="s">
        <v>163</v>
      </c>
      <c r="B77" s="352"/>
      <c r="C77" s="352"/>
      <c r="D77" s="352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37"/>
      <c r="AB77" s="337"/>
      <c r="AC77" s="337"/>
    </row>
    <row r="78" spans="1:68" ht="14.25" hidden="1" customHeight="1" x14ac:dyDescent="0.25">
      <c r="A78" s="363" t="s">
        <v>64</v>
      </c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Z78" s="352"/>
      <c r="AA78" s="338"/>
      <c r="AB78" s="338"/>
      <c r="AC78" s="338"/>
    </row>
    <row r="79" spans="1:68" ht="27" customHeight="1" x14ac:dyDescent="0.25">
      <c r="A79" s="54" t="s">
        <v>164</v>
      </c>
      <c r="B79" s="54" t="s">
        <v>165</v>
      </c>
      <c r="C79" s="31">
        <v>4301070977</v>
      </c>
      <c r="D79" s="353">
        <v>4607111037411</v>
      </c>
      <c r="E79" s="354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166</v>
      </c>
      <c r="L79" s="32" t="s">
        <v>108</v>
      </c>
      <c r="M79" s="33" t="s">
        <v>69</v>
      </c>
      <c r="N79" s="33"/>
      <c r="O79" s="32">
        <v>180</v>
      </c>
      <c r="P79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58"/>
      <c r="R79" s="358"/>
      <c r="S79" s="358"/>
      <c r="T79" s="359"/>
      <c r="U79" s="34"/>
      <c r="V79" s="34"/>
      <c r="W79" s="35" t="s">
        <v>70</v>
      </c>
      <c r="X79" s="342">
        <v>18</v>
      </c>
      <c r="Y79" s="343">
        <f>IFERROR(IF(X79="","",X79),"")</f>
        <v>18</v>
      </c>
      <c r="Z79" s="36">
        <f>IFERROR(IF(X79="","",X79*0.00502),"")</f>
        <v>9.0359999999999996E-2</v>
      </c>
      <c r="AA79" s="56"/>
      <c r="AB79" s="57"/>
      <c r="AC79" s="126" t="s">
        <v>167</v>
      </c>
      <c r="AG79" s="67"/>
      <c r="AJ79" s="71" t="s">
        <v>110</v>
      </c>
      <c r="AK79" s="71">
        <v>18</v>
      </c>
      <c r="BB79" s="127" t="s">
        <v>1</v>
      </c>
      <c r="BM79" s="67">
        <f>IFERROR(X79*I79,"0")</f>
        <v>50.637600000000006</v>
      </c>
      <c r="BN79" s="67">
        <f>IFERROR(Y79*I79,"0")</f>
        <v>50.637600000000006</v>
      </c>
      <c r="BO79" s="67">
        <f>IFERROR(X79/J79,"0")</f>
        <v>7.6923076923076927E-2</v>
      </c>
      <c r="BP79" s="67">
        <f>IFERROR(Y79/J79,"0")</f>
        <v>7.6923076923076927E-2</v>
      </c>
    </row>
    <row r="80" spans="1:68" ht="27" customHeight="1" x14ac:dyDescent="0.25">
      <c r="A80" s="54" t="s">
        <v>168</v>
      </c>
      <c r="B80" s="54" t="s">
        <v>169</v>
      </c>
      <c r="C80" s="31">
        <v>4301070981</v>
      </c>
      <c r="D80" s="353">
        <v>4607111036728</v>
      </c>
      <c r="E80" s="354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67</v>
      </c>
      <c r="L80" s="32" t="s">
        <v>113</v>
      </c>
      <c r="M80" s="33" t="s">
        <v>69</v>
      </c>
      <c r="N80" s="33"/>
      <c r="O80" s="32">
        <v>180</v>
      </c>
      <c r="P80" s="4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58"/>
      <c r="R80" s="358"/>
      <c r="S80" s="358"/>
      <c r="T80" s="359"/>
      <c r="U80" s="34"/>
      <c r="V80" s="34"/>
      <c r="W80" s="35" t="s">
        <v>70</v>
      </c>
      <c r="X80" s="342">
        <v>108</v>
      </c>
      <c r="Y80" s="343">
        <f>IFERROR(IF(X80="","",X80),"")</f>
        <v>108</v>
      </c>
      <c r="Z80" s="36">
        <f>IFERROR(IF(X80="","",X80*0.00866),"")</f>
        <v>0.93527999999999989</v>
      </c>
      <c r="AA80" s="56"/>
      <c r="AB80" s="57"/>
      <c r="AC80" s="128" t="s">
        <v>167</v>
      </c>
      <c r="AG80" s="67"/>
      <c r="AJ80" s="71" t="s">
        <v>114</v>
      </c>
      <c r="AK80" s="71">
        <v>144</v>
      </c>
      <c r="BB80" s="129" t="s">
        <v>1</v>
      </c>
      <c r="BM80" s="67">
        <f>IFERROR(X80*I80,"0")</f>
        <v>563.02559999999994</v>
      </c>
      <c r="BN80" s="67">
        <f>IFERROR(Y80*I80,"0")</f>
        <v>563.02559999999994</v>
      </c>
      <c r="BO80" s="67">
        <f>IFERROR(X80/J80,"0")</f>
        <v>0.75</v>
      </c>
      <c r="BP80" s="67">
        <f>IFERROR(Y80/J80,"0")</f>
        <v>0.75</v>
      </c>
    </row>
    <row r="81" spans="1:68" x14ac:dyDescent="0.2">
      <c r="A81" s="355"/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6"/>
      <c r="P81" s="348" t="s">
        <v>73</v>
      </c>
      <c r="Q81" s="349"/>
      <c r="R81" s="349"/>
      <c r="S81" s="349"/>
      <c r="T81" s="349"/>
      <c r="U81" s="349"/>
      <c r="V81" s="350"/>
      <c r="W81" s="37" t="s">
        <v>70</v>
      </c>
      <c r="X81" s="344">
        <f>IFERROR(SUM(X79:X80),"0")</f>
        <v>126</v>
      </c>
      <c r="Y81" s="344">
        <f>IFERROR(SUM(Y79:Y80),"0")</f>
        <v>126</v>
      </c>
      <c r="Z81" s="344">
        <f>IFERROR(IF(Z79="",0,Z79),"0")+IFERROR(IF(Z80="",0,Z80),"0")</f>
        <v>1.0256399999999999</v>
      </c>
      <c r="AA81" s="345"/>
      <c r="AB81" s="345"/>
      <c r="AC81" s="345"/>
    </row>
    <row r="82" spans="1:68" x14ac:dyDescent="0.2">
      <c r="A82" s="352"/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6"/>
      <c r="P82" s="348" t="s">
        <v>73</v>
      </c>
      <c r="Q82" s="349"/>
      <c r="R82" s="349"/>
      <c r="S82" s="349"/>
      <c r="T82" s="349"/>
      <c r="U82" s="349"/>
      <c r="V82" s="350"/>
      <c r="W82" s="37" t="s">
        <v>74</v>
      </c>
      <c r="X82" s="344">
        <f>IFERROR(SUMPRODUCT(X79:X80*H79:H80),"0")</f>
        <v>588.6</v>
      </c>
      <c r="Y82" s="344">
        <f>IFERROR(SUMPRODUCT(Y79:Y80*H79:H80),"0")</f>
        <v>588.6</v>
      </c>
      <c r="Z82" s="37"/>
      <c r="AA82" s="345"/>
      <c r="AB82" s="345"/>
      <c r="AC82" s="345"/>
    </row>
    <row r="83" spans="1:68" ht="16.5" hidden="1" customHeight="1" x14ac:dyDescent="0.25">
      <c r="A83" s="351" t="s">
        <v>170</v>
      </c>
      <c r="B83" s="352"/>
      <c r="C83" s="352"/>
      <c r="D83" s="352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Z83" s="352"/>
      <c r="AA83" s="337"/>
      <c r="AB83" s="337"/>
      <c r="AC83" s="337"/>
    </row>
    <row r="84" spans="1:68" ht="14.25" hidden="1" customHeight="1" x14ac:dyDescent="0.25">
      <c r="A84" s="363" t="s">
        <v>148</v>
      </c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  <c r="AA84" s="338"/>
      <c r="AB84" s="338"/>
      <c r="AC84" s="338"/>
    </row>
    <row r="85" spans="1:68" ht="27" customHeight="1" x14ac:dyDescent="0.25">
      <c r="A85" s="54" t="s">
        <v>171</v>
      </c>
      <c r="B85" s="54" t="s">
        <v>172</v>
      </c>
      <c r="C85" s="31">
        <v>4301135584</v>
      </c>
      <c r="D85" s="353">
        <v>4607111033659</v>
      </c>
      <c r="E85" s="354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55" t="s">
        <v>173</v>
      </c>
      <c r="Q85" s="358"/>
      <c r="R85" s="358"/>
      <c r="S85" s="358"/>
      <c r="T85" s="359"/>
      <c r="U85" s="34"/>
      <c r="V85" s="34"/>
      <c r="W85" s="35" t="s">
        <v>70</v>
      </c>
      <c r="X85" s="342">
        <v>56</v>
      </c>
      <c r="Y85" s="343">
        <f>IFERROR(IF(X85="","",X85),"")</f>
        <v>56</v>
      </c>
      <c r="Z85" s="36">
        <f>IFERROR(IF(X85="","",X85*0.01788),"")</f>
        <v>1.0012799999999999</v>
      </c>
      <c r="AA85" s="56"/>
      <c r="AB85" s="57"/>
      <c r="AC85" s="130" t="s">
        <v>174</v>
      </c>
      <c r="AG85" s="67"/>
      <c r="AJ85" s="71" t="s">
        <v>72</v>
      </c>
      <c r="AK85" s="71">
        <v>1</v>
      </c>
      <c r="BB85" s="131" t="s">
        <v>83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355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6"/>
      <c r="P86" s="348" t="s">
        <v>73</v>
      </c>
      <c r="Q86" s="349"/>
      <c r="R86" s="349"/>
      <c r="S86" s="349"/>
      <c r="T86" s="349"/>
      <c r="U86" s="349"/>
      <c r="V86" s="350"/>
      <c r="W86" s="37" t="s">
        <v>70</v>
      </c>
      <c r="X86" s="344">
        <f>IFERROR(SUM(X85:X85),"0")</f>
        <v>56</v>
      </c>
      <c r="Y86" s="344">
        <f>IFERROR(SUM(Y85:Y85),"0")</f>
        <v>56</v>
      </c>
      <c r="Z86" s="344">
        <f>IFERROR(IF(Z85="",0,Z85),"0")</f>
        <v>1.0012799999999999</v>
      </c>
      <c r="AA86" s="345"/>
      <c r="AB86" s="345"/>
      <c r="AC86" s="345"/>
    </row>
    <row r="87" spans="1:68" x14ac:dyDescent="0.2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6"/>
      <c r="P87" s="348" t="s">
        <v>73</v>
      </c>
      <c r="Q87" s="349"/>
      <c r="R87" s="349"/>
      <c r="S87" s="349"/>
      <c r="T87" s="349"/>
      <c r="U87" s="349"/>
      <c r="V87" s="350"/>
      <c r="W87" s="37" t="s">
        <v>74</v>
      </c>
      <c r="X87" s="344">
        <f>IFERROR(SUMPRODUCT(X85:X85*H85:H85),"0")</f>
        <v>201.6</v>
      </c>
      <c r="Y87" s="344">
        <f>IFERROR(SUMPRODUCT(Y85:Y85*H85:H85),"0")</f>
        <v>201.6</v>
      </c>
      <c r="Z87" s="37"/>
      <c r="AA87" s="345"/>
      <c r="AB87" s="345"/>
      <c r="AC87" s="345"/>
    </row>
    <row r="88" spans="1:68" ht="16.5" hidden="1" customHeight="1" x14ac:dyDescent="0.25">
      <c r="A88" s="351" t="s">
        <v>175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37"/>
      <c r="AB88" s="337"/>
      <c r="AC88" s="337"/>
    </row>
    <row r="89" spans="1:68" ht="14.25" hidden="1" customHeight="1" x14ac:dyDescent="0.25">
      <c r="A89" s="363" t="s">
        <v>176</v>
      </c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Z89" s="352"/>
      <c r="AA89" s="338"/>
      <c r="AB89" s="338"/>
      <c r="AC89" s="338"/>
    </row>
    <row r="90" spans="1:68" ht="27" customHeight="1" x14ac:dyDescent="0.25">
      <c r="A90" s="54" t="s">
        <v>177</v>
      </c>
      <c r="B90" s="54" t="s">
        <v>178</v>
      </c>
      <c r="C90" s="31">
        <v>4301131022</v>
      </c>
      <c r="D90" s="353">
        <v>4607111034120</v>
      </c>
      <c r="E90" s="354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80</v>
      </c>
      <c r="L90" s="32" t="s">
        <v>108</v>
      </c>
      <c r="M90" s="33" t="s">
        <v>69</v>
      </c>
      <c r="N90" s="33"/>
      <c r="O90" s="32">
        <v>180</v>
      </c>
      <c r="P90" s="48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0" s="358"/>
      <c r="R90" s="358"/>
      <c r="S90" s="358"/>
      <c r="T90" s="359"/>
      <c r="U90" s="34"/>
      <c r="V90" s="34"/>
      <c r="W90" s="35" t="s">
        <v>70</v>
      </c>
      <c r="X90" s="342">
        <v>28</v>
      </c>
      <c r="Y90" s="343">
        <f>IFERROR(IF(X90="","",X90),"")</f>
        <v>28</v>
      </c>
      <c r="Z90" s="36">
        <f>IFERROR(IF(X90="","",X90*0.01788),"")</f>
        <v>0.50063999999999997</v>
      </c>
      <c r="AA90" s="56"/>
      <c r="AB90" s="57"/>
      <c r="AC90" s="132" t="s">
        <v>179</v>
      </c>
      <c r="AG90" s="67"/>
      <c r="AJ90" s="71" t="s">
        <v>110</v>
      </c>
      <c r="AK90" s="71">
        <v>14</v>
      </c>
      <c r="BB90" s="133" t="s">
        <v>83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180</v>
      </c>
      <c r="B91" s="54" t="s">
        <v>181</v>
      </c>
      <c r="C91" s="31">
        <v>4301131021</v>
      </c>
      <c r="D91" s="353">
        <v>4607111034137</v>
      </c>
      <c r="E91" s="354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80</v>
      </c>
      <c r="L91" s="32" t="s">
        <v>108</v>
      </c>
      <c r="M91" s="33" t="s">
        <v>69</v>
      </c>
      <c r="N91" s="33"/>
      <c r="O91" s="32">
        <v>180</v>
      </c>
      <c r="P91" s="47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58"/>
      <c r="R91" s="358"/>
      <c r="S91" s="358"/>
      <c r="T91" s="359"/>
      <c r="U91" s="34"/>
      <c r="V91" s="34"/>
      <c r="W91" s="35" t="s">
        <v>70</v>
      </c>
      <c r="X91" s="342">
        <v>14</v>
      </c>
      <c r="Y91" s="343">
        <f>IFERROR(IF(X91="","",X91),"")</f>
        <v>14</v>
      </c>
      <c r="Z91" s="36">
        <f>IFERROR(IF(X91="","",X91*0.01788),"")</f>
        <v>0.25031999999999999</v>
      </c>
      <c r="AA91" s="56"/>
      <c r="AB91" s="57"/>
      <c r="AC91" s="134" t="s">
        <v>182</v>
      </c>
      <c r="AG91" s="67"/>
      <c r="AJ91" s="71" t="s">
        <v>110</v>
      </c>
      <c r="AK91" s="71">
        <v>14</v>
      </c>
      <c r="BB91" s="135" t="s">
        <v>83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6"/>
      <c r="P92" s="348" t="s">
        <v>73</v>
      </c>
      <c r="Q92" s="349"/>
      <c r="R92" s="349"/>
      <c r="S92" s="349"/>
      <c r="T92" s="349"/>
      <c r="U92" s="349"/>
      <c r="V92" s="350"/>
      <c r="W92" s="37" t="s">
        <v>70</v>
      </c>
      <c r="X92" s="344">
        <f>IFERROR(SUM(X90:X91),"0")</f>
        <v>42</v>
      </c>
      <c r="Y92" s="344">
        <f>IFERROR(SUM(Y90:Y91),"0")</f>
        <v>42</v>
      </c>
      <c r="Z92" s="344">
        <f>IFERROR(IF(Z90="",0,Z90),"0")+IFERROR(IF(Z91="",0,Z91),"0")</f>
        <v>0.75095999999999996</v>
      </c>
      <c r="AA92" s="345"/>
      <c r="AB92" s="345"/>
      <c r="AC92" s="345"/>
    </row>
    <row r="93" spans="1:68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6"/>
      <c r="P93" s="348" t="s">
        <v>73</v>
      </c>
      <c r="Q93" s="349"/>
      <c r="R93" s="349"/>
      <c r="S93" s="349"/>
      <c r="T93" s="349"/>
      <c r="U93" s="349"/>
      <c r="V93" s="350"/>
      <c r="W93" s="37" t="s">
        <v>74</v>
      </c>
      <c r="X93" s="344">
        <f>IFERROR(SUMPRODUCT(X90:X91*H90:H91),"0")</f>
        <v>151.19999999999999</v>
      </c>
      <c r="Y93" s="344">
        <f>IFERROR(SUMPRODUCT(Y90:Y91*H90:H91),"0")</f>
        <v>151.19999999999999</v>
      </c>
      <c r="Z93" s="37"/>
      <c r="AA93" s="345"/>
      <c r="AB93" s="345"/>
      <c r="AC93" s="345"/>
    </row>
    <row r="94" spans="1:68" ht="16.5" hidden="1" customHeight="1" x14ac:dyDescent="0.25">
      <c r="A94" s="351" t="s">
        <v>183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37"/>
      <c r="AB94" s="337"/>
      <c r="AC94" s="337"/>
    </row>
    <row r="95" spans="1:68" ht="14.25" hidden="1" customHeight="1" x14ac:dyDescent="0.25">
      <c r="A95" s="363" t="s">
        <v>148</v>
      </c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52"/>
      <c r="Z95" s="352"/>
      <c r="AA95" s="338"/>
      <c r="AB95" s="338"/>
      <c r="AC95" s="338"/>
    </row>
    <row r="96" spans="1:68" ht="27" customHeight="1" x14ac:dyDescent="0.25">
      <c r="A96" s="54" t="s">
        <v>184</v>
      </c>
      <c r="B96" s="54" t="s">
        <v>185</v>
      </c>
      <c r="C96" s="31">
        <v>4301135569</v>
      </c>
      <c r="D96" s="353">
        <v>4607111033628</v>
      </c>
      <c r="E96" s="354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80</v>
      </c>
      <c r="L96" s="32" t="s">
        <v>108</v>
      </c>
      <c r="M96" s="33" t="s">
        <v>69</v>
      </c>
      <c r="N96" s="33"/>
      <c r="O96" s="32">
        <v>180</v>
      </c>
      <c r="P96" s="479" t="s">
        <v>186</v>
      </c>
      <c r="Q96" s="358"/>
      <c r="R96" s="358"/>
      <c r="S96" s="358"/>
      <c r="T96" s="359"/>
      <c r="U96" s="34"/>
      <c r="V96" s="34"/>
      <c r="W96" s="35" t="s">
        <v>70</v>
      </c>
      <c r="X96" s="342">
        <v>14</v>
      </c>
      <c r="Y96" s="343">
        <f t="shared" ref="Y96:Y101" si="6">IFERROR(IF(X96="","",X96),"")</f>
        <v>14</v>
      </c>
      <c r="Z96" s="36">
        <f t="shared" ref="Z96:Z101" si="7">IFERROR(IF(X96="","",X96*0.01788),"")</f>
        <v>0.25031999999999999</v>
      </c>
      <c r="AA96" s="56"/>
      <c r="AB96" s="57"/>
      <c r="AC96" s="136" t="s">
        <v>174</v>
      </c>
      <c r="AG96" s="67"/>
      <c r="AJ96" s="71" t="s">
        <v>110</v>
      </c>
      <c r="AK96" s="71">
        <v>14</v>
      </c>
      <c r="BB96" s="137" t="s">
        <v>83</v>
      </c>
      <c r="BM96" s="67">
        <f t="shared" ref="BM96:BM101" si="8">IFERROR(X96*I96,"0")</f>
        <v>60.250400000000006</v>
      </c>
      <c r="BN96" s="67">
        <f t="shared" ref="BN96:BN101" si="9">IFERROR(Y96*I96,"0")</f>
        <v>60.250400000000006</v>
      </c>
      <c r="BO96" s="67">
        <f t="shared" ref="BO96:BO101" si="10">IFERROR(X96/J96,"0")</f>
        <v>0.2</v>
      </c>
      <c r="BP96" s="67">
        <f t="shared" ref="BP96:BP101" si="11">IFERROR(Y96/J96,"0")</f>
        <v>0.2</v>
      </c>
    </row>
    <row r="97" spans="1:68" ht="27" customHeight="1" x14ac:dyDescent="0.25">
      <c r="A97" s="54" t="s">
        <v>187</v>
      </c>
      <c r="B97" s="54" t="s">
        <v>188</v>
      </c>
      <c r="C97" s="31">
        <v>4301135565</v>
      </c>
      <c r="D97" s="353">
        <v>4607111033451</v>
      </c>
      <c r="E97" s="354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80</v>
      </c>
      <c r="L97" s="32" t="s">
        <v>113</v>
      </c>
      <c r="M97" s="33" t="s">
        <v>69</v>
      </c>
      <c r="N97" s="33"/>
      <c r="O97" s="32">
        <v>180</v>
      </c>
      <c r="P97" s="40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8"/>
      <c r="R97" s="358"/>
      <c r="S97" s="358"/>
      <c r="T97" s="359"/>
      <c r="U97" s="34"/>
      <c r="V97" s="34"/>
      <c r="W97" s="35" t="s">
        <v>70</v>
      </c>
      <c r="X97" s="342">
        <v>140</v>
      </c>
      <c r="Y97" s="343">
        <f t="shared" si="6"/>
        <v>140</v>
      </c>
      <c r="Z97" s="36">
        <f t="shared" si="7"/>
        <v>2.5032000000000001</v>
      </c>
      <c r="AA97" s="56"/>
      <c r="AB97" s="57"/>
      <c r="AC97" s="138" t="s">
        <v>174</v>
      </c>
      <c r="AG97" s="67"/>
      <c r="AJ97" s="71" t="s">
        <v>114</v>
      </c>
      <c r="AK97" s="71">
        <v>70</v>
      </c>
      <c r="BB97" s="139" t="s">
        <v>83</v>
      </c>
      <c r="BM97" s="67">
        <f t="shared" si="8"/>
        <v>602.50400000000002</v>
      </c>
      <c r="BN97" s="67">
        <f t="shared" si="9"/>
        <v>602.50400000000002</v>
      </c>
      <c r="BO97" s="67">
        <f t="shared" si="10"/>
        <v>2</v>
      </c>
      <c r="BP97" s="67">
        <f t="shared" si="11"/>
        <v>2</v>
      </c>
    </row>
    <row r="98" spans="1:68" ht="27" hidden="1" customHeight="1" x14ac:dyDescent="0.25">
      <c r="A98" s="54" t="s">
        <v>189</v>
      </c>
      <c r="B98" s="54" t="s">
        <v>190</v>
      </c>
      <c r="C98" s="31">
        <v>4301135575</v>
      </c>
      <c r="D98" s="353">
        <v>4607111035141</v>
      </c>
      <c r="E98" s="354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1" t="s">
        <v>191</v>
      </c>
      <c r="Q98" s="358"/>
      <c r="R98" s="358"/>
      <c r="S98" s="358"/>
      <c r="T98" s="359"/>
      <c r="U98" s="34"/>
      <c r="V98" s="34"/>
      <c r="W98" s="35" t="s">
        <v>70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192</v>
      </c>
      <c r="AG98" s="67"/>
      <c r="AJ98" s="71" t="s">
        <v>72</v>
      </c>
      <c r="AK98" s="71">
        <v>1</v>
      </c>
      <c r="BB98" s="141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193</v>
      </c>
      <c r="B99" s="54" t="s">
        <v>194</v>
      </c>
      <c r="C99" s="31">
        <v>4301135578</v>
      </c>
      <c r="D99" s="353">
        <v>4607111033444</v>
      </c>
      <c r="E99" s="354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80</v>
      </c>
      <c r="L99" s="32" t="s">
        <v>113</v>
      </c>
      <c r="M99" s="33" t="s">
        <v>69</v>
      </c>
      <c r="N99" s="33"/>
      <c r="O99" s="32">
        <v>180</v>
      </c>
      <c r="P99" s="36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58"/>
      <c r="R99" s="358"/>
      <c r="S99" s="358"/>
      <c r="T99" s="359"/>
      <c r="U99" s="34"/>
      <c r="V99" s="34"/>
      <c r="W99" s="35" t="s">
        <v>70</v>
      </c>
      <c r="X99" s="342">
        <v>56</v>
      </c>
      <c r="Y99" s="343">
        <f t="shared" si="6"/>
        <v>56</v>
      </c>
      <c r="Z99" s="36">
        <f t="shared" si="7"/>
        <v>1.0012799999999999</v>
      </c>
      <c r="AA99" s="56"/>
      <c r="AB99" s="57"/>
      <c r="AC99" s="142" t="s">
        <v>174</v>
      </c>
      <c r="AG99" s="67"/>
      <c r="AJ99" s="71" t="s">
        <v>114</v>
      </c>
      <c r="AK99" s="71">
        <v>70</v>
      </c>
      <c r="BB99" s="143" t="s">
        <v>83</v>
      </c>
      <c r="BM99" s="67">
        <f t="shared" si="8"/>
        <v>241.00160000000002</v>
      </c>
      <c r="BN99" s="67">
        <f t="shared" si="9"/>
        <v>241.00160000000002</v>
      </c>
      <c r="BO99" s="67">
        <f t="shared" si="10"/>
        <v>0.8</v>
      </c>
      <c r="BP99" s="67">
        <f t="shared" si="11"/>
        <v>0.8</v>
      </c>
    </row>
    <row r="100" spans="1:68" ht="27" hidden="1" customHeight="1" x14ac:dyDescent="0.25">
      <c r="A100" s="54" t="s">
        <v>195</v>
      </c>
      <c r="B100" s="54" t="s">
        <v>196</v>
      </c>
      <c r="C100" s="31">
        <v>4301135290</v>
      </c>
      <c r="D100" s="353">
        <v>4607111035028</v>
      </c>
      <c r="E100" s="354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58"/>
      <c r="R100" s="358"/>
      <c r="S100" s="358"/>
      <c r="T100" s="359"/>
      <c r="U100" s="34"/>
      <c r="V100" s="34"/>
      <c r="W100" s="35" t="s">
        <v>70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192</v>
      </c>
      <c r="AG100" s="67"/>
      <c r="AJ100" s="71" t="s">
        <v>72</v>
      </c>
      <c r="AK100" s="71">
        <v>1</v>
      </c>
      <c r="BB100" s="145" t="s">
        <v>83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197</v>
      </c>
      <c r="B101" s="54" t="s">
        <v>198</v>
      </c>
      <c r="C101" s="31">
        <v>4301135285</v>
      </c>
      <c r="D101" s="353">
        <v>4607111036407</v>
      </c>
      <c r="E101" s="354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80</v>
      </c>
      <c r="L101" s="32" t="s">
        <v>108</v>
      </c>
      <c r="M101" s="33" t="s">
        <v>69</v>
      </c>
      <c r="N101" s="33"/>
      <c r="O101" s="32">
        <v>180</v>
      </c>
      <c r="P101" s="51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58"/>
      <c r="R101" s="358"/>
      <c r="S101" s="358"/>
      <c r="T101" s="359"/>
      <c r="U101" s="34"/>
      <c r="V101" s="34"/>
      <c r="W101" s="35" t="s">
        <v>70</v>
      </c>
      <c r="X101" s="342">
        <v>14</v>
      </c>
      <c r="Y101" s="343">
        <f t="shared" si="6"/>
        <v>14</v>
      </c>
      <c r="Z101" s="36">
        <f t="shared" si="7"/>
        <v>0.25031999999999999</v>
      </c>
      <c r="AA101" s="56"/>
      <c r="AB101" s="57"/>
      <c r="AC101" s="146" t="s">
        <v>199</v>
      </c>
      <c r="AG101" s="67"/>
      <c r="AJ101" s="71" t="s">
        <v>110</v>
      </c>
      <c r="AK101" s="71">
        <v>14</v>
      </c>
      <c r="BB101" s="147" t="s">
        <v>83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5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6"/>
      <c r="P102" s="348" t="s">
        <v>73</v>
      </c>
      <c r="Q102" s="349"/>
      <c r="R102" s="349"/>
      <c r="S102" s="349"/>
      <c r="T102" s="349"/>
      <c r="U102" s="349"/>
      <c r="V102" s="350"/>
      <c r="W102" s="37" t="s">
        <v>70</v>
      </c>
      <c r="X102" s="344">
        <f>IFERROR(SUM(X96:X101),"0")</f>
        <v>224</v>
      </c>
      <c r="Y102" s="344">
        <f>IFERROR(SUM(Y96:Y101),"0")</f>
        <v>224</v>
      </c>
      <c r="Z102" s="344">
        <f>IFERROR(IF(Z96="",0,Z96),"0")+IFERROR(IF(Z97="",0,Z97),"0")+IFERROR(IF(Z98="",0,Z98),"0")+IFERROR(IF(Z99="",0,Z99),"0")+IFERROR(IF(Z100="",0,Z100),"0")+IFERROR(IF(Z101="",0,Z101),"0")</f>
        <v>4.0051199999999998</v>
      </c>
      <c r="AA102" s="345"/>
      <c r="AB102" s="345"/>
      <c r="AC102" s="345"/>
    </row>
    <row r="103" spans="1:68" x14ac:dyDescent="0.2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6"/>
      <c r="P103" s="348" t="s">
        <v>73</v>
      </c>
      <c r="Q103" s="349"/>
      <c r="R103" s="349"/>
      <c r="S103" s="349"/>
      <c r="T103" s="349"/>
      <c r="U103" s="349"/>
      <c r="V103" s="350"/>
      <c r="W103" s="37" t="s">
        <v>74</v>
      </c>
      <c r="X103" s="344">
        <f>IFERROR(SUMPRODUCT(X96:X101*H96:H101),"0")</f>
        <v>814.8</v>
      </c>
      <c r="Y103" s="344">
        <f>IFERROR(SUMPRODUCT(Y96:Y101*H96:H101),"0")</f>
        <v>814.8</v>
      </c>
      <c r="Z103" s="37"/>
      <c r="AA103" s="345"/>
      <c r="AB103" s="345"/>
      <c r="AC103" s="345"/>
    </row>
    <row r="104" spans="1:68" ht="16.5" hidden="1" customHeight="1" x14ac:dyDescent="0.25">
      <c r="A104" s="351" t="s">
        <v>200</v>
      </c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  <c r="AA104" s="337"/>
      <c r="AB104" s="337"/>
      <c r="AC104" s="337"/>
    </row>
    <row r="105" spans="1:68" ht="14.25" hidden="1" customHeight="1" x14ac:dyDescent="0.25">
      <c r="A105" s="363" t="s">
        <v>142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338"/>
      <c r="AB105" s="338"/>
      <c r="AC105" s="338"/>
    </row>
    <row r="106" spans="1:68" ht="27" customHeight="1" x14ac:dyDescent="0.25">
      <c r="A106" s="54" t="s">
        <v>201</v>
      </c>
      <c r="B106" s="54" t="s">
        <v>202</v>
      </c>
      <c r="C106" s="31">
        <v>4301136042</v>
      </c>
      <c r="D106" s="353">
        <v>4607025784012</v>
      </c>
      <c r="E106" s="354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80</v>
      </c>
      <c r="L106" s="32" t="s">
        <v>108</v>
      </c>
      <c r="M106" s="33" t="s">
        <v>69</v>
      </c>
      <c r="N106" s="33"/>
      <c r="O106" s="32">
        <v>180</v>
      </c>
      <c r="P106" s="5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58"/>
      <c r="R106" s="358"/>
      <c r="S106" s="358"/>
      <c r="T106" s="359"/>
      <c r="U106" s="34"/>
      <c r="V106" s="34"/>
      <c r="W106" s="35" t="s">
        <v>70</v>
      </c>
      <c r="X106" s="342">
        <v>14</v>
      </c>
      <c r="Y106" s="343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8" t="s">
        <v>203</v>
      </c>
      <c r="AG106" s="67"/>
      <c r="AJ106" s="71" t="s">
        <v>110</v>
      </c>
      <c r="AK106" s="71">
        <v>14</v>
      </c>
      <c r="BB106" s="149" t="s">
        <v>83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hidden="1" customHeight="1" x14ac:dyDescent="0.25">
      <c r="A107" s="54" t="s">
        <v>204</v>
      </c>
      <c r="B107" s="54" t="s">
        <v>205</v>
      </c>
      <c r="C107" s="31">
        <v>4301136040</v>
      </c>
      <c r="D107" s="353">
        <v>4607025784319</v>
      </c>
      <c r="E107" s="354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1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58"/>
      <c r="R107" s="358"/>
      <c r="S107" s="358"/>
      <c r="T107" s="359"/>
      <c r="U107" s="34"/>
      <c r="V107" s="34"/>
      <c r="W107" s="35" t="s">
        <v>70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206</v>
      </c>
      <c r="AG107" s="67"/>
      <c r="AJ107" s="71" t="s">
        <v>72</v>
      </c>
      <c r="AK107" s="71">
        <v>1</v>
      </c>
      <c r="BB107" s="151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4301136039</v>
      </c>
      <c r="D108" s="353">
        <v>4607111035370</v>
      </c>
      <c r="E108" s="354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58"/>
      <c r="R108" s="358"/>
      <c r="S108" s="358"/>
      <c r="T108" s="359"/>
      <c r="U108" s="34"/>
      <c r="V108" s="34"/>
      <c r="W108" s="35" t="s">
        <v>70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209</v>
      </c>
      <c r="AG108" s="67"/>
      <c r="AJ108" s="71" t="s">
        <v>72</v>
      </c>
      <c r="AK108" s="71">
        <v>1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55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6"/>
      <c r="P109" s="348" t="s">
        <v>73</v>
      </c>
      <c r="Q109" s="349"/>
      <c r="R109" s="349"/>
      <c r="S109" s="349"/>
      <c r="T109" s="349"/>
      <c r="U109" s="349"/>
      <c r="V109" s="350"/>
      <c r="W109" s="37" t="s">
        <v>70</v>
      </c>
      <c r="X109" s="344">
        <f>IFERROR(SUM(X106:X108),"0")</f>
        <v>14</v>
      </c>
      <c r="Y109" s="344">
        <f>IFERROR(SUM(Y106:Y108),"0")</f>
        <v>14</v>
      </c>
      <c r="Z109" s="344">
        <f>IFERROR(IF(Z106="",0,Z106),"0")+IFERROR(IF(Z107="",0,Z107),"0")+IFERROR(IF(Z108="",0,Z108),"0")</f>
        <v>0.13103999999999999</v>
      </c>
      <c r="AA109" s="345"/>
      <c r="AB109" s="345"/>
      <c r="AC109" s="345"/>
    </row>
    <row r="110" spans="1:68" x14ac:dyDescent="0.2">
      <c r="A110" s="352"/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6"/>
      <c r="P110" s="348" t="s">
        <v>73</v>
      </c>
      <c r="Q110" s="349"/>
      <c r="R110" s="349"/>
      <c r="S110" s="349"/>
      <c r="T110" s="349"/>
      <c r="U110" s="349"/>
      <c r="V110" s="350"/>
      <c r="W110" s="37" t="s">
        <v>74</v>
      </c>
      <c r="X110" s="344">
        <f>IFERROR(SUMPRODUCT(X106:X108*H106:H108),"0")</f>
        <v>30.240000000000002</v>
      </c>
      <c r="Y110" s="344">
        <f>IFERROR(SUMPRODUCT(Y106:Y108*H106:H108),"0")</f>
        <v>30.240000000000002</v>
      </c>
      <c r="Z110" s="37"/>
      <c r="AA110" s="345"/>
      <c r="AB110" s="345"/>
      <c r="AC110" s="345"/>
    </row>
    <row r="111" spans="1:68" ht="16.5" hidden="1" customHeight="1" x14ac:dyDescent="0.25">
      <c r="A111" s="351" t="s">
        <v>210</v>
      </c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  <c r="AA111" s="337"/>
      <c r="AB111" s="337"/>
      <c r="AC111" s="337"/>
    </row>
    <row r="112" spans="1:68" ht="14.25" hidden="1" customHeight="1" x14ac:dyDescent="0.25">
      <c r="A112" s="363" t="s">
        <v>64</v>
      </c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  <c r="W112" s="352"/>
      <c r="X112" s="352"/>
      <c r="Y112" s="352"/>
      <c r="Z112" s="352"/>
      <c r="AA112" s="338"/>
      <c r="AB112" s="338"/>
      <c r="AC112" s="338"/>
    </row>
    <row r="113" spans="1:68" ht="27" customHeight="1" x14ac:dyDescent="0.25">
      <c r="A113" s="54" t="s">
        <v>211</v>
      </c>
      <c r="B113" s="54" t="s">
        <v>212</v>
      </c>
      <c r="C113" s="31">
        <v>4301071051</v>
      </c>
      <c r="D113" s="353">
        <v>4607111039262</v>
      </c>
      <c r="E113" s="354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1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58"/>
      <c r="R113" s="358"/>
      <c r="S113" s="358"/>
      <c r="T113" s="359"/>
      <c r="U113" s="34"/>
      <c r="V113" s="34"/>
      <c r="W113" s="35" t="s">
        <v>70</v>
      </c>
      <c r="X113" s="342">
        <v>60</v>
      </c>
      <c r="Y113" s="343">
        <f t="shared" ref="Y113:Y118" si="12">IFERROR(IF(X113="","",X113),"")</f>
        <v>60</v>
      </c>
      <c r="Z113" s="36">
        <f t="shared" ref="Z113:Z118" si="13">IFERROR(IF(X113="","",X113*0.0155),"")</f>
        <v>0.92999999999999994</v>
      </c>
      <c r="AA113" s="56"/>
      <c r="AB113" s="57"/>
      <c r="AC113" s="154" t="s">
        <v>167</v>
      </c>
      <c r="AG113" s="67"/>
      <c r="AJ113" s="71" t="s">
        <v>110</v>
      </c>
      <c r="AK113" s="71">
        <v>12</v>
      </c>
      <c r="BB113" s="155" t="s">
        <v>1</v>
      </c>
      <c r="BM113" s="67">
        <f t="shared" ref="BM113:BM118" si="14">IFERROR(X113*I113,"0")</f>
        <v>403.17599999999999</v>
      </c>
      <c r="BN113" s="67">
        <f t="shared" ref="BN113:BN118" si="15">IFERROR(Y113*I113,"0")</f>
        <v>403.17599999999999</v>
      </c>
      <c r="BO113" s="67">
        <f t="shared" ref="BO113:BO118" si="16">IFERROR(X113/J113,"0")</f>
        <v>0.7142857142857143</v>
      </c>
      <c r="BP113" s="67">
        <f t="shared" ref="BP113:BP118" si="17">IFERROR(Y113/J113,"0")</f>
        <v>0.7142857142857143</v>
      </c>
    </row>
    <row r="114" spans="1:68" ht="27" hidden="1" customHeight="1" x14ac:dyDescent="0.25">
      <c r="A114" s="54" t="s">
        <v>213</v>
      </c>
      <c r="B114" s="54" t="s">
        <v>214</v>
      </c>
      <c r="C114" s="31">
        <v>4301070976</v>
      </c>
      <c r="D114" s="353">
        <v>4607111034144</v>
      </c>
      <c r="E114" s="354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2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58"/>
      <c r="R114" s="358"/>
      <c r="S114" s="358"/>
      <c r="T114" s="359"/>
      <c r="U114" s="34"/>
      <c r="V114" s="34"/>
      <c r="W114" s="35" t="s">
        <v>70</v>
      </c>
      <c r="X114" s="342">
        <v>0</v>
      </c>
      <c r="Y114" s="343">
        <f t="shared" si="12"/>
        <v>0</v>
      </c>
      <c r="Z114" s="36">
        <f t="shared" si="13"/>
        <v>0</v>
      </c>
      <c r="AA114" s="56"/>
      <c r="AB114" s="57"/>
      <c r="AC114" s="156" t="s">
        <v>167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215</v>
      </c>
      <c r="B115" s="54" t="s">
        <v>216</v>
      </c>
      <c r="C115" s="31">
        <v>4301071038</v>
      </c>
      <c r="D115" s="353">
        <v>4607111039248</v>
      </c>
      <c r="E115" s="354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67</v>
      </c>
      <c r="L115" s="32" t="s">
        <v>113</v>
      </c>
      <c r="M115" s="33" t="s">
        <v>69</v>
      </c>
      <c r="N115" s="33"/>
      <c r="O115" s="32">
        <v>180</v>
      </c>
      <c r="P115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58"/>
      <c r="R115" s="358"/>
      <c r="S115" s="358"/>
      <c r="T115" s="359"/>
      <c r="U115" s="34"/>
      <c r="V115" s="34"/>
      <c r="W115" s="35" t="s">
        <v>70</v>
      </c>
      <c r="X115" s="342">
        <v>168</v>
      </c>
      <c r="Y115" s="343">
        <f t="shared" si="12"/>
        <v>168</v>
      </c>
      <c r="Z115" s="36">
        <f t="shared" si="13"/>
        <v>2.6040000000000001</v>
      </c>
      <c r="AA115" s="56"/>
      <c r="AB115" s="57"/>
      <c r="AC115" s="158" t="s">
        <v>167</v>
      </c>
      <c r="AG115" s="67"/>
      <c r="AJ115" s="71" t="s">
        <v>114</v>
      </c>
      <c r="AK115" s="71">
        <v>84</v>
      </c>
      <c r="BB115" s="159" t="s">
        <v>1</v>
      </c>
      <c r="BM115" s="67">
        <f t="shared" si="14"/>
        <v>1226.3999999999999</v>
      </c>
      <c r="BN115" s="67">
        <f t="shared" si="15"/>
        <v>1226.3999999999999</v>
      </c>
      <c r="BO115" s="67">
        <f t="shared" si="16"/>
        <v>2</v>
      </c>
      <c r="BP115" s="67">
        <f t="shared" si="17"/>
        <v>2</v>
      </c>
    </row>
    <row r="116" spans="1:68" ht="27" customHeight="1" x14ac:dyDescent="0.25">
      <c r="A116" s="54" t="s">
        <v>217</v>
      </c>
      <c r="B116" s="54" t="s">
        <v>218</v>
      </c>
      <c r="C116" s="31">
        <v>4301071049</v>
      </c>
      <c r="D116" s="353">
        <v>4607111039293</v>
      </c>
      <c r="E116" s="354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67</v>
      </c>
      <c r="L116" s="32" t="s">
        <v>108</v>
      </c>
      <c r="M116" s="33" t="s">
        <v>69</v>
      </c>
      <c r="N116" s="33"/>
      <c r="O116" s="32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58"/>
      <c r="R116" s="358"/>
      <c r="S116" s="358"/>
      <c r="T116" s="359"/>
      <c r="U116" s="34"/>
      <c r="V116" s="34"/>
      <c r="W116" s="35" t="s">
        <v>70</v>
      </c>
      <c r="X116" s="342">
        <v>36</v>
      </c>
      <c r="Y116" s="343">
        <f t="shared" si="12"/>
        <v>36</v>
      </c>
      <c r="Z116" s="36">
        <f t="shared" si="13"/>
        <v>0.55800000000000005</v>
      </c>
      <c r="AA116" s="56"/>
      <c r="AB116" s="57"/>
      <c r="AC116" s="160" t="s">
        <v>167</v>
      </c>
      <c r="AG116" s="67"/>
      <c r="AJ116" s="71" t="s">
        <v>110</v>
      </c>
      <c r="AK116" s="71">
        <v>12</v>
      </c>
      <c r="BB116" s="161" t="s">
        <v>1</v>
      </c>
      <c r="BM116" s="67">
        <f t="shared" si="14"/>
        <v>241.90559999999999</v>
      </c>
      <c r="BN116" s="67">
        <f t="shared" si="15"/>
        <v>241.90559999999999</v>
      </c>
      <c r="BO116" s="67">
        <f t="shared" si="16"/>
        <v>0.42857142857142855</v>
      </c>
      <c r="BP116" s="67">
        <f t="shared" si="17"/>
        <v>0.42857142857142855</v>
      </c>
    </row>
    <row r="117" spans="1:68" ht="27" customHeight="1" x14ac:dyDescent="0.25">
      <c r="A117" s="54" t="s">
        <v>219</v>
      </c>
      <c r="B117" s="54" t="s">
        <v>220</v>
      </c>
      <c r="C117" s="31">
        <v>4301071039</v>
      </c>
      <c r="D117" s="353">
        <v>4607111039279</v>
      </c>
      <c r="E117" s="354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67</v>
      </c>
      <c r="L117" s="32" t="s">
        <v>113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58"/>
      <c r="R117" s="358"/>
      <c r="S117" s="358"/>
      <c r="T117" s="359"/>
      <c r="U117" s="34"/>
      <c r="V117" s="34"/>
      <c r="W117" s="35" t="s">
        <v>70</v>
      </c>
      <c r="X117" s="342">
        <v>228</v>
      </c>
      <c r="Y117" s="343">
        <f t="shared" si="12"/>
        <v>228</v>
      </c>
      <c r="Z117" s="36">
        <f t="shared" si="13"/>
        <v>3.5339999999999998</v>
      </c>
      <c r="AA117" s="56"/>
      <c r="AB117" s="57"/>
      <c r="AC117" s="162" t="s">
        <v>167</v>
      </c>
      <c r="AG117" s="67"/>
      <c r="AJ117" s="71" t="s">
        <v>114</v>
      </c>
      <c r="AK117" s="71">
        <v>84</v>
      </c>
      <c r="BB117" s="163" t="s">
        <v>1</v>
      </c>
      <c r="BM117" s="67">
        <f t="shared" si="14"/>
        <v>1664.3999999999999</v>
      </c>
      <c r="BN117" s="67">
        <f t="shared" si="15"/>
        <v>1664.3999999999999</v>
      </c>
      <c r="BO117" s="67">
        <f t="shared" si="16"/>
        <v>2.7142857142857144</v>
      </c>
      <c r="BP117" s="67">
        <f t="shared" si="17"/>
        <v>2.7142857142857144</v>
      </c>
    </row>
    <row r="118" spans="1:68" ht="27" customHeight="1" x14ac:dyDescent="0.25">
      <c r="A118" s="54" t="s">
        <v>221</v>
      </c>
      <c r="B118" s="54" t="s">
        <v>222</v>
      </c>
      <c r="C118" s="31">
        <v>4301070958</v>
      </c>
      <c r="D118" s="353">
        <v>4607111038098</v>
      </c>
      <c r="E118" s="354"/>
      <c r="F118" s="341">
        <v>0.8</v>
      </c>
      <c r="G118" s="32">
        <v>8</v>
      </c>
      <c r="H118" s="341">
        <v>6.4</v>
      </c>
      <c r="I118" s="341">
        <v>6.6859999999999999</v>
      </c>
      <c r="J118" s="32">
        <v>84</v>
      </c>
      <c r="K118" s="32" t="s">
        <v>67</v>
      </c>
      <c r="L118" s="32" t="s">
        <v>108</v>
      </c>
      <c r="M118" s="33" t="s">
        <v>69</v>
      </c>
      <c r="N118" s="33"/>
      <c r="O118" s="32">
        <v>180</v>
      </c>
      <c r="P118" s="41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58"/>
      <c r="R118" s="358"/>
      <c r="S118" s="358"/>
      <c r="T118" s="359"/>
      <c r="U118" s="34"/>
      <c r="V118" s="34"/>
      <c r="W118" s="35" t="s">
        <v>70</v>
      </c>
      <c r="X118" s="342">
        <v>72</v>
      </c>
      <c r="Y118" s="343">
        <f t="shared" si="12"/>
        <v>72</v>
      </c>
      <c r="Z118" s="36">
        <f t="shared" si="13"/>
        <v>1.1160000000000001</v>
      </c>
      <c r="AA118" s="56"/>
      <c r="AB118" s="57"/>
      <c r="AC118" s="164" t="s">
        <v>223</v>
      </c>
      <c r="AG118" s="67"/>
      <c r="AJ118" s="71" t="s">
        <v>110</v>
      </c>
      <c r="AK118" s="71">
        <v>12</v>
      </c>
      <c r="BB118" s="165" t="s">
        <v>1</v>
      </c>
      <c r="BM118" s="67">
        <f t="shared" si="14"/>
        <v>481.392</v>
      </c>
      <c r="BN118" s="67">
        <f t="shared" si="15"/>
        <v>481.392</v>
      </c>
      <c r="BO118" s="67">
        <f t="shared" si="16"/>
        <v>0.8571428571428571</v>
      </c>
      <c r="BP118" s="67">
        <f t="shared" si="17"/>
        <v>0.8571428571428571</v>
      </c>
    </row>
    <row r="119" spans="1:68" x14ac:dyDescent="0.2">
      <c r="A119" s="355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6"/>
      <c r="P119" s="348" t="s">
        <v>73</v>
      </c>
      <c r="Q119" s="349"/>
      <c r="R119" s="349"/>
      <c r="S119" s="349"/>
      <c r="T119" s="349"/>
      <c r="U119" s="349"/>
      <c r="V119" s="350"/>
      <c r="W119" s="37" t="s">
        <v>70</v>
      </c>
      <c r="X119" s="344">
        <f>IFERROR(SUM(X113:X118),"0")</f>
        <v>564</v>
      </c>
      <c r="Y119" s="344">
        <f>IFERROR(SUM(Y113:Y118),"0")</f>
        <v>564</v>
      </c>
      <c r="Z119" s="344">
        <f>IFERROR(IF(Z113="",0,Z113),"0")+IFERROR(IF(Z114="",0,Z114),"0")+IFERROR(IF(Z115="",0,Z115),"0")+IFERROR(IF(Z116="",0,Z116),"0")+IFERROR(IF(Z117="",0,Z117),"0")+IFERROR(IF(Z118="",0,Z118),"0")</f>
        <v>8.7419999999999991</v>
      </c>
      <c r="AA119" s="345"/>
      <c r="AB119" s="345"/>
      <c r="AC119" s="345"/>
    </row>
    <row r="120" spans="1:68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6"/>
      <c r="P120" s="348" t="s">
        <v>73</v>
      </c>
      <c r="Q120" s="349"/>
      <c r="R120" s="349"/>
      <c r="S120" s="349"/>
      <c r="T120" s="349"/>
      <c r="U120" s="349"/>
      <c r="V120" s="350"/>
      <c r="W120" s="37" t="s">
        <v>74</v>
      </c>
      <c r="X120" s="344">
        <f>IFERROR(SUMPRODUCT(X113:X118*H113:H118),"0")</f>
        <v>3847.2000000000003</v>
      </c>
      <c r="Y120" s="344">
        <f>IFERROR(SUMPRODUCT(Y113:Y118*H113:H118),"0")</f>
        <v>3847.2000000000003</v>
      </c>
      <c r="Z120" s="37"/>
      <c r="AA120" s="345"/>
      <c r="AB120" s="345"/>
      <c r="AC120" s="345"/>
    </row>
    <row r="121" spans="1:68" ht="16.5" hidden="1" customHeight="1" x14ac:dyDescent="0.25">
      <c r="A121" s="351" t="s">
        <v>224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37"/>
      <c r="AB121" s="337"/>
      <c r="AC121" s="337"/>
    </row>
    <row r="122" spans="1:68" ht="14.25" hidden="1" customHeight="1" x14ac:dyDescent="0.25">
      <c r="A122" s="363" t="s">
        <v>148</v>
      </c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352"/>
      <c r="T122" s="352"/>
      <c r="U122" s="352"/>
      <c r="V122" s="352"/>
      <c r="W122" s="352"/>
      <c r="X122" s="352"/>
      <c r="Y122" s="352"/>
      <c r="Z122" s="352"/>
      <c r="AA122" s="338"/>
      <c r="AB122" s="338"/>
      <c r="AC122" s="338"/>
    </row>
    <row r="123" spans="1:68" ht="27" customHeight="1" x14ac:dyDescent="0.25">
      <c r="A123" s="54" t="s">
        <v>225</v>
      </c>
      <c r="B123" s="54" t="s">
        <v>226</v>
      </c>
      <c r="C123" s="31">
        <v>4301135533</v>
      </c>
      <c r="D123" s="353">
        <v>4607111034014</v>
      </c>
      <c r="E123" s="354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3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8"/>
      <c r="R123" s="358"/>
      <c r="S123" s="358"/>
      <c r="T123" s="359"/>
      <c r="U123" s="34"/>
      <c r="V123" s="34"/>
      <c r="W123" s="35" t="s">
        <v>70</v>
      </c>
      <c r="X123" s="342">
        <v>154</v>
      </c>
      <c r="Y123" s="343">
        <f>IFERROR(IF(X123="","",X123),"")</f>
        <v>154</v>
      </c>
      <c r="Z123" s="36">
        <f>IFERROR(IF(X123="","",X123*0.01788),"")</f>
        <v>2.75352</v>
      </c>
      <c r="AA123" s="56"/>
      <c r="AB123" s="57"/>
      <c r="AC123" s="166" t="s">
        <v>227</v>
      </c>
      <c r="AG123" s="67"/>
      <c r="AJ123" s="71" t="s">
        <v>114</v>
      </c>
      <c r="AK123" s="71">
        <v>70</v>
      </c>
      <c r="BB123" s="167" t="s">
        <v>83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228</v>
      </c>
      <c r="B124" s="54" t="s">
        <v>229</v>
      </c>
      <c r="C124" s="31">
        <v>4301135532</v>
      </c>
      <c r="D124" s="353">
        <v>4607111033994</v>
      </c>
      <c r="E124" s="354"/>
      <c r="F124" s="341">
        <v>0.25</v>
      </c>
      <c r="G124" s="32">
        <v>12</v>
      </c>
      <c r="H124" s="341">
        <v>3</v>
      </c>
      <c r="I124" s="341">
        <v>3.7035999999999998</v>
      </c>
      <c r="J124" s="32">
        <v>70</v>
      </c>
      <c r="K124" s="32" t="s">
        <v>80</v>
      </c>
      <c r="L124" s="32" t="s">
        <v>113</v>
      </c>
      <c r="M124" s="33" t="s">
        <v>69</v>
      </c>
      <c r="N124" s="33"/>
      <c r="O124" s="32">
        <v>180</v>
      </c>
      <c r="P124" s="5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8"/>
      <c r="R124" s="358"/>
      <c r="S124" s="358"/>
      <c r="T124" s="359"/>
      <c r="U124" s="34"/>
      <c r="V124" s="34"/>
      <c r="W124" s="35" t="s">
        <v>70</v>
      </c>
      <c r="X124" s="342">
        <v>224</v>
      </c>
      <c r="Y124" s="343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68" t="s">
        <v>174</v>
      </c>
      <c r="AG124" s="67"/>
      <c r="AJ124" s="71" t="s">
        <v>114</v>
      </c>
      <c r="AK124" s="71">
        <v>70</v>
      </c>
      <c r="BB124" s="169" t="s">
        <v>83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x14ac:dyDescent="0.2">
      <c r="A125" s="355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6"/>
      <c r="P125" s="348" t="s">
        <v>73</v>
      </c>
      <c r="Q125" s="349"/>
      <c r="R125" s="349"/>
      <c r="S125" s="349"/>
      <c r="T125" s="349"/>
      <c r="U125" s="349"/>
      <c r="V125" s="350"/>
      <c r="W125" s="37" t="s">
        <v>70</v>
      </c>
      <c r="X125" s="344">
        <f>IFERROR(SUM(X123:X124),"0")</f>
        <v>378</v>
      </c>
      <c r="Y125" s="344">
        <f>IFERROR(SUM(Y123:Y124),"0")</f>
        <v>378</v>
      </c>
      <c r="Z125" s="344">
        <f>IFERROR(IF(Z123="",0,Z123),"0")+IFERROR(IF(Z124="",0,Z124),"0")</f>
        <v>6.7586399999999998</v>
      </c>
      <c r="AA125" s="345"/>
      <c r="AB125" s="345"/>
      <c r="AC125" s="345"/>
    </row>
    <row r="126" spans="1:68" x14ac:dyDescent="0.2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6"/>
      <c r="P126" s="348" t="s">
        <v>73</v>
      </c>
      <c r="Q126" s="349"/>
      <c r="R126" s="349"/>
      <c r="S126" s="349"/>
      <c r="T126" s="349"/>
      <c r="U126" s="349"/>
      <c r="V126" s="350"/>
      <c r="W126" s="37" t="s">
        <v>74</v>
      </c>
      <c r="X126" s="344">
        <f>IFERROR(SUMPRODUCT(X123:X124*H123:H124),"0")</f>
        <v>1134</v>
      </c>
      <c r="Y126" s="344">
        <f>IFERROR(SUMPRODUCT(Y123:Y124*H123:H124),"0")</f>
        <v>1134</v>
      </c>
      <c r="Z126" s="37"/>
      <c r="AA126" s="345"/>
      <c r="AB126" s="345"/>
      <c r="AC126" s="345"/>
    </row>
    <row r="127" spans="1:68" ht="16.5" hidden="1" customHeight="1" x14ac:dyDescent="0.25">
      <c r="A127" s="351" t="s">
        <v>230</v>
      </c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352"/>
      <c r="Y127" s="352"/>
      <c r="Z127" s="352"/>
      <c r="AA127" s="337"/>
      <c r="AB127" s="337"/>
      <c r="AC127" s="337"/>
    </row>
    <row r="128" spans="1:68" ht="14.25" hidden="1" customHeight="1" x14ac:dyDescent="0.25">
      <c r="A128" s="363" t="s">
        <v>148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Z128" s="352"/>
      <c r="AA128" s="338"/>
      <c r="AB128" s="338"/>
      <c r="AC128" s="338"/>
    </row>
    <row r="129" spans="1:68" ht="27" customHeight="1" x14ac:dyDescent="0.25">
      <c r="A129" s="54" t="s">
        <v>231</v>
      </c>
      <c r="B129" s="54" t="s">
        <v>232</v>
      </c>
      <c r="C129" s="31">
        <v>4301135311</v>
      </c>
      <c r="D129" s="353">
        <v>4607111039095</v>
      </c>
      <c r="E129" s="354"/>
      <c r="F129" s="341">
        <v>0.25</v>
      </c>
      <c r="G129" s="32">
        <v>12</v>
      </c>
      <c r="H129" s="341">
        <v>3</v>
      </c>
      <c r="I129" s="341">
        <v>3.7480000000000002</v>
      </c>
      <c r="J129" s="32">
        <v>70</v>
      </c>
      <c r="K129" s="32" t="s">
        <v>80</v>
      </c>
      <c r="L129" s="32" t="s">
        <v>108</v>
      </c>
      <c r="M129" s="33" t="s">
        <v>69</v>
      </c>
      <c r="N129" s="33"/>
      <c r="O129" s="32">
        <v>180</v>
      </c>
      <c r="P129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8"/>
      <c r="R129" s="358"/>
      <c r="S129" s="358"/>
      <c r="T129" s="359"/>
      <c r="U129" s="34"/>
      <c r="V129" s="34"/>
      <c r="W129" s="35" t="s">
        <v>70</v>
      </c>
      <c r="X129" s="342">
        <v>28</v>
      </c>
      <c r="Y129" s="34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0" t="s">
        <v>233</v>
      </c>
      <c r="AG129" s="67"/>
      <c r="AJ129" s="71" t="s">
        <v>110</v>
      </c>
      <c r="AK129" s="71">
        <v>14</v>
      </c>
      <c r="BB129" s="171" t="s">
        <v>83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customHeight="1" x14ac:dyDescent="0.25">
      <c r="A130" s="54" t="s">
        <v>234</v>
      </c>
      <c r="B130" s="54" t="s">
        <v>235</v>
      </c>
      <c r="C130" s="31">
        <v>4301135534</v>
      </c>
      <c r="D130" s="353">
        <v>4607111034199</v>
      </c>
      <c r="E130" s="354"/>
      <c r="F130" s="341">
        <v>0.25</v>
      </c>
      <c r="G130" s="32">
        <v>12</v>
      </c>
      <c r="H130" s="341">
        <v>3</v>
      </c>
      <c r="I130" s="341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9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8"/>
      <c r="R130" s="358"/>
      <c r="S130" s="358"/>
      <c r="T130" s="359"/>
      <c r="U130" s="34"/>
      <c r="V130" s="34"/>
      <c r="W130" s="35" t="s">
        <v>70</v>
      </c>
      <c r="X130" s="342">
        <v>98</v>
      </c>
      <c r="Y130" s="343">
        <f>IFERROR(IF(X130="","",X130),"")</f>
        <v>98</v>
      </c>
      <c r="Z130" s="36">
        <f>IFERROR(IF(X130="","",X130*0.01788),"")</f>
        <v>1.75224</v>
      </c>
      <c r="AA130" s="56"/>
      <c r="AB130" s="57"/>
      <c r="AC130" s="172" t="s">
        <v>236</v>
      </c>
      <c r="AG130" s="67"/>
      <c r="AJ130" s="71" t="s">
        <v>72</v>
      </c>
      <c r="AK130" s="71">
        <v>1</v>
      </c>
      <c r="BB130" s="173" t="s">
        <v>83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355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6"/>
      <c r="P131" s="348" t="s">
        <v>73</v>
      </c>
      <c r="Q131" s="349"/>
      <c r="R131" s="349"/>
      <c r="S131" s="349"/>
      <c r="T131" s="349"/>
      <c r="U131" s="349"/>
      <c r="V131" s="350"/>
      <c r="W131" s="37" t="s">
        <v>70</v>
      </c>
      <c r="X131" s="344">
        <f>IFERROR(SUM(X129:X130),"0")</f>
        <v>126</v>
      </c>
      <c r="Y131" s="344">
        <f>IFERROR(SUM(Y129:Y130),"0")</f>
        <v>126</v>
      </c>
      <c r="Z131" s="344">
        <f>IFERROR(IF(Z129="",0,Z129),"0")+IFERROR(IF(Z130="",0,Z130),"0")</f>
        <v>2.2528800000000002</v>
      </c>
      <c r="AA131" s="345"/>
      <c r="AB131" s="345"/>
      <c r="AC131" s="345"/>
    </row>
    <row r="132" spans="1:68" x14ac:dyDescent="0.2">
      <c r="A132" s="352"/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6"/>
      <c r="P132" s="348" t="s">
        <v>73</v>
      </c>
      <c r="Q132" s="349"/>
      <c r="R132" s="349"/>
      <c r="S132" s="349"/>
      <c r="T132" s="349"/>
      <c r="U132" s="349"/>
      <c r="V132" s="350"/>
      <c r="W132" s="37" t="s">
        <v>74</v>
      </c>
      <c r="X132" s="344">
        <f>IFERROR(SUMPRODUCT(X129:X130*H129:H130),"0")</f>
        <v>378</v>
      </c>
      <c r="Y132" s="344">
        <f>IFERROR(SUMPRODUCT(Y129:Y130*H129:H130),"0")</f>
        <v>378</v>
      </c>
      <c r="Z132" s="37"/>
      <c r="AA132" s="345"/>
      <c r="AB132" s="345"/>
      <c r="AC132" s="345"/>
    </row>
    <row r="133" spans="1:68" ht="16.5" hidden="1" customHeight="1" x14ac:dyDescent="0.25">
      <c r="A133" s="351" t="s">
        <v>237</v>
      </c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52"/>
      <c r="Z133" s="352"/>
      <c r="AA133" s="337"/>
      <c r="AB133" s="337"/>
      <c r="AC133" s="337"/>
    </row>
    <row r="134" spans="1:68" ht="14.25" hidden="1" customHeight="1" x14ac:dyDescent="0.25">
      <c r="A134" s="363" t="s">
        <v>148</v>
      </c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  <c r="X134" s="352"/>
      <c r="Y134" s="352"/>
      <c r="Z134" s="352"/>
      <c r="AA134" s="338"/>
      <c r="AB134" s="338"/>
      <c r="AC134" s="338"/>
    </row>
    <row r="135" spans="1:68" ht="27" customHeight="1" x14ac:dyDescent="0.25">
      <c r="A135" s="54" t="s">
        <v>238</v>
      </c>
      <c r="B135" s="54" t="s">
        <v>239</v>
      </c>
      <c r="C135" s="31">
        <v>4301135275</v>
      </c>
      <c r="D135" s="353">
        <v>4607111034380</v>
      </c>
      <c r="E135" s="354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80</v>
      </c>
      <c r="L135" s="32" t="s">
        <v>108</v>
      </c>
      <c r="M135" s="33" t="s">
        <v>69</v>
      </c>
      <c r="N135" s="33"/>
      <c r="O135" s="32">
        <v>180</v>
      </c>
      <c r="P135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5" s="358"/>
      <c r="R135" s="358"/>
      <c r="S135" s="358"/>
      <c r="T135" s="359"/>
      <c r="U135" s="34"/>
      <c r="V135" s="34"/>
      <c r="W135" s="35" t="s">
        <v>70</v>
      </c>
      <c r="X135" s="342">
        <v>14</v>
      </c>
      <c r="Y135" s="34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74" t="s">
        <v>240</v>
      </c>
      <c r="AG135" s="67"/>
      <c r="AJ135" s="71" t="s">
        <v>110</v>
      </c>
      <c r="AK135" s="71">
        <v>14</v>
      </c>
      <c r="BB135" s="175" t="s">
        <v>83</v>
      </c>
      <c r="BM135" s="67">
        <f>IFERROR(X135*I135,"0")</f>
        <v>45.919999999999995</v>
      </c>
      <c r="BN135" s="67">
        <f>IFERROR(Y135*I135,"0")</f>
        <v>45.919999999999995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241</v>
      </c>
      <c r="B136" s="54" t="s">
        <v>242</v>
      </c>
      <c r="C136" s="31">
        <v>4301135277</v>
      </c>
      <c r="D136" s="353">
        <v>4607111034397</v>
      </c>
      <c r="E136" s="354"/>
      <c r="F136" s="341">
        <v>0.25</v>
      </c>
      <c r="G136" s="32">
        <v>12</v>
      </c>
      <c r="H136" s="341">
        <v>3</v>
      </c>
      <c r="I136" s="341">
        <v>3.28</v>
      </c>
      <c r="J136" s="32">
        <v>70</v>
      </c>
      <c r="K136" s="32" t="s">
        <v>80</v>
      </c>
      <c r="L136" s="32" t="s">
        <v>113</v>
      </c>
      <c r="M136" s="33" t="s">
        <v>69</v>
      </c>
      <c r="N136" s="33"/>
      <c r="O136" s="32">
        <v>180</v>
      </c>
      <c r="P136" s="5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6" s="358"/>
      <c r="R136" s="358"/>
      <c r="S136" s="358"/>
      <c r="T136" s="359"/>
      <c r="U136" s="34"/>
      <c r="V136" s="34"/>
      <c r="W136" s="35" t="s">
        <v>70</v>
      </c>
      <c r="X136" s="342">
        <v>84</v>
      </c>
      <c r="Y136" s="343">
        <f>IFERROR(IF(X136="","",X136),"")</f>
        <v>84</v>
      </c>
      <c r="Z136" s="36">
        <f>IFERROR(IF(X136="","",X136*0.01788),"")</f>
        <v>1.5019199999999999</v>
      </c>
      <c r="AA136" s="56"/>
      <c r="AB136" s="57"/>
      <c r="AC136" s="176" t="s">
        <v>227</v>
      </c>
      <c r="AG136" s="67"/>
      <c r="AJ136" s="71" t="s">
        <v>114</v>
      </c>
      <c r="AK136" s="71">
        <v>70</v>
      </c>
      <c r="BB136" s="177" t="s">
        <v>83</v>
      </c>
      <c r="BM136" s="67">
        <f>IFERROR(X136*I136,"0")</f>
        <v>275.52</v>
      </c>
      <c r="BN136" s="67">
        <f>IFERROR(Y136*I136,"0")</f>
        <v>275.52</v>
      </c>
      <c r="BO136" s="67">
        <f>IFERROR(X136/J136,"0")</f>
        <v>1.2</v>
      </c>
      <c r="BP136" s="67">
        <f>IFERROR(Y136/J136,"0")</f>
        <v>1.2</v>
      </c>
    </row>
    <row r="137" spans="1:68" x14ac:dyDescent="0.2">
      <c r="A137" s="355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6"/>
      <c r="P137" s="348" t="s">
        <v>73</v>
      </c>
      <c r="Q137" s="349"/>
      <c r="R137" s="349"/>
      <c r="S137" s="349"/>
      <c r="T137" s="349"/>
      <c r="U137" s="349"/>
      <c r="V137" s="350"/>
      <c r="W137" s="37" t="s">
        <v>70</v>
      </c>
      <c r="X137" s="344">
        <f>IFERROR(SUM(X135:X136),"0")</f>
        <v>98</v>
      </c>
      <c r="Y137" s="344">
        <f>IFERROR(SUM(Y135:Y136),"0")</f>
        <v>98</v>
      </c>
      <c r="Z137" s="344">
        <f>IFERROR(IF(Z135="",0,Z135),"0")+IFERROR(IF(Z136="",0,Z136),"0")</f>
        <v>1.75224</v>
      </c>
      <c r="AA137" s="345"/>
      <c r="AB137" s="345"/>
      <c r="AC137" s="345"/>
    </row>
    <row r="138" spans="1:68" x14ac:dyDescent="0.2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6"/>
      <c r="P138" s="348" t="s">
        <v>73</v>
      </c>
      <c r="Q138" s="349"/>
      <c r="R138" s="349"/>
      <c r="S138" s="349"/>
      <c r="T138" s="349"/>
      <c r="U138" s="349"/>
      <c r="V138" s="350"/>
      <c r="W138" s="37" t="s">
        <v>74</v>
      </c>
      <c r="X138" s="344">
        <f>IFERROR(SUMPRODUCT(X135:X136*H135:H136),"0")</f>
        <v>294</v>
      </c>
      <c r="Y138" s="344">
        <f>IFERROR(SUMPRODUCT(Y135:Y136*H135:H136),"0")</f>
        <v>294</v>
      </c>
      <c r="Z138" s="37"/>
      <c r="AA138" s="345"/>
      <c r="AB138" s="345"/>
      <c r="AC138" s="345"/>
    </row>
    <row r="139" spans="1:68" ht="16.5" hidden="1" customHeight="1" x14ac:dyDescent="0.25">
      <c r="A139" s="351" t="s">
        <v>243</v>
      </c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352"/>
      <c r="T139" s="352"/>
      <c r="U139" s="352"/>
      <c r="V139" s="352"/>
      <c r="W139" s="352"/>
      <c r="X139" s="352"/>
      <c r="Y139" s="352"/>
      <c r="Z139" s="352"/>
      <c r="AA139" s="337"/>
      <c r="AB139" s="337"/>
      <c r="AC139" s="337"/>
    </row>
    <row r="140" spans="1:68" ht="14.25" hidden="1" customHeight="1" x14ac:dyDescent="0.25">
      <c r="A140" s="363" t="s">
        <v>148</v>
      </c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52"/>
      <c r="Z140" s="352"/>
      <c r="AA140" s="338"/>
      <c r="AB140" s="338"/>
      <c r="AC140" s="338"/>
    </row>
    <row r="141" spans="1:68" ht="27" hidden="1" customHeight="1" x14ac:dyDescent="0.25">
      <c r="A141" s="54" t="s">
        <v>244</v>
      </c>
      <c r="B141" s="54" t="s">
        <v>245</v>
      </c>
      <c r="C141" s="31">
        <v>4301135570</v>
      </c>
      <c r="D141" s="353">
        <v>4607111035806</v>
      </c>
      <c r="E141" s="354"/>
      <c r="F141" s="341">
        <v>0.25</v>
      </c>
      <c r="G141" s="32">
        <v>12</v>
      </c>
      <c r="H141" s="341">
        <v>3</v>
      </c>
      <c r="I141" s="341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75" t="s">
        <v>246</v>
      </c>
      <c r="Q141" s="358"/>
      <c r="R141" s="358"/>
      <c r="S141" s="358"/>
      <c r="T141" s="359"/>
      <c r="U141" s="34"/>
      <c r="V141" s="34"/>
      <c r="W141" s="35" t="s">
        <v>70</v>
      </c>
      <c r="X141" s="342">
        <v>0</v>
      </c>
      <c r="Y141" s="343">
        <f>IFERROR(IF(X141="","",X141),"")</f>
        <v>0</v>
      </c>
      <c r="Z141" s="36">
        <f>IFERROR(IF(X141="","",X141*0.01788),"")</f>
        <v>0</v>
      </c>
      <c r="AA141" s="56"/>
      <c r="AB141" s="57"/>
      <c r="AC141" s="178" t="s">
        <v>247</v>
      </c>
      <c r="AG141" s="67"/>
      <c r="AJ141" s="71" t="s">
        <v>72</v>
      </c>
      <c r="AK141" s="71">
        <v>1</v>
      </c>
      <c r="BB141" s="179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6"/>
      <c r="P142" s="348" t="s">
        <v>73</v>
      </c>
      <c r="Q142" s="349"/>
      <c r="R142" s="349"/>
      <c r="S142" s="349"/>
      <c r="T142" s="349"/>
      <c r="U142" s="349"/>
      <c r="V142" s="350"/>
      <c r="W142" s="37" t="s">
        <v>70</v>
      </c>
      <c r="X142" s="344">
        <f>IFERROR(SUM(X141:X141),"0")</f>
        <v>0</v>
      </c>
      <c r="Y142" s="344">
        <f>IFERROR(SUM(Y141:Y141),"0")</f>
        <v>0</v>
      </c>
      <c r="Z142" s="344">
        <f>IFERROR(IF(Z141="",0,Z141),"0")</f>
        <v>0</v>
      </c>
      <c r="AA142" s="345"/>
      <c r="AB142" s="345"/>
      <c r="AC142" s="345"/>
    </row>
    <row r="143" spans="1:68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6"/>
      <c r="P143" s="348" t="s">
        <v>73</v>
      </c>
      <c r="Q143" s="349"/>
      <c r="R143" s="349"/>
      <c r="S143" s="349"/>
      <c r="T143" s="349"/>
      <c r="U143" s="349"/>
      <c r="V143" s="350"/>
      <c r="W143" s="37" t="s">
        <v>74</v>
      </c>
      <c r="X143" s="344">
        <f>IFERROR(SUMPRODUCT(X141:X141*H141:H141),"0")</f>
        <v>0</v>
      </c>
      <c r="Y143" s="344">
        <f>IFERROR(SUMPRODUCT(Y141:Y141*H141:H141),"0")</f>
        <v>0</v>
      </c>
      <c r="Z143" s="37"/>
      <c r="AA143" s="345"/>
      <c r="AB143" s="345"/>
      <c r="AC143" s="345"/>
    </row>
    <row r="144" spans="1:68" ht="16.5" hidden="1" customHeight="1" x14ac:dyDescent="0.25">
      <c r="A144" s="351" t="s">
        <v>248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  <c r="AA144" s="337"/>
      <c r="AB144" s="337"/>
      <c r="AC144" s="337"/>
    </row>
    <row r="145" spans="1:68" ht="14.25" hidden="1" customHeight="1" x14ac:dyDescent="0.25">
      <c r="A145" s="363" t="s">
        <v>148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52"/>
      <c r="Z145" s="352"/>
      <c r="AA145" s="338"/>
      <c r="AB145" s="338"/>
      <c r="AC145" s="338"/>
    </row>
    <row r="146" spans="1:68" ht="16.5" hidden="1" customHeight="1" x14ac:dyDescent="0.25">
      <c r="A146" s="54" t="s">
        <v>249</v>
      </c>
      <c r="B146" s="54" t="s">
        <v>250</v>
      </c>
      <c r="C146" s="31">
        <v>4301135596</v>
      </c>
      <c r="D146" s="353">
        <v>4607111039613</v>
      </c>
      <c r="E146" s="354"/>
      <c r="F146" s="341">
        <v>0.09</v>
      </c>
      <c r="G146" s="32">
        <v>30</v>
      </c>
      <c r="H146" s="341">
        <v>2.7</v>
      </c>
      <c r="I146" s="341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8"/>
      <c r="R146" s="358"/>
      <c r="S146" s="358"/>
      <c r="T146" s="359"/>
      <c r="U146" s="34"/>
      <c r="V146" s="34"/>
      <c r="W146" s="35" t="s">
        <v>70</v>
      </c>
      <c r="X146" s="342">
        <v>0</v>
      </c>
      <c r="Y146" s="343">
        <f>IFERROR(IF(X146="","",X146),"")</f>
        <v>0</v>
      </c>
      <c r="Z146" s="36">
        <f>IFERROR(IF(X146="","",X146*0.00936),"")</f>
        <v>0</v>
      </c>
      <c r="AA146" s="56"/>
      <c r="AB146" s="57"/>
      <c r="AC146" s="180" t="s">
        <v>233</v>
      </c>
      <c r="AG146" s="67"/>
      <c r="AJ146" s="71" t="s">
        <v>72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5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6"/>
      <c r="P147" s="348" t="s">
        <v>73</v>
      </c>
      <c r="Q147" s="349"/>
      <c r="R147" s="349"/>
      <c r="S147" s="349"/>
      <c r="T147" s="349"/>
      <c r="U147" s="349"/>
      <c r="V147" s="350"/>
      <c r="W147" s="37" t="s">
        <v>70</v>
      </c>
      <c r="X147" s="344">
        <f>IFERROR(SUM(X146:X146),"0")</f>
        <v>0</v>
      </c>
      <c r="Y147" s="344">
        <f>IFERROR(SUM(Y146:Y146),"0")</f>
        <v>0</v>
      </c>
      <c r="Z147" s="344">
        <f>IFERROR(IF(Z146="",0,Z146),"0")</f>
        <v>0</v>
      </c>
      <c r="AA147" s="345"/>
      <c r="AB147" s="345"/>
      <c r="AC147" s="345"/>
    </row>
    <row r="148" spans="1:68" hidden="1" x14ac:dyDescent="0.2">
      <c r="A148" s="352"/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6"/>
      <c r="P148" s="348" t="s">
        <v>73</v>
      </c>
      <c r="Q148" s="349"/>
      <c r="R148" s="349"/>
      <c r="S148" s="349"/>
      <c r="T148" s="349"/>
      <c r="U148" s="349"/>
      <c r="V148" s="350"/>
      <c r="W148" s="37" t="s">
        <v>74</v>
      </c>
      <c r="X148" s="344">
        <f>IFERROR(SUMPRODUCT(X146:X146*H146:H146),"0")</f>
        <v>0</v>
      </c>
      <c r="Y148" s="344">
        <f>IFERROR(SUMPRODUCT(Y146:Y146*H146:H146),"0")</f>
        <v>0</v>
      </c>
      <c r="Z148" s="37"/>
      <c r="AA148" s="345"/>
      <c r="AB148" s="345"/>
      <c r="AC148" s="345"/>
    </row>
    <row r="149" spans="1:68" ht="16.5" hidden="1" customHeight="1" x14ac:dyDescent="0.25">
      <c r="A149" s="351" t="s">
        <v>251</v>
      </c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337"/>
      <c r="AB149" s="337"/>
      <c r="AC149" s="337"/>
    </row>
    <row r="150" spans="1:68" ht="14.25" hidden="1" customHeight="1" x14ac:dyDescent="0.25">
      <c r="A150" s="363" t="s">
        <v>252</v>
      </c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2"/>
      <c r="P150" s="352"/>
      <c r="Q150" s="352"/>
      <c r="R150" s="352"/>
      <c r="S150" s="352"/>
      <c r="T150" s="352"/>
      <c r="U150" s="352"/>
      <c r="V150" s="352"/>
      <c r="W150" s="352"/>
      <c r="X150" s="352"/>
      <c r="Y150" s="352"/>
      <c r="Z150" s="352"/>
      <c r="AA150" s="338"/>
      <c r="AB150" s="338"/>
      <c r="AC150" s="338"/>
    </row>
    <row r="151" spans="1:68" ht="27" hidden="1" customHeight="1" x14ac:dyDescent="0.25">
      <c r="A151" s="54" t="s">
        <v>253</v>
      </c>
      <c r="B151" s="54" t="s">
        <v>254</v>
      </c>
      <c r="C151" s="31">
        <v>4301071054</v>
      </c>
      <c r="D151" s="353">
        <v>4607111035639</v>
      </c>
      <c r="E151" s="354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255</v>
      </c>
      <c r="L151" s="32" t="s">
        <v>68</v>
      </c>
      <c r="M151" s="33" t="s">
        <v>69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1" s="358"/>
      <c r="R151" s="358"/>
      <c r="S151" s="358"/>
      <c r="T151" s="359"/>
      <c r="U151" s="34"/>
      <c r="V151" s="34"/>
      <c r="W151" s="35" t="s">
        <v>70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256</v>
      </c>
      <c r="AG151" s="67"/>
      <c r="AJ151" s="71" t="s">
        <v>72</v>
      </c>
      <c r="AK151" s="71">
        <v>1</v>
      </c>
      <c r="BB151" s="183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4301135540</v>
      </c>
      <c r="D152" s="353">
        <v>4607111035646</v>
      </c>
      <c r="E152" s="354"/>
      <c r="F152" s="341">
        <v>0.2</v>
      </c>
      <c r="G152" s="32">
        <v>8</v>
      </c>
      <c r="H152" s="341">
        <v>1.6</v>
      </c>
      <c r="I152" s="341">
        <v>2.12</v>
      </c>
      <c r="J152" s="32">
        <v>72</v>
      </c>
      <c r="K152" s="32" t="s">
        <v>255</v>
      </c>
      <c r="L152" s="32" t="s">
        <v>68</v>
      </c>
      <c r="M152" s="33" t="s">
        <v>69</v>
      </c>
      <c r="N152" s="33"/>
      <c r="O152" s="32">
        <v>180</v>
      </c>
      <c r="P152" s="3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8"/>
      <c r="R152" s="358"/>
      <c r="S152" s="358"/>
      <c r="T152" s="359"/>
      <c r="U152" s="34"/>
      <c r="V152" s="34"/>
      <c r="W152" s="35" t="s">
        <v>70</v>
      </c>
      <c r="X152" s="342">
        <v>0</v>
      </c>
      <c r="Y152" s="343">
        <f>IFERROR(IF(X152="","",X152),"")</f>
        <v>0</v>
      </c>
      <c r="Z152" s="36">
        <f>IFERROR(IF(X152="","",X152*0.01157),"")</f>
        <v>0</v>
      </c>
      <c r="AA152" s="56"/>
      <c r="AB152" s="57"/>
      <c r="AC152" s="184" t="s">
        <v>256</v>
      </c>
      <c r="AG152" s="67"/>
      <c r="AJ152" s="71" t="s">
        <v>72</v>
      </c>
      <c r="AK152" s="71">
        <v>1</v>
      </c>
      <c r="BB152" s="185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55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6"/>
      <c r="P153" s="348" t="s">
        <v>73</v>
      </c>
      <c r="Q153" s="349"/>
      <c r="R153" s="349"/>
      <c r="S153" s="349"/>
      <c r="T153" s="349"/>
      <c r="U153" s="349"/>
      <c r="V153" s="350"/>
      <c r="W153" s="37" t="s">
        <v>70</v>
      </c>
      <c r="X153" s="344">
        <f>IFERROR(SUM(X151:X152),"0")</f>
        <v>0</v>
      </c>
      <c r="Y153" s="344">
        <f>IFERROR(SUM(Y151:Y152),"0")</f>
        <v>0</v>
      </c>
      <c r="Z153" s="344">
        <f>IFERROR(IF(Z151="",0,Z151),"0")+IFERROR(IF(Z152="",0,Z152),"0")</f>
        <v>0</v>
      </c>
      <c r="AA153" s="345"/>
      <c r="AB153" s="345"/>
      <c r="AC153" s="345"/>
    </row>
    <row r="154" spans="1:68" hidden="1" x14ac:dyDescent="0.2">
      <c r="A154" s="352"/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6"/>
      <c r="P154" s="348" t="s">
        <v>73</v>
      </c>
      <c r="Q154" s="349"/>
      <c r="R154" s="349"/>
      <c r="S154" s="349"/>
      <c r="T154" s="349"/>
      <c r="U154" s="349"/>
      <c r="V154" s="350"/>
      <c r="W154" s="37" t="s">
        <v>74</v>
      </c>
      <c r="X154" s="344">
        <f>IFERROR(SUMPRODUCT(X151:X152*H151:H152),"0")</f>
        <v>0</v>
      </c>
      <c r="Y154" s="344">
        <f>IFERROR(SUMPRODUCT(Y151:Y152*H151:H152),"0")</f>
        <v>0</v>
      </c>
      <c r="Z154" s="37"/>
      <c r="AA154" s="345"/>
      <c r="AB154" s="345"/>
      <c r="AC154" s="345"/>
    </row>
    <row r="155" spans="1:68" ht="16.5" hidden="1" customHeight="1" x14ac:dyDescent="0.25">
      <c r="A155" s="351" t="s">
        <v>259</v>
      </c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2"/>
      <c r="P155" s="352"/>
      <c r="Q155" s="352"/>
      <c r="R155" s="352"/>
      <c r="S155" s="352"/>
      <c r="T155" s="352"/>
      <c r="U155" s="352"/>
      <c r="V155" s="352"/>
      <c r="W155" s="352"/>
      <c r="X155" s="352"/>
      <c r="Y155" s="352"/>
      <c r="Z155" s="352"/>
      <c r="AA155" s="337"/>
      <c r="AB155" s="337"/>
      <c r="AC155" s="337"/>
    </row>
    <row r="156" spans="1:68" ht="14.25" hidden="1" customHeight="1" x14ac:dyDescent="0.25">
      <c r="A156" s="363" t="s">
        <v>148</v>
      </c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  <c r="R156" s="352"/>
      <c r="S156" s="352"/>
      <c r="T156" s="352"/>
      <c r="U156" s="352"/>
      <c r="V156" s="352"/>
      <c r="W156" s="352"/>
      <c r="X156" s="352"/>
      <c r="Y156" s="352"/>
      <c r="Z156" s="352"/>
      <c r="AA156" s="338"/>
      <c r="AB156" s="338"/>
      <c r="AC156" s="338"/>
    </row>
    <row r="157" spans="1:68" ht="27" hidden="1" customHeight="1" x14ac:dyDescent="0.25">
      <c r="A157" s="54" t="s">
        <v>260</v>
      </c>
      <c r="B157" s="54" t="s">
        <v>261</v>
      </c>
      <c r="C157" s="31">
        <v>4301135281</v>
      </c>
      <c r="D157" s="353">
        <v>4607111036568</v>
      </c>
      <c r="E157" s="354"/>
      <c r="F157" s="341">
        <v>0.28000000000000003</v>
      </c>
      <c r="G157" s="32">
        <v>6</v>
      </c>
      <c r="H157" s="341">
        <v>1.68</v>
      </c>
      <c r="I157" s="34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6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7" s="358"/>
      <c r="R157" s="358"/>
      <c r="S157" s="358"/>
      <c r="T157" s="359"/>
      <c r="U157" s="34"/>
      <c r="V157" s="34"/>
      <c r="W157" s="35" t="s">
        <v>70</v>
      </c>
      <c r="X157" s="342">
        <v>0</v>
      </c>
      <c r="Y157" s="343">
        <f>IFERROR(IF(X157="","",X157),"")</f>
        <v>0</v>
      </c>
      <c r="Z157" s="36">
        <f>IFERROR(IF(X157="","",X157*0.00941),"")</f>
        <v>0</v>
      </c>
      <c r="AA157" s="56"/>
      <c r="AB157" s="57"/>
      <c r="AC157" s="186" t="s">
        <v>262</v>
      </c>
      <c r="AG157" s="67"/>
      <c r="AJ157" s="71" t="s">
        <v>72</v>
      </c>
      <c r="AK157" s="71">
        <v>1</v>
      </c>
      <c r="BB157" s="187" t="s">
        <v>83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5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6"/>
      <c r="P158" s="348" t="s">
        <v>73</v>
      </c>
      <c r="Q158" s="349"/>
      <c r="R158" s="349"/>
      <c r="S158" s="349"/>
      <c r="T158" s="349"/>
      <c r="U158" s="349"/>
      <c r="V158" s="350"/>
      <c r="W158" s="37" t="s">
        <v>70</v>
      </c>
      <c r="X158" s="344">
        <f>IFERROR(SUM(X157:X157),"0")</f>
        <v>0</v>
      </c>
      <c r="Y158" s="344">
        <f>IFERROR(SUM(Y157:Y157),"0")</f>
        <v>0</v>
      </c>
      <c r="Z158" s="344">
        <f>IFERROR(IF(Z157="",0,Z157),"0")</f>
        <v>0</v>
      </c>
      <c r="AA158" s="345"/>
      <c r="AB158" s="345"/>
      <c r="AC158" s="345"/>
    </row>
    <row r="159" spans="1:68" hidden="1" x14ac:dyDescent="0.2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6"/>
      <c r="P159" s="348" t="s">
        <v>73</v>
      </c>
      <c r="Q159" s="349"/>
      <c r="R159" s="349"/>
      <c r="S159" s="349"/>
      <c r="T159" s="349"/>
      <c r="U159" s="349"/>
      <c r="V159" s="350"/>
      <c r="W159" s="37" t="s">
        <v>74</v>
      </c>
      <c r="X159" s="344">
        <f>IFERROR(SUMPRODUCT(X157:X157*H157:H157),"0")</f>
        <v>0</v>
      </c>
      <c r="Y159" s="344">
        <f>IFERROR(SUMPRODUCT(Y157:Y157*H157:H157),"0")</f>
        <v>0</v>
      </c>
      <c r="Z159" s="37"/>
      <c r="AA159" s="345"/>
      <c r="AB159" s="345"/>
      <c r="AC159" s="345"/>
    </row>
    <row r="160" spans="1:68" ht="27.75" hidden="1" customHeight="1" x14ac:dyDescent="0.2">
      <c r="A160" s="409" t="s">
        <v>263</v>
      </c>
      <c r="B160" s="410"/>
      <c r="C160" s="410"/>
      <c r="D160" s="410"/>
      <c r="E160" s="410"/>
      <c r="F160" s="410"/>
      <c r="G160" s="410"/>
      <c r="H160" s="410"/>
      <c r="I160" s="410"/>
      <c r="J160" s="410"/>
      <c r="K160" s="410"/>
      <c r="L160" s="410"/>
      <c r="M160" s="410"/>
      <c r="N160" s="410"/>
      <c r="O160" s="410"/>
      <c r="P160" s="410"/>
      <c r="Q160" s="410"/>
      <c r="R160" s="410"/>
      <c r="S160" s="410"/>
      <c r="T160" s="410"/>
      <c r="U160" s="410"/>
      <c r="V160" s="410"/>
      <c r="W160" s="410"/>
      <c r="X160" s="410"/>
      <c r="Y160" s="410"/>
      <c r="Z160" s="410"/>
      <c r="AA160" s="48"/>
      <c r="AB160" s="48"/>
      <c r="AC160" s="48"/>
    </row>
    <row r="161" spans="1:68" ht="16.5" hidden="1" customHeight="1" x14ac:dyDescent="0.25">
      <c r="A161" s="351" t="s">
        <v>264</v>
      </c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352"/>
      <c r="T161" s="352"/>
      <c r="U161" s="352"/>
      <c r="V161" s="352"/>
      <c r="W161" s="352"/>
      <c r="X161" s="352"/>
      <c r="Y161" s="352"/>
      <c r="Z161" s="352"/>
      <c r="AA161" s="337"/>
      <c r="AB161" s="337"/>
      <c r="AC161" s="337"/>
    </row>
    <row r="162" spans="1:68" ht="14.25" hidden="1" customHeight="1" x14ac:dyDescent="0.25">
      <c r="A162" s="363" t="s">
        <v>148</v>
      </c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2"/>
      <c r="P162" s="352"/>
      <c r="Q162" s="352"/>
      <c r="R162" s="352"/>
      <c r="S162" s="352"/>
      <c r="T162" s="352"/>
      <c r="U162" s="352"/>
      <c r="V162" s="352"/>
      <c r="W162" s="352"/>
      <c r="X162" s="352"/>
      <c r="Y162" s="352"/>
      <c r="Z162" s="352"/>
      <c r="AA162" s="338"/>
      <c r="AB162" s="338"/>
      <c r="AC162" s="338"/>
    </row>
    <row r="163" spans="1:68" ht="27" hidden="1" customHeight="1" x14ac:dyDescent="0.25">
      <c r="A163" s="54" t="s">
        <v>265</v>
      </c>
      <c r="B163" s="54" t="s">
        <v>266</v>
      </c>
      <c r="C163" s="31">
        <v>4301135317</v>
      </c>
      <c r="D163" s="353">
        <v>4607111039057</v>
      </c>
      <c r="E163" s="354"/>
      <c r="F163" s="341">
        <v>1.8</v>
      </c>
      <c r="G163" s="32">
        <v>1</v>
      </c>
      <c r="H163" s="341">
        <v>1.8</v>
      </c>
      <c r="I163" s="341">
        <v>1.9</v>
      </c>
      <c r="J163" s="32">
        <v>234</v>
      </c>
      <c r="K163" s="32" t="s">
        <v>166</v>
      </c>
      <c r="L163" s="32" t="s">
        <v>108</v>
      </c>
      <c r="M163" s="33" t="s">
        <v>69</v>
      </c>
      <c r="N163" s="33"/>
      <c r="O163" s="32">
        <v>180</v>
      </c>
      <c r="P163" s="454" t="s">
        <v>267</v>
      </c>
      <c r="Q163" s="358"/>
      <c r="R163" s="358"/>
      <c r="S163" s="358"/>
      <c r="T163" s="359"/>
      <c r="U163" s="34"/>
      <c r="V163" s="34"/>
      <c r="W163" s="35" t="s">
        <v>70</v>
      </c>
      <c r="X163" s="342">
        <v>0</v>
      </c>
      <c r="Y163" s="343">
        <f>IFERROR(IF(X163="","",X163),"")</f>
        <v>0</v>
      </c>
      <c r="Z163" s="36">
        <f>IFERROR(IF(X163="","",X163*0.00502),"")</f>
        <v>0</v>
      </c>
      <c r="AA163" s="56"/>
      <c r="AB163" s="57"/>
      <c r="AC163" s="188" t="s">
        <v>233</v>
      </c>
      <c r="AG163" s="67"/>
      <c r="AJ163" s="71" t="s">
        <v>110</v>
      </c>
      <c r="AK163" s="71">
        <v>18</v>
      </c>
      <c r="BB163" s="189" t="s">
        <v>83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55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6"/>
      <c r="P164" s="348" t="s">
        <v>73</v>
      </c>
      <c r="Q164" s="349"/>
      <c r="R164" s="349"/>
      <c r="S164" s="349"/>
      <c r="T164" s="349"/>
      <c r="U164" s="349"/>
      <c r="V164" s="350"/>
      <c r="W164" s="37" t="s">
        <v>70</v>
      </c>
      <c r="X164" s="344">
        <f>IFERROR(SUM(X163:X163),"0")</f>
        <v>0</v>
      </c>
      <c r="Y164" s="344">
        <f>IFERROR(SUM(Y163:Y163),"0")</f>
        <v>0</v>
      </c>
      <c r="Z164" s="344">
        <f>IFERROR(IF(Z163="",0,Z163),"0")</f>
        <v>0</v>
      </c>
      <c r="AA164" s="345"/>
      <c r="AB164" s="345"/>
      <c r="AC164" s="345"/>
    </row>
    <row r="165" spans="1:68" hidden="1" x14ac:dyDescent="0.2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6"/>
      <c r="P165" s="348" t="s">
        <v>73</v>
      </c>
      <c r="Q165" s="349"/>
      <c r="R165" s="349"/>
      <c r="S165" s="349"/>
      <c r="T165" s="349"/>
      <c r="U165" s="349"/>
      <c r="V165" s="350"/>
      <c r="W165" s="37" t="s">
        <v>74</v>
      </c>
      <c r="X165" s="344">
        <f>IFERROR(SUMPRODUCT(X163:X163*H163:H163),"0")</f>
        <v>0</v>
      </c>
      <c r="Y165" s="344">
        <f>IFERROR(SUMPRODUCT(Y163:Y163*H163:H163),"0")</f>
        <v>0</v>
      </c>
      <c r="Z165" s="37"/>
      <c r="AA165" s="345"/>
      <c r="AB165" s="345"/>
      <c r="AC165" s="345"/>
    </row>
    <row r="166" spans="1:68" ht="16.5" hidden="1" customHeight="1" x14ac:dyDescent="0.25">
      <c r="A166" s="351" t="s">
        <v>268</v>
      </c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  <c r="AA166" s="337"/>
      <c r="AB166" s="337"/>
      <c r="AC166" s="337"/>
    </row>
    <row r="167" spans="1:68" ht="14.25" hidden="1" customHeight="1" x14ac:dyDescent="0.25">
      <c r="A167" s="363" t="s">
        <v>64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338"/>
      <c r="AB167" s="338"/>
      <c r="AC167" s="338"/>
    </row>
    <row r="168" spans="1:68" ht="16.5" hidden="1" customHeight="1" x14ac:dyDescent="0.25">
      <c r="A168" s="54" t="s">
        <v>269</v>
      </c>
      <c r="B168" s="54" t="s">
        <v>270</v>
      </c>
      <c r="C168" s="31">
        <v>4301071062</v>
      </c>
      <c r="D168" s="353">
        <v>4607111036384</v>
      </c>
      <c r="E168" s="354"/>
      <c r="F168" s="341">
        <v>5</v>
      </c>
      <c r="G168" s="32">
        <v>1</v>
      </c>
      <c r="H168" s="341">
        <v>5</v>
      </c>
      <c r="I168" s="341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03" t="s">
        <v>271</v>
      </c>
      <c r="Q168" s="358"/>
      <c r="R168" s="358"/>
      <c r="S168" s="358"/>
      <c r="T168" s="359"/>
      <c r="U168" s="34"/>
      <c r="V168" s="34"/>
      <c r="W168" s="35" t="s">
        <v>70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272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273</v>
      </c>
      <c r="B169" s="54" t="s">
        <v>274</v>
      </c>
      <c r="C169" s="31">
        <v>4301071056</v>
      </c>
      <c r="D169" s="353">
        <v>4640242180250</v>
      </c>
      <c r="E169" s="354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67</v>
      </c>
      <c r="L169" s="32" t="s">
        <v>108</v>
      </c>
      <c r="M169" s="33" t="s">
        <v>69</v>
      </c>
      <c r="N169" s="33"/>
      <c r="O169" s="32">
        <v>180</v>
      </c>
      <c r="P169" s="438" t="s">
        <v>275</v>
      </c>
      <c r="Q169" s="358"/>
      <c r="R169" s="358"/>
      <c r="S169" s="358"/>
      <c r="T169" s="359"/>
      <c r="U169" s="34"/>
      <c r="V169" s="34"/>
      <c r="W169" s="35" t="s">
        <v>70</v>
      </c>
      <c r="X169" s="342">
        <v>12</v>
      </c>
      <c r="Y169" s="343">
        <f>IFERROR(IF(X169="","",X169),"")</f>
        <v>12</v>
      </c>
      <c r="Z169" s="36">
        <f>IFERROR(IF(X169="","",X169*0.00866),"")</f>
        <v>0.10391999999999998</v>
      </c>
      <c r="AA169" s="56"/>
      <c r="AB169" s="57"/>
      <c r="AC169" s="192" t="s">
        <v>276</v>
      </c>
      <c r="AG169" s="67"/>
      <c r="AJ169" s="71" t="s">
        <v>110</v>
      </c>
      <c r="AK169" s="71">
        <v>12</v>
      </c>
      <c r="BB169" s="193" t="s">
        <v>1</v>
      </c>
      <c r="BM169" s="67">
        <f>IFERROR(X169*I169,"0")</f>
        <v>62.558399999999992</v>
      </c>
      <c r="BN169" s="67">
        <f>IFERROR(Y169*I169,"0")</f>
        <v>62.558399999999992</v>
      </c>
      <c r="BO169" s="67">
        <f>IFERROR(X169/J169,"0")</f>
        <v>8.3333333333333329E-2</v>
      </c>
      <c r="BP169" s="67">
        <f>IFERROR(Y169/J169,"0")</f>
        <v>8.3333333333333329E-2</v>
      </c>
    </row>
    <row r="170" spans="1:68" ht="27" customHeight="1" x14ac:dyDescent="0.25">
      <c r="A170" s="54" t="s">
        <v>277</v>
      </c>
      <c r="B170" s="54" t="s">
        <v>278</v>
      </c>
      <c r="C170" s="31">
        <v>4301071050</v>
      </c>
      <c r="D170" s="353">
        <v>4607111036216</v>
      </c>
      <c r="E170" s="354"/>
      <c r="F170" s="341">
        <v>5</v>
      </c>
      <c r="G170" s="32">
        <v>1</v>
      </c>
      <c r="H170" s="341">
        <v>5</v>
      </c>
      <c r="I170" s="341">
        <v>5.2131999999999996</v>
      </c>
      <c r="J170" s="32">
        <v>144</v>
      </c>
      <c r="K170" s="32" t="s">
        <v>67</v>
      </c>
      <c r="L170" s="32" t="s">
        <v>108</v>
      </c>
      <c r="M170" s="33" t="s">
        <v>69</v>
      </c>
      <c r="N170" s="33"/>
      <c r="O170" s="32">
        <v>180</v>
      </c>
      <c r="P170" s="36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58"/>
      <c r="R170" s="358"/>
      <c r="S170" s="358"/>
      <c r="T170" s="359"/>
      <c r="U170" s="34"/>
      <c r="V170" s="34"/>
      <c r="W170" s="35" t="s">
        <v>70</v>
      </c>
      <c r="X170" s="342">
        <v>36</v>
      </c>
      <c r="Y170" s="343">
        <f>IFERROR(IF(X170="","",X170),"")</f>
        <v>36</v>
      </c>
      <c r="Z170" s="36">
        <f>IFERROR(IF(X170="","",X170*0.00866),"")</f>
        <v>0.31175999999999998</v>
      </c>
      <c r="AA170" s="56"/>
      <c r="AB170" s="57"/>
      <c r="AC170" s="194" t="s">
        <v>279</v>
      </c>
      <c r="AG170" s="67"/>
      <c r="AJ170" s="71" t="s">
        <v>110</v>
      </c>
      <c r="AK170" s="71">
        <v>12</v>
      </c>
      <c r="BB170" s="195" t="s">
        <v>1</v>
      </c>
      <c r="BM170" s="67">
        <f>IFERROR(X170*I170,"0")</f>
        <v>187.67519999999999</v>
      </c>
      <c r="BN170" s="67">
        <f>IFERROR(Y170*I170,"0")</f>
        <v>187.67519999999999</v>
      </c>
      <c r="BO170" s="67">
        <f>IFERROR(X170/J170,"0")</f>
        <v>0.25</v>
      </c>
      <c r="BP170" s="67">
        <f>IFERROR(Y170/J170,"0")</f>
        <v>0.25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4301071061</v>
      </c>
      <c r="D171" s="353">
        <v>4607111036278</v>
      </c>
      <c r="E171" s="354"/>
      <c r="F171" s="341">
        <v>5</v>
      </c>
      <c r="G171" s="32">
        <v>1</v>
      </c>
      <c r="H171" s="341">
        <v>5</v>
      </c>
      <c r="I171" s="341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58"/>
      <c r="R171" s="358"/>
      <c r="S171" s="358"/>
      <c r="T171" s="359"/>
      <c r="U171" s="34"/>
      <c r="V171" s="34"/>
      <c r="W171" s="35" t="s">
        <v>70</v>
      </c>
      <c r="X171" s="342">
        <v>0</v>
      </c>
      <c r="Y171" s="343">
        <f>IFERROR(IF(X171="","",X171),"")</f>
        <v>0</v>
      </c>
      <c r="Z171" s="36">
        <f>IFERROR(IF(X171="","",X171*0.0155),"")</f>
        <v>0</v>
      </c>
      <c r="AA171" s="56"/>
      <c r="AB171" s="57"/>
      <c r="AC171" s="196" t="s">
        <v>282</v>
      </c>
      <c r="AG171" s="67"/>
      <c r="AJ171" s="71" t="s">
        <v>72</v>
      </c>
      <c r="AK171" s="71">
        <v>1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55"/>
      <c r="B172" s="352"/>
      <c r="C172" s="352"/>
      <c r="D172" s="352"/>
      <c r="E172" s="352"/>
      <c r="F172" s="352"/>
      <c r="G172" s="352"/>
      <c r="H172" s="352"/>
      <c r="I172" s="352"/>
      <c r="J172" s="352"/>
      <c r="K172" s="352"/>
      <c r="L172" s="352"/>
      <c r="M172" s="352"/>
      <c r="N172" s="352"/>
      <c r="O172" s="356"/>
      <c r="P172" s="348" t="s">
        <v>73</v>
      </c>
      <c r="Q172" s="349"/>
      <c r="R172" s="349"/>
      <c r="S172" s="349"/>
      <c r="T172" s="349"/>
      <c r="U172" s="349"/>
      <c r="V172" s="350"/>
      <c r="W172" s="37" t="s">
        <v>70</v>
      </c>
      <c r="X172" s="344">
        <f>IFERROR(SUM(X168:X171),"0")</f>
        <v>48</v>
      </c>
      <c r="Y172" s="344">
        <f>IFERROR(SUM(Y168:Y171),"0")</f>
        <v>48</v>
      </c>
      <c r="Z172" s="344">
        <f>IFERROR(IF(Z168="",0,Z168),"0")+IFERROR(IF(Z169="",0,Z169),"0")+IFERROR(IF(Z170="",0,Z170),"0")+IFERROR(IF(Z171="",0,Z171),"0")</f>
        <v>0.41567999999999994</v>
      </c>
      <c r="AA172" s="345"/>
      <c r="AB172" s="345"/>
      <c r="AC172" s="345"/>
    </row>
    <row r="173" spans="1:68" x14ac:dyDescent="0.2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2"/>
      <c r="N173" s="352"/>
      <c r="O173" s="356"/>
      <c r="P173" s="348" t="s">
        <v>73</v>
      </c>
      <c r="Q173" s="349"/>
      <c r="R173" s="349"/>
      <c r="S173" s="349"/>
      <c r="T173" s="349"/>
      <c r="U173" s="349"/>
      <c r="V173" s="350"/>
      <c r="W173" s="37" t="s">
        <v>74</v>
      </c>
      <c r="X173" s="344">
        <f>IFERROR(SUMPRODUCT(X168:X171*H168:H171),"0")</f>
        <v>240</v>
      </c>
      <c r="Y173" s="344">
        <f>IFERROR(SUMPRODUCT(Y168:Y171*H168:H171),"0")</f>
        <v>240</v>
      </c>
      <c r="Z173" s="37"/>
      <c r="AA173" s="345"/>
      <c r="AB173" s="345"/>
      <c r="AC173" s="345"/>
    </row>
    <row r="174" spans="1:68" ht="14.25" hidden="1" customHeight="1" x14ac:dyDescent="0.25">
      <c r="A174" s="363" t="s">
        <v>283</v>
      </c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2"/>
      <c r="P174" s="352"/>
      <c r="Q174" s="352"/>
      <c r="R174" s="352"/>
      <c r="S174" s="352"/>
      <c r="T174" s="352"/>
      <c r="U174" s="352"/>
      <c r="V174" s="352"/>
      <c r="W174" s="352"/>
      <c r="X174" s="352"/>
      <c r="Y174" s="352"/>
      <c r="Z174" s="352"/>
      <c r="AA174" s="338"/>
      <c r="AB174" s="338"/>
      <c r="AC174" s="338"/>
    </row>
    <row r="175" spans="1:68" ht="27" hidden="1" customHeight="1" x14ac:dyDescent="0.25">
      <c r="A175" s="54" t="s">
        <v>284</v>
      </c>
      <c r="B175" s="54" t="s">
        <v>285</v>
      </c>
      <c r="C175" s="31">
        <v>4301080153</v>
      </c>
      <c r="D175" s="353">
        <v>4607111036827</v>
      </c>
      <c r="E175" s="354"/>
      <c r="F175" s="341">
        <v>1</v>
      </c>
      <c r="G175" s="32">
        <v>5</v>
      </c>
      <c r="H175" s="341">
        <v>5</v>
      </c>
      <c r="I175" s="341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50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58"/>
      <c r="R175" s="358"/>
      <c r="S175" s="358"/>
      <c r="T175" s="359"/>
      <c r="U175" s="34"/>
      <c r="V175" s="34"/>
      <c r="W175" s="35" t="s">
        <v>70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286</v>
      </c>
      <c r="AG175" s="67"/>
      <c r="AJ175" s="71" t="s">
        <v>72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287</v>
      </c>
      <c r="B176" s="54" t="s">
        <v>288</v>
      </c>
      <c r="C176" s="31">
        <v>4301080154</v>
      </c>
      <c r="D176" s="353">
        <v>4607111036834</v>
      </c>
      <c r="E176" s="354"/>
      <c r="F176" s="341">
        <v>1</v>
      </c>
      <c r="G176" s="32">
        <v>5</v>
      </c>
      <c r="H176" s="341">
        <v>5</v>
      </c>
      <c r="I176" s="341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58"/>
      <c r="R176" s="358"/>
      <c r="S176" s="358"/>
      <c r="T176" s="359"/>
      <c r="U176" s="34"/>
      <c r="V176" s="34"/>
      <c r="W176" s="35" t="s">
        <v>70</v>
      </c>
      <c r="X176" s="342">
        <v>0</v>
      </c>
      <c r="Y176" s="343">
        <f>IFERROR(IF(X176="","",X176),"")</f>
        <v>0</v>
      </c>
      <c r="Z176" s="36">
        <f>IFERROR(IF(X176="","",X176*0.00866),"")</f>
        <v>0</v>
      </c>
      <c r="AA176" s="56"/>
      <c r="AB176" s="57"/>
      <c r="AC176" s="200" t="s">
        <v>286</v>
      </c>
      <c r="AG176" s="67"/>
      <c r="AJ176" s="71" t="s">
        <v>72</v>
      </c>
      <c r="AK176" s="71">
        <v>1</v>
      </c>
      <c r="BB176" s="201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5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6"/>
      <c r="P177" s="348" t="s">
        <v>73</v>
      </c>
      <c r="Q177" s="349"/>
      <c r="R177" s="349"/>
      <c r="S177" s="349"/>
      <c r="T177" s="349"/>
      <c r="U177" s="349"/>
      <c r="V177" s="350"/>
      <c r="W177" s="37" t="s">
        <v>70</v>
      </c>
      <c r="X177" s="344">
        <f>IFERROR(SUM(X175:X176),"0")</f>
        <v>0</v>
      </c>
      <c r="Y177" s="344">
        <f>IFERROR(SUM(Y175:Y176),"0")</f>
        <v>0</v>
      </c>
      <c r="Z177" s="344">
        <f>IFERROR(IF(Z175="",0,Z175),"0")+IFERROR(IF(Z176="",0,Z176),"0")</f>
        <v>0</v>
      </c>
      <c r="AA177" s="345"/>
      <c r="AB177" s="345"/>
      <c r="AC177" s="345"/>
    </row>
    <row r="178" spans="1:68" hidden="1" x14ac:dyDescent="0.2">
      <c r="A178" s="352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6"/>
      <c r="P178" s="348" t="s">
        <v>73</v>
      </c>
      <c r="Q178" s="349"/>
      <c r="R178" s="349"/>
      <c r="S178" s="349"/>
      <c r="T178" s="349"/>
      <c r="U178" s="349"/>
      <c r="V178" s="350"/>
      <c r="W178" s="37" t="s">
        <v>74</v>
      </c>
      <c r="X178" s="344">
        <f>IFERROR(SUMPRODUCT(X175:X176*H175:H176),"0")</f>
        <v>0</v>
      </c>
      <c r="Y178" s="344">
        <f>IFERROR(SUMPRODUCT(Y175:Y176*H175:H176),"0")</f>
        <v>0</v>
      </c>
      <c r="Z178" s="37"/>
      <c r="AA178" s="345"/>
      <c r="AB178" s="345"/>
      <c r="AC178" s="345"/>
    </row>
    <row r="179" spans="1:68" ht="27.75" hidden="1" customHeight="1" x14ac:dyDescent="0.2">
      <c r="A179" s="409" t="s">
        <v>289</v>
      </c>
      <c r="B179" s="410"/>
      <c r="C179" s="410"/>
      <c r="D179" s="410"/>
      <c r="E179" s="410"/>
      <c r="F179" s="410"/>
      <c r="G179" s="410"/>
      <c r="H179" s="410"/>
      <c r="I179" s="410"/>
      <c r="J179" s="410"/>
      <c r="K179" s="410"/>
      <c r="L179" s="410"/>
      <c r="M179" s="410"/>
      <c r="N179" s="410"/>
      <c r="O179" s="410"/>
      <c r="P179" s="410"/>
      <c r="Q179" s="410"/>
      <c r="R179" s="410"/>
      <c r="S179" s="410"/>
      <c r="T179" s="410"/>
      <c r="U179" s="410"/>
      <c r="V179" s="410"/>
      <c r="W179" s="410"/>
      <c r="X179" s="410"/>
      <c r="Y179" s="410"/>
      <c r="Z179" s="410"/>
      <c r="AA179" s="48"/>
      <c r="AB179" s="48"/>
      <c r="AC179" s="48"/>
    </row>
    <row r="180" spans="1:68" ht="16.5" hidden="1" customHeight="1" x14ac:dyDescent="0.25">
      <c r="A180" s="351" t="s">
        <v>290</v>
      </c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2"/>
      <c r="P180" s="352"/>
      <c r="Q180" s="352"/>
      <c r="R180" s="352"/>
      <c r="S180" s="352"/>
      <c r="T180" s="352"/>
      <c r="U180" s="352"/>
      <c r="V180" s="352"/>
      <c r="W180" s="352"/>
      <c r="X180" s="352"/>
      <c r="Y180" s="352"/>
      <c r="Z180" s="352"/>
      <c r="AA180" s="337"/>
      <c r="AB180" s="337"/>
      <c r="AC180" s="337"/>
    </row>
    <row r="181" spans="1:68" ht="14.25" hidden="1" customHeight="1" x14ac:dyDescent="0.25">
      <c r="A181" s="363" t="s">
        <v>77</v>
      </c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352"/>
      <c r="S181" s="352"/>
      <c r="T181" s="352"/>
      <c r="U181" s="352"/>
      <c r="V181" s="352"/>
      <c r="W181" s="352"/>
      <c r="X181" s="352"/>
      <c r="Y181" s="352"/>
      <c r="Z181" s="352"/>
      <c r="AA181" s="338"/>
      <c r="AB181" s="338"/>
      <c r="AC181" s="338"/>
    </row>
    <row r="182" spans="1:68" ht="27" customHeight="1" x14ac:dyDescent="0.25">
      <c r="A182" s="54" t="s">
        <v>291</v>
      </c>
      <c r="B182" s="54" t="s">
        <v>292</v>
      </c>
      <c r="C182" s="31">
        <v>4301132097</v>
      </c>
      <c r="D182" s="353">
        <v>4607111035721</v>
      </c>
      <c r="E182" s="354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80</v>
      </c>
      <c r="L182" s="32" t="s">
        <v>113</v>
      </c>
      <c r="M182" s="33" t="s">
        <v>69</v>
      </c>
      <c r="N182" s="33"/>
      <c r="O182" s="32">
        <v>365</v>
      </c>
      <c r="P182" s="4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2" s="358"/>
      <c r="R182" s="358"/>
      <c r="S182" s="358"/>
      <c r="T182" s="359"/>
      <c r="U182" s="34"/>
      <c r="V182" s="34"/>
      <c r="W182" s="35" t="s">
        <v>70</v>
      </c>
      <c r="X182" s="342">
        <v>154</v>
      </c>
      <c r="Y182" s="343">
        <f>IFERROR(IF(X182="","",X182),"")</f>
        <v>154</v>
      </c>
      <c r="Z182" s="36">
        <f>IFERROR(IF(X182="","",X182*0.01788),"")</f>
        <v>2.75352</v>
      </c>
      <c r="AA182" s="56"/>
      <c r="AB182" s="57"/>
      <c r="AC182" s="202" t="s">
        <v>293</v>
      </c>
      <c r="AG182" s="67"/>
      <c r="AJ182" s="71" t="s">
        <v>114</v>
      </c>
      <c r="AK182" s="71">
        <v>70</v>
      </c>
      <c r="BB182" s="203" t="s">
        <v>83</v>
      </c>
      <c r="BM182" s="67">
        <f>IFERROR(X182*I182,"0")</f>
        <v>521.75199999999995</v>
      </c>
      <c r="BN182" s="67">
        <f>IFERROR(Y182*I182,"0")</f>
        <v>521.75199999999995</v>
      </c>
      <c r="BO182" s="67">
        <f>IFERROR(X182/J182,"0")</f>
        <v>2.2000000000000002</v>
      </c>
      <c r="BP182" s="67">
        <f>IFERROR(Y182/J182,"0")</f>
        <v>2.2000000000000002</v>
      </c>
    </row>
    <row r="183" spans="1:68" ht="27" customHeight="1" x14ac:dyDescent="0.25">
      <c r="A183" s="54" t="s">
        <v>294</v>
      </c>
      <c r="B183" s="54" t="s">
        <v>295</v>
      </c>
      <c r="C183" s="31">
        <v>4301132100</v>
      </c>
      <c r="D183" s="353">
        <v>4607111035691</v>
      </c>
      <c r="E183" s="354"/>
      <c r="F183" s="341">
        <v>0.25</v>
      </c>
      <c r="G183" s="32">
        <v>12</v>
      </c>
      <c r="H183" s="341">
        <v>3</v>
      </c>
      <c r="I183" s="341">
        <v>3.3879999999999999</v>
      </c>
      <c r="J183" s="32">
        <v>70</v>
      </c>
      <c r="K183" s="32" t="s">
        <v>80</v>
      </c>
      <c r="L183" s="32" t="s">
        <v>113</v>
      </c>
      <c r="M183" s="33" t="s">
        <v>69</v>
      </c>
      <c r="N183" s="33"/>
      <c r="O183" s="32">
        <v>365</v>
      </c>
      <c r="P183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3" s="358"/>
      <c r="R183" s="358"/>
      <c r="S183" s="358"/>
      <c r="T183" s="359"/>
      <c r="U183" s="34"/>
      <c r="V183" s="34"/>
      <c r="W183" s="35" t="s">
        <v>70</v>
      </c>
      <c r="X183" s="342">
        <v>196</v>
      </c>
      <c r="Y183" s="343">
        <f>IFERROR(IF(X183="","",X183),"")</f>
        <v>196</v>
      </c>
      <c r="Z183" s="36">
        <f>IFERROR(IF(X183="","",X183*0.01788),"")</f>
        <v>3.50448</v>
      </c>
      <c r="AA183" s="56"/>
      <c r="AB183" s="57"/>
      <c r="AC183" s="204" t="s">
        <v>296</v>
      </c>
      <c r="AG183" s="67"/>
      <c r="AJ183" s="71" t="s">
        <v>114</v>
      </c>
      <c r="AK183" s="71">
        <v>70</v>
      </c>
      <c r="BB183" s="205" t="s">
        <v>83</v>
      </c>
      <c r="BM183" s="67">
        <f>IFERROR(X183*I183,"0")</f>
        <v>664.048</v>
      </c>
      <c r="BN183" s="67">
        <f>IFERROR(Y183*I183,"0")</f>
        <v>664.048</v>
      </c>
      <c r="BO183" s="67">
        <f>IFERROR(X183/J183,"0")</f>
        <v>2.8</v>
      </c>
      <c r="BP183" s="67">
        <f>IFERROR(Y183/J183,"0")</f>
        <v>2.8</v>
      </c>
    </row>
    <row r="184" spans="1:68" ht="27" customHeight="1" x14ac:dyDescent="0.25">
      <c r="A184" s="54" t="s">
        <v>297</v>
      </c>
      <c r="B184" s="54" t="s">
        <v>298</v>
      </c>
      <c r="C184" s="31">
        <v>4301132079</v>
      </c>
      <c r="D184" s="353">
        <v>4607111038487</v>
      </c>
      <c r="E184" s="354"/>
      <c r="F184" s="341">
        <v>0.25</v>
      </c>
      <c r="G184" s="32">
        <v>12</v>
      </c>
      <c r="H184" s="341">
        <v>3</v>
      </c>
      <c r="I184" s="341">
        <v>3.7360000000000002</v>
      </c>
      <c r="J184" s="32">
        <v>70</v>
      </c>
      <c r="K184" s="32" t="s">
        <v>80</v>
      </c>
      <c r="L184" s="32" t="s">
        <v>108</v>
      </c>
      <c r="M184" s="33" t="s">
        <v>69</v>
      </c>
      <c r="N184" s="33"/>
      <c r="O184" s="32">
        <v>180</v>
      </c>
      <c r="P184" s="3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4" s="358"/>
      <c r="R184" s="358"/>
      <c r="S184" s="358"/>
      <c r="T184" s="359"/>
      <c r="U184" s="34"/>
      <c r="V184" s="34"/>
      <c r="W184" s="35" t="s">
        <v>70</v>
      </c>
      <c r="X184" s="342">
        <v>42</v>
      </c>
      <c r="Y184" s="343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206" t="s">
        <v>299</v>
      </c>
      <c r="AG184" s="67"/>
      <c r="AJ184" s="71" t="s">
        <v>110</v>
      </c>
      <c r="AK184" s="71">
        <v>14</v>
      </c>
      <c r="BB184" s="207" t="s">
        <v>83</v>
      </c>
      <c r="BM184" s="67">
        <f>IFERROR(X184*I184,"0")</f>
        <v>156.91200000000001</v>
      </c>
      <c r="BN184" s="67">
        <f>IFERROR(Y184*I184,"0")</f>
        <v>156.91200000000001</v>
      </c>
      <c r="BO184" s="67">
        <f>IFERROR(X184/J184,"0")</f>
        <v>0.6</v>
      </c>
      <c r="BP184" s="67">
        <f>IFERROR(Y184/J184,"0")</f>
        <v>0.6</v>
      </c>
    </row>
    <row r="185" spans="1:68" x14ac:dyDescent="0.2">
      <c r="A185" s="355"/>
      <c r="B185" s="352"/>
      <c r="C185" s="352"/>
      <c r="D185" s="352"/>
      <c r="E185" s="352"/>
      <c r="F185" s="352"/>
      <c r="G185" s="352"/>
      <c r="H185" s="352"/>
      <c r="I185" s="352"/>
      <c r="J185" s="352"/>
      <c r="K185" s="352"/>
      <c r="L185" s="352"/>
      <c r="M185" s="352"/>
      <c r="N185" s="352"/>
      <c r="O185" s="356"/>
      <c r="P185" s="348" t="s">
        <v>73</v>
      </c>
      <c r="Q185" s="349"/>
      <c r="R185" s="349"/>
      <c r="S185" s="349"/>
      <c r="T185" s="349"/>
      <c r="U185" s="349"/>
      <c r="V185" s="350"/>
      <c r="W185" s="37" t="s">
        <v>70</v>
      </c>
      <c r="X185" s="344">
        <f>IFERROR(SUM(X182:X184),"0")</f>
        <v>392</v>
      </c>
      <c r="Y185" s="344">
        <f>IFERROR(SUM(Y182:Y184),"0")</f>
        <v>392</v>
      </c>
      <c r="Z185" s="344">
        <f>IFERROR(IF(Z182="",0,Z182),"0")+IFERROR(IF(Z183="",0,Z183),"0")+IFERROR(IF(Z184="",0,Z184),"0")</f>
        <v>7.0089600000000001</v>
      </c>
      <c r="AA185" s="345"/>
      <c r="AB185" s="345"/>
      <c r="AC185" s="345"/>
    </row>
    <row r="186" spans="1:68" x14ac:dyDescent="0.2">
      <c r="A186" s="352"/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  <c r="O186" s="356"/>
      <c r="P186" s="348" t="s">
        <v>73</v>
      </c>
      <c r="Q186" s="349"/>
      <c r="R186" s="349"/>
      <c r="S186" s="349"/>
      <c r="T186" s="349"/>
      <c r="U186" s="349"/>
      <c r="V186" s="350"/>
      <c r="W186" s="37" t="s">
        <v>74</v>
      </c>
      <c r="X186" s="344">
        <f>IFERROR(SUMPRODUCT(X182:X184*H182:H184),"0")</f>
        <v>1176</v>
      </c>
      <c r="Y186" s="344">
        <f>IFERROR(SUMPRODUCT(Y182:Y184*H182:H184),"0")</f>
        <v>1176</v>
      </c>
      <c r="Z186" s="37"/>
      <c r="AA186" s="345"/>
      <c r="AB186" s="345"/>
      <c r="AC186" s="345"/>
    </row>
    <row r="187" spans="1:68" ht="14.25" hidden="1" customHeight="1" x14ac:dyDescent="0.25">
      <c r="A187" s="363" t="s">
        <v>300</v>
      </c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2"/>
      <c r="P187" s="352"/>
      <c r="Q187" s="352"/>
      <c r="R187" s="352"/>
      <c r="S187" s="352"/>
      <c r="T187" s="352"/>
      <c r="U187" s="352"/>
      <c r="V187" s="352"/>
      <c r="W187" s="352"/>
      <c r="X187" s="352"/>
      <c r="Y187" s="352"/>
      <c r="Z187" s="352"/>
      <c r="AA187" s="338"/>
      <c r="AB187" s="338"/>
      <c r="AC187" s="338"/>
    </row>
    <row r="188" spans="1:68" ht="27" hidden="1" customHeight="1" x14ac:dyDescent="0.25">
      <c r="A188" s="54" t="s">
        <v>301</v>
      </c>
      <c r="B188" s="54" t="s">
        <v>302</v>
      </c>
      <c r="C188" s="31">
        <v>4301051855</v>
      </c>
      <c r="D188" s="353">
        <v>4680115885875</v>
      </c>
      <c r="E188" s="354"/>
      <c r="F188" s="341">
        <v>1</v>
      </c>
      <c r="G188" s="32">
        <v>9</v>
      </c>
      <c r="H188" s="341">
        <v>9</v>
      </c>
      <c r="I188" s="341">
        <v>9.4350000000000005</v>
      </c>
      <c r="J188" s="32">
        <v>64</v>
      </c>
      <c r="K188" s="32" t="s">
        <v>303</v>
      </c>
      <c r="L188" s="32" t="s">
        <v>68</v>
      </c>
      <c r="M188" s="33" t="s">
        <v>304</v>
      </c>
      <c r="N188" s="33"/>
      <c r="O188" s="32">
        <v>365</v>
      </c>
      <c r="P188" s="490" t="s">
        <v>305</v>
      </c>
      <c r="Q188" s="358"/>
      <c r="R188" s="358"/>
      <c r="S188" s="358"/>
      <c r="T188" s="359"/>
      <c r="U188" s="34"/>
      <c r="V188" s="34"/>
      <c r="W188" s="35" t="s">
        <v>70</v>
      </c>
      <c r="X188" s="342">
        <v>0</v>
      </c>
      <c r="Y188" s="343">
        <f>IFERROR(IF(X188="","",X188),"")</f>
        <v>0</v>
      </c>
      <c r="Z188" s="36">
        <f>IFERROR(IF(X188="","",X188*0.01898),"")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307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55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6"/>
      <c r="P189" s="348" t="s">
        <v>73</v>
      </c>
      <c r="Q189" s="349"/>
      <c r="R189" s="349"/>
      <c r="S189" s="349"/>
      <c r="T189" s="349"/>
      <c r="U189" s="349"/>
      <c r="V189" s="350"/>
      <c r="W189" s="37" t="s">
        <v>70</v>
      </c>
      <c r="X189" s="344">
        <f>IFERROR(SUM(X188:X188),"0")</f>
        <v>0</v>
      </c>
      <c r="Y189" s="344">
        <f>IFERROR(SUM(Y188:Y188),"0")</f>
        <v>0</v>
      </c>
      <c r="Z189" s="344">
        <f>IFERROR(IF(Z188="",0,Z188),"0")</f>
        <v>0</v>
      </c>
      <c r="AA189" s="345"/>
      <c r="AB189" s="345"/>
      <c r="AC189" s="345"/>
    </row>
    <row r="190" spans="1:68" hidden="1" x14ac:dyDescent="0.2">
      <c r="A190" s="352"/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6"/>
      <c r="P190" s="348" t="s">
        <v>73</v>
      </c>
      <c r="Q190" s="349"/>
      <c r="R190" s="349"/>
      <c r="S190" s="349"/>
      <c r="T190" s="349"/>
      <c r="U190" s="349"/>
      <c r="V190" s="350"/>
      <c r="W190" s="37" t="s">
        <v>74</v>
      </c>
      <c r="X190" s="344">
        <f>IFERROR(SUMPRODUCT(X188:X188*H188:H188),"0")</f>
        <v>0</v>
      </c>
      <c r="Y190" s="344">
        <f>IFERROR(SUMPRODUCT(Y188:Y188*H188:H188),"0")</f>
        <v>0</v>
      </c>
      <c r="Z190" s="37"/>
      <c r="AA190" s="345"/>
      <c r="AB190" s="345"/>
      <c r="AC190" s="345"/>
    </row>
    <row r="191" spans="1:68" ht="16.5" hidden="1" customHeight="1" x14ac:dyDescent="0.25">
      <c r="A191" s="351" t="s">
        <v>308</v>
      </c>
      <c r="B191" s="352"/>
      <c r="C191" s="352"/>
      <c r="D191" s="352"/>
      <c r="E191" s="352"/>
      <c r="F191" s="352"/>
      <c r="G191" s="352"/>
      <c r="H191" s="352"/>
      <c r="I191" s="352"/>
      <c r="J191" s="352"/>
      <c r="K191" s="352"/>
      <c r="L191" s="352"/>
      <c r="M191" s="352"/>
      <c r="N191" s="352"/>
      <c r="O191" s="352"/>
      <c r="P191" s="352"/>
      <c r="Q191" s="352"/>
      <c r="R191" s="352"/>
      <c r="S191" s="352"/>
      <c r="T191" s="352"/>
      <c r="U191" s="352"/>
      <c r="V191" s="352"/>
      <c r="W191" s="352"/>
      <c r="X191" s="352"/>
      <c r="Y191" s="352"/>
      <c r="Z191" s="352"/>
      <c r="AA191" s="337"/>
      <c r="AB191" s="337"/>
      <c r="AC191" s="337"/>
    </row>
    <row r="192" spans="1:68" ht="14.25" hidden="1" customHeight="1" x14ac:dyDescent="0.25">
      <c r="A192" s="363" t="s">
        <v>308</v>
      </c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2"/>
      <c r="P192" s="352"/>
      <c r="Q192" s="352"/>
      <c r="R192" s="352"/>
      <c r="S192" s="352"/>
      <c r="T192" s="352"/>
      <c r="U192" s="352"/>
      <c r="V192" s="352"/>
      <c r="W192" s="352"/>
      <c r="X192" s="352"/>
      <c r="Y192" s="352"/>
      <c r="Z192" s="352"/>
      <c r="AA192" s="338"/>
      <c r="AB192" s="338"/>
      <c r="AC192" s="338"/>
    </row>
    <row r="193" spans="1:68" ht="27" hidden="1" customHeight="1" x14ac:dyDescent="0.25">
      <c r="A193" s="54" t="s">
        <v>309</v>
      </c>
      <c r="B193" s="54" t="s">
        <v>310</v>
      </c>
      <c r="C193" s="31">
        <v>4301133002</v>
      </c>
      <c r="D193" s="353">
        <v>4607111035783</v>
      </c>
      <c r="E193" s="354"/>
      <c r="F193" s="341">
        <v>0.2</v>
      </c>
      <c r="G193" s="32">
        <v>8</v>
      </c>
      <c r="H193" s="341">
        <v>1.6</v>
      </c>
      <c r="I193" s="341">
        <v>2.12</v>
      </c>
      <c r="J193" s="32">
        <v>72</v>
      </c>
      <c r="K193" s="32" t="s">
        <v>255</v>
      </c>
      <c r="L193" s="32" t="s">
        <v>68</v>
      </c>
      <c r="M193" s="33" t="s">
        <v>69</v>
      </c>
      <c r="N193" s="33"/>
      <c r="O193" s="32">
        <v>180</v>
      </c>
      <c r="P193" s="5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3" s="358"/>
      <c r="R193" s="358"/>
      <c r="S193" s="358"/>
      <c r="T193" s="359"/>
      <c r="U193" s="34"/>
      <c r="V193" s="34"/>
      <c r="W193" s="35" t="s">
        <v>70</v>
      </c>
      <c r="X193" s="342">
        <v>0</v>
      </c>
      <c r="Y193" s="343">
        <f>IFERROR(IF(X193="","",X193),"")</f>
        <v>0</v>
      </c>
      <c r="Z193" s="36">
        <f>IFERROR(IF(X193="","",X193*0.01157),"")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5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2"/>
      <c r="N194" s="352"/>
      <c r="O194" s="356"/>
      <c r="P194" s="348" t="s">
        <v>73</v>
      </c>
      <c r="Q194" s="349"/>
      <c r="R194" s="349"/>
      <c r="S194" s="349"/>
      <c r="T194" s="349"/>
      <c r="U194" s="349"/>
      <c r="V194" s="350"/>
      <c r="W194" s="37" t="s">
        <v>70</v>
      </c>
      <c r="X194" s="344">
        <f>IFERROR(SUM(X193:X193),"0")</f>
        <v>0</v>
      </c>
      <c r="Y194" s="344">
        <f>IFERROR(SUM(Y193:Y193),"0")</f>
        <v>0</v>
      </c>
      <c r="Z194" s="344">
        <f>IFERROR(IF(Z193="",0,Z193),"0")</f>
        <v>0</v>
      </c>
      <c r="AA194" s="345"/>
      <c r="AB194" s="345"/>
      <c r="AC194" s="345"/>
    </row>
    <row r="195" spans="1:68" hidden="1" x14ac:dyDescent="0.2">
      <c r="A195" s="352"/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6"/>
      <c r="P195" s="348" t="s">
        <v>73</v>
      </c>
      <c r="Q195" s="349"/>
      <c r="R195" s="349"/>
      <c r="S195" s="349"/>
      <c r="T195" s="349"/>
      <c r="U195" s="349"/>
      <c r="V195" s="350"/>
      <c r="W195" s="37" t="s">
        <v>74</v>
      </c>
      <c r="X195" s="344">
        <f>IFERROR(SUMPRODUCT(X193:X193*H193:H193),"0")</f>
        <v>0</v>
      </c>
      <c r="Y195" s="344">
        <f>IFERROR(SUMPRODUCT(Y193:Y193*H193:H193),"0")</f>
        <v>0</v>
      </c>
      <c r="Z195" s="37"/>
      <c r="AA195" s="345"/>
      <c r="AB195" s="345"/>
      <c r="AC195" s="345"/>
    </row>
    <row r="196" spans="1:68" ht="27.75" hidden="1" customHeight="1" x14ac:dyDescent="0.2">
      <c r="A196" s="409" t="s">
        <v>312</v>
      </c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0"/>
      <c r="N196" s="410"/>
      <c r="O196" s="410"/>
      <c r="P196" s="410"/>
      <c r="Q196" s="410"/>
      <c r="R196" s="410"/>
      <c r="S196" s="410"/>
      <c r="T196" s="410"/>
      <c r="U196" s="410"/>
      <c r="V196" s="410"/>
      <c r="W196" s="410"/>
      <c r="X196" s="410"/>
      <c r="Y196" s="410"/>
      <c r="Z196" s="410"/>
      <c r="AA196" s="48"/>
      <c r="AB196" s="48"/>
      <c r="AC196" s="48"/>
    </row>
    <row r="197" spans="1:68" ht="16.5" hidden="1" customHeight="1" x14ac:dyDescent="0.25">
      <c r="A197" s="351" t="s">
        <v>313</v>
      </c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52"/>
      <c r="N197" s="352"/>
      <c r="O197" s="352"/>
      <c r="P197" s="352"/>
      <c r="Q197" s="352"/>
      <c r="R197" s="352"/>
      <c r="S197" s="352"/>
      <c r="T197" s="352"/>
      <c r="U197" s="352"/>
      <c r="V197" s="352"/>
      <c r="W197" s="352"/>
      <c r="X197" s="352"/>
      <c r="Y197" s="352"/>
      <c r="Z197" s="352"/>
      <c r="AA197" s="337"/>
      <c r="AB197" s="337"/>
      <c r="AC197" s="337"/>
    </row>
    <row r="198" spans="1:68" ht="14.25" hidden="1" customHeight="1" x14ac:dyDescent="0.25">
      <c r="A198" s="363" t="s">
        <v>148</v>
      </c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2"/>
      <c r="X198" s="352"/>
      <c r="Y198" s="352"/>
      <c r="Z198" s="352"/>
      <c r="AA198" s="338"/>
      <c r="AB198" s="338"/>
      <c r="AC198" s="338"/>
    </row>
    <row r="199" spans="1:68" ht="27" hidden="1" customHeight="1" x14ac:dyDescent="0.25">
      <c r="A199" s="54" t="s">
        <v>314</v>
      </c>
      <c r="B199" s="54" t="s">
        <v>315</v>
      </c>
      <c r="C199" s="31">
        <v>4301135707</v>
      </c>
      <c r="D199" s="353">
        <v>4620207490198</v>
      </c>
      <c r="E199" s="354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80</v>
      </c>
      <c r="L199" s="32" t="s">
        <v>108</v>
      </c>
      <c r="M199" s="33" t="s">
        <v>69</v>
      </c>
      <c r="N199" s="33"/>
      <c r="O199" s="32">
        <v>180</v>
      </c>
      <c r="P199" s="5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58"/>
      <c r="R199" s="358"/>
      <c r="S199" s="358"/>
      <c r="T199" s="359"/>
      <c r="U199" s="34"/>
      <c r="V199" s="34"/>
      <c r="W199" s="35" t="s">
        <v>70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316</v>
      </c>
      <c r="AG199" s="67"/>
      <c r="AJ199" s="71" t="s">
        <v>110</v>
      </c>
      <c r="AK199" s="71">
        <v>14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317</v>
      </c>
      <c r="B200" s="54" t="s">
        <v>318</v>
      </c>
      <c r="C200" s="31">
        <v>4301135719</v>
      </c>
      <c r="D200" s="353">
        <v>4620207490235</v>
      </c>
      <c r="E200" s="354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80</v>
      </c>
      <c r="L200" s="32" t="s">
        <v>108</v>
      </c>
      <c r="M200" s="33" t="s">
        <v>69</v>
      </c>
      <c r="N200" s="33"/>
      <c r="O200" s="32">
        <v>180</v>
      </c>
      <c r="P200" s="55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58"/>
      <c r="R200" s="358"/>
      <c r="S200" s="358"/>
      <c r="T200" s="359"/>
      <c r="U200" s="34"/>
      <c r="V200" s="34"/>
      <c r="W200" s="35" t="s">
        <v>70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319</v>
      </c>
      <c r="AG200" s="67"/>
      <c r="AJ200" s="71" t="s">
        <v>110</v>
      </c>
      <c r="AK200" s="71">
        <v>14</v>
      </c>
      <c r="BB200" s="215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320</v>
      </c>
      <c r="B201" s="54" t="s">
        <v>321</v>
      </c>
      <c r="C201" s="31">
        <v>4301135697</v>
      </c>
      <c r="D201" s="353">
        <v>4620207490259</v>
      </c>
      <c r="E201" s="354"/>
      <c r="F201" s="341">
        <v>0.2</v>
      </c>
      <c r="G201" s="32">
        <v>12</v>
      </c>
      <c r="H201" s="341">
        <v>2.4</v>
      </c>
      <c r="I201" s="341">
        <v>3.1036000000000001</v>
      </c>
      <c r="J201" s="32">
        <v>70</v>
      </c>
      <c r="K201" s="32" t="s">
        <v>80</v>
      </c>
      <c r="L201" s="32" t="s">
        <v>108</v>
      </c>
      <c r="M201" s="33" t="s">
        <v>69</v>
      </c>
      <c r="N201" s="33"/>
      <c r="O201" s="32">
        <v>180</v>
      </c>
      <c r="P201" s="5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58"/>
      <c r="R201" s="358"/>
      <c r="S201" s="358"/>
      <c r="T201" s="359"/>
      <c r="U201" s="34"/>
      <c r="V201" s="34"/>
      <c r="W201" s="35" t="s">
        <v>70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316</v>
      </c>
      <c r="AG201" s="67"/>
      <c r="AJ201" s="71" t="s">
        <v>110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322</v>
      </c>
      <c r="B202" s="54" t="s">
        <v>323</v>
      </c>
      <c r="C202" s="31">
        <v>4301135681</v>
      </c>
      <c r="D202" s="353">
        <v>4620207490143</v>
      </c>
      <c r="E202" s="354"/>
      <c r="F202" s="341">
        <v>0.22</v>
      </c>
      <c r="G202" s="32">
        <v>12</v>
      </c>
      <c r="H202" s="341">
        <v>2.64</v>
      </c>
      <c r="I202" s="341">
        <v>3.3435999999999999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68" t="s">
        <v>324</v>
      </c>
      <c r="Q202" s="358"/>
      <c r="R202" s="358"/>
      <c r="S202" s="358"/>
      <c r="T202" s="359"/>
      <c r="U202" s="34"/>
      <c r="V202" s="34"/>
      <c r="W202" s="35" t="s">
        <v>70</v>
      </c>
      <c r="X202" s="342">
        <v>0</v>
      </c>
      <c r="Y202" s="343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325</v>
      </c>
      <c r="AG202" s="67"/>
      <c r="AJ202" s="71" t="s">
        <v>72</v>
      </c>
      <c r="AK202" s="71">
        <v>1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55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6"/>
      <c r="P203" s="348" t="s">
        <v>73</v>
      </c>
      <c r="Q203" s="349"/>
      <c r="R203" s="349"/>
      <c r="S203" s="349"/>
      <c r="T203" s="349"/>
      <c r="U203" s="349"/>
      <c r="V203" s="350"/>
      <c r="W203" s="37" t="s">
        <v>70</v>
      </c>
      <c r="X203" s="344">
        <f>IFERROR(SUM(X199:X202),"0")</f>
        <v>0</v>
      </c>
      <c r="Y203" s="344">
        <f>IFERROR(SUM(Y199:Y202),"0")</f>
        <v>0</v>
      </c>
      <c r="Z203" s="344">
        <f>IFERROR(IF(Z199="",0,Z199),"0")+IFERROR(IF(Z200="",0,Z200),"0")+IFERROR(IF(Z201="",0,Z201),"0")+IFERROR(IF(Z202="",0,Z202),"0")</f>
        <v>0</v>
      </c>
      <c r="AA203" s="345"/>
      <c r="AB203" s="345"/>
      <c r="AC203" s="345"/>
    </row>
    <row r="204" spans="1:68" hidden="1" x14ac:dyDescent="0.2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52"/>
      <c r="N204" s="352"/>
      <c r="O204" s="356"/>
      <c r="P204" s="348" t="s">
        <v>73</v>
      </c>
      <c r="Q204" s="349"/>
      <c r="R204" s="349"/>
      <c r="S204" s="349"/>
      <c r="T204" s="349"/>
      <c r="U204" s="349"/>
      <c r="V204" s="350"/>
      <c r="W204" s="37" t="s">
        <v>74</v>
      </c>
      <c r="X204" s="344">
        <f>IFERROR(SUMPRODUCT(X199:X202*H199:H202),"0")</f>
        <v>0</v>
      </c>
      <c r="Y204" s="344">
        <f>IFERROR(SUMPRODUCT(Y199:Y202*H199:H202),"0")</f>
        <v>0</v>
      </c>
      <c r="Z204" s="37"/>
      <c r="AA204" s="345"/>
      <c r="AB204" s="345"/>
      <c r="AC204" s="345"/>
    </row>
    <row r="205" spans="1:68" ht="16.5" hidden="1" customHeight="1" x14ac:dyDescent="0.25">
      <c r="A205" s="351" t="s">
        <v>326</v>
      </c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352"/>
      <c r="T205" s="352"/>
      <c r="U205" s="352"/>
      <c r="V205" s="352"/>
      <c r="W205" s="352"/>
      <c r="X205" s="352"/>
      <c r="Y205" s="352"/>
      <c r="Z205" s="352"/>
      <c r="AA205" s="337"/>
      <c r="AB205" s="337"/>
      <c r="AC205" s="337"/>
    </row>
    <row r="206" spans="1:68" ht="14.25" hidden="1" customHeight="1" x14ac:dyDescent="0.25">
      <c r="A206" s="363" t="s">
        <v>64</v>
      </c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352"/>
      <c r="T206" s="352"/>
      <c r="U206" s="352"/>
      <c r="V206" s="352"/>
      <c r="W206" s="352"/>
      <c r="X206" s="352"/>
      <c r="Y206" s="352"/>
      <c r="Z206" s="352"/>
      <c r="AA206" s="338"/>
      <c r="AB206" s="338"/>
      <c r="AC206" s="338"/>
    </row>
    <row r="207" spans="1:68" ht="16.5" customHeight="1" x14ac:dyDescent="0.25">
      <c r="A207" s="54" t="s">
        <v>327</v>
      </c>
      <c r="B207" s="54" t="s">
        <v>328</v>
      </c>
      <c r="C207" s="31">
        <v>4301070948</v>
      </c>
      <c r="D207" s="353">
        <v>4607111037022</v>
      </c>
      <c r="E207" s="354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67</v>
      </c>
      <c r="L207" s="32" t="s">
        <v>113</v>
      </c>
      <c r="M207" s="33" t="s">
        <v>69</v>
      </c>
      <c r="N207" s="33"/>
      <c r="O207" s="32">
        <v>180</v>
      </c>
      <c r="P207" s="4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58"/>
      <c r="R207" s="358"/>
      <c r="S207" s="358"/>
      <c r="T207" s="359"/>
      <c r="U207" s="34"/>
      <c r="V207" s="34"/>
      <c r="W207" s="35" t="s">
        <v>70</v>
      </c>
      <c r="X207" s="342">
        <v>60</v>
      </c>
      <c r="Y207" s="343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220" t="s">
        <v>329</v>
      </c>
      <c r="AG207" s="67"/>
      <c r="AJ207" s="71" t="s">
        <v>114</v>
      </c>
      <c r="AK207" s="71">
        <v>84</v>
      </c>
      <c r="BB207" s="221" t="s">
        <v>1</v>
      </c>
      <c r="BM207" s="67">
        <f>IFERROR(X207*I207,"0")</f>
        <v>352.2</v>
      </c>
      <c r="BN207" s="67">
        <f>IFERROR(Y207*I207,"0")</f>
        <v>352.2</v>
      </c>
      <c r="BO207" s="67">
        <f>IFERROR(X207/J207,"0")</f>
        <v>0.7142857142857143</v>
      </c>
      <c r="BP207" s="67">
        <f>IFERROR(Y207/J207,"0")</f>
        <v>0.7142857142857143</v>
      </c>
    </row>
    <row r="208" spans="1:68" ht="27" hidden="1" customHeight="1" x14ac:dyDescent="0.25">
      <c r="A208" s="54" t="s">
        <v>330</v>
      </c>
      <c r="B208" s="54" t="s">
        <v>331</v>
      </c>
      <c r="C208" s="31">
        <v>4301070990</v>
      </c>
      <c r="D208" s="353">
        <v>4607111038494</v>
      </c>
      <c r="E208" s="354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53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58"/>
      <c r="R208" s="358"/>
      <c r="S208" s="358"/>
      <c r="T208" s="359"/>
      <c r="U208" s="34"/>
      <c r="V208" s="34"/>
      <c r="W208" s="35" t="s">
        <v>70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332</v>
      </c>
      <c r="AG208" s="67"/>
      <c r="AJ208" s="71" t="s">
        <v>72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4301070966</v>
      </c>
      <c r="D209" s="353">
        <v>4607111038135</v>
      </c>
      <c r="E209" s="354"/>
      <c r="F209" s="341">
        <v>0.7</v>
      </c>
      <c r="G209" s="32">
        <v>8</v>
      </c>
      <c r="H209" s="341">
        <v>5.6</v>
      </c>
      <c r="I209" s="341">
        <v>5.87</v>
      </c>
      <c r="J209" s="32">
        <v>84</v>
      </c>
      <c r="K209" s="32" t="s">
        <v>67</v>
      </c>
      <c r="L209" s="32" t="s">
        <v>108</v>
      </c>
      <c r="M209" s="33" t="s">
        <v>69</v>
      </c>
      <c r="N209" s="33"/>
      <c r="O209" s="32">
        <v>180</v>
      </c>
      <c r="P209" s="3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58"/>
      <c r="R209" s="358"/>
      <c r="S209" s="358"/>
      <c r="T209" s="359"/>
      <c r="U209" s="34"/>
      <c r="V209" s="34"/>
      <c r="W209" s="35" t="s">
        <v>70</v>
      </c>
      <c r="X209" s="342">
        <v>12</v>
      </c>
      <c r="Y209" s="343">
        <f>IFERROR(IF(X209="","",X209),"")</f>
        <v>12</v>
      </c>
      <c r="Z209" s="36">
        <f>IFERROR(IF(X209="","",X209*0.0155),"")</f>
        <v>0.186</v>
      </c>
      <c r="AA209" s="56"/>
      <c r="AB209" s="57"/>
      <c r="AC209" s="224" t="s">
        <v>335</v>
      </c>
      <c r="AG209" s="67"/>
      <c r="AJ209" s="71" t="s">
        <v>110</v>
      </c>
      <c r="AK209" s="71">
        <v>12</v>
      </c>
      <c r="BB209" s="225" t="s">
        <v>1</v>
      </c>
      <c r="BM209" s="67">
        <f>IFERROR(X209*I209,"0")</f>
        <v>70.44</v>
      </c>
      <c r="BN209" s="67">
        <f>IFERROR(Y209*I209,"0")</f>
        <v>70.44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6"/>
      <c r="P210" s="348" t="s">
        <v>73</v>
      </c>
      <c r="Q210" s="349"/>
      <c r="R210" s="349"/>
      <c r="S210" s="349"/>
      <c r="T210" s="349"/>
      <c r="U210" s="349"/>
      <c r="V210" s="350"/>
      <c r="W210" s="37" t="s">
        <v>70</v>
      </c>
      <c r="X210" s="344">
        <f>IFERROR(SUM(X207:X209),"0")</f>
        <v>72</v>
      </c>
      <c r="Y210" s="344">
        <f>IFERROR(SUM(Y207:Y209),"0")</f>
        <v>72</v>
      </c>
      <c r="Z210" s="344">
        <f>IFERROR(IF(Z207="",0,Z207),"0")+IFERROR(IF(Z208="",0,Z208),"0")+IFERROR(IF(Z209="",0,Z209),"0")</f>
        <v>1.1159999999999999</v>
      </c>
      <c r="AA210" s="345"/>
      <c r="AB210" s="345"/>
      <c r="AC210" s="345"/>
    </row>
    <row r="211" spans="1:68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6"/>
      <c r="P211" s="348" t="s">
        <v>73</v>
      </c>
      <c r="Q211" s="349"/>
      <c r="R211" s="349"/>
      <c r="S211" s="349"/>
      <c r="T211" s="349"/>
      <c r="U211" s="349"/>
      <c r="V211" s="350"/>
      <c r="W211" s="37" t="s">
        <v>74</v>
      </c>
      <c r="X211" s="344">
        <f>IFERROR(SUMPRODUCT(X207:X209*H207:H209),"0")</f>
        <v>403.2</v>
      </c>
      <c r="Y211" s="344">
        <f>IFERROR(SUMPRODUCT(Y207:Y209*H207:H209),"0")</f>
        <v>403.2</v>
      </c>
      <c r="Z211" s="37"/>
      <c r="AA211" s="345"/>
      <c r="AB211" s="345"/>
      <c r="AC211" s="345"/>
    </row>
    <row r="212" spans="1:68" ht="16.5" hidden="1" customHeight="1" x14ac:dyDescent="0.25">
      <c r="A212" s="351" t="s">
        <v>336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52"/>
      <c r="Z212" s="352"/>
      <c r="AA212" s="337"/>
      <c r="AB212" s="337"/>
      <c r="AC212" s="337"/>
    </row>
    <row r="213" spans="1:68" ht="14.25" hidden="1" customHeight="1" x14ac:dyDescent="0.25">
      <c r="A213" s="363" t="s">
        <v>64</v>
      </c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2"/>
      <c r="P213" s="352"/>
      <c r="Q213" s="352"/>
      <c r="R213" s="352"/>
      <c r="S213" s="352"/>
      <c r="T213" s="352"/>
      <c r="U213" s="352"/>
      <c r="V213" s="352"/>
      <c r="W213" s="352"/>
      <c r="X213" s="352"/>
      <c r="Y213" s="352"/>
      <c r="Z213" s="352"/>
      <c r="AA213" s="338"/>
      <c r="AB213" s="338"/>
      <c r="AC213" s="338"/>
    </row>
    <row r="214" spans="1:68" ht="27" hidden="1" customHeight="1" x14ac:dyDescent="0.25">
      <c r="A214" s="54" t="s">
        <v>337</v>
      </c>
      <c r="B214" s="54" t="s">
        <v>338</v>
      </c>
      <c r="C214" s="31">
        <v>4301070996</v>
      </c>
      <c r="D214" s="353">
        <v>4607111038654</v>
      </c>
      <c r="E214" s="354"/>
      <c r="F214" s="341">
        <v>0.4</v>
      </c>
      <c r="G214" s="32">
        <v>16</v>
      </c>
      <c r="H214" s="341">
        <v>6.4</v>
      </c>
      <c r="I214" s="341">
        <v>6.63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58"/>
      <c r="R214" s="358"/>
      <c r="S214" s="358"/>
      <c r="T214" s="359"/>
      <c r="U214" s="34"/>
      <c r="V214" s="34"/>
      <c r="W214" s="35" t="s">
        <v>70</v>
      </c>
      <c r="X214" s="342">
        <v>0</v>
      </c>
      <c r="Y214" s="343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26" t="s">
        <v>339</v>
      </c>
      <c r="AG214" s="67"/>
      <c r="AJ214" s="71" t="s">
        <v>72</v>
      </c>
      <c r="AK214" s="71">
        <v>1</v>
      </c>
      <c r="BB214" s="22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340</v>
      </c>
      <c r="B215" s="54" t="s">
        <v>341</v>
      </c>
      <c r="C215" s="31">
        <v>4301070997</v>
      </c>
      <c r="D215" s="353">
        <v>4607111038586</v>
      </c>
      <c r="E215" s="354"/>
      <c r="F215" s="341">
        <v>0.7</v>
      </c>
      <c r="G215" s="32">
        <v>8</v>
      </c>
      <c r="H215" s="341">
        <v>5.6</v>
      </c>
      <c r="I215" s="341">
        <v>5.83</v>
      </c>
      <c r="J215" s="32">
        <v>84</v>
      </c>
      <c r="K215" s="32" t="s">
        <v>67</v>
      </c>
      <c r="L215" s="32" t="s">
        <v>108</v>
      </c>
      <c r="M215" s="33" t="s">
        <v>69</v>
      </c>
      <c r="N215" s="33"/>
      <c r="O215" s="32">
        <v>180</v>
      </c>
      <c r="P21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58"/>
      <c r="R215" s="358"/>
      <c r="S215" s="358"/>
      <c r="T215" s="359"/>
      <c r="U215" s="34"/>
      <c r="V215" s="34"/>
      <c r="W215" s="35" t="s">
        <v>70</v>
      </c>
      <c r="X215" s="342">
        <v>0</v>
      </c>
      <c r="Y215" s="343">
        <f t="shared" si="18"/>
        <v>0</v>
      </c>
      <c r="Z215" s="36">
        <f t="shared" si="19"/>
        <v>0</v>
      </c>
      <c r="AA215" s="56"/>
      <c r="AB215" s="57"/>
      <c r="AC215" s="228" t="s">
        <v>339</v>
      </c>
      <c r="AG215" s="67"/>
      <c r="AJ215" s="71" t="s">
        <v>110</v>
      </c>
      <c r="AK215" s="71">
        <v>12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342</v>
      </c>
      <c r="B216" s="54" t="s">
        <v>343</v>
      </c>
      <c r="C216" s="31">
        <v>4301070962</v>
      </c>
      <c r="D216" s="353">
        <v>4607111038609</v>
      </c>
      <c r="E216" s="354"/>
      <c r="F216" s="341">
        <v>0.4</v>
      </c>
      <c r="G216" s="32">
        <v>16</v>
      </c>
      <c r="H216" s="341">
        <v>6.4</v>
      </c>
      <c r="I216" s="341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58"/>
      <c r="R216" s="358"/>
      <c r="S216" s="358"/>
      <c r="T216" s="359"/>
      <c r="U216" s="34"/>
      <c r="V216" s="34"/>
      <c r="W216" s="35" t="s">
        <v>70</v>
      </c>
      <c r="X216" s="342">
        <v>0</v>
      </c>
      <c r="Y216" s="343">
        <f t="shared" si="18"/>
        <v>0</v>
      </c>
      <c r="Z216" s="36">
        <f t="shared" si="19"/>
        <v>0</v>
      </c>
      <c r="AA216" s="56"/>
      <c r="AB216" s="57"/>
      <c r="AC216" s="230" t="s">
        <v>344</v>
      </c>
      <c r="AG216" s="67"/>
      <c r="AJ216" s="71" t="s">
        <v>72</v>
      </c>
      <c r="AK216" s="71">
        <v>1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345</v>
      </c>
      <c r="B217" s="54" t="s">
        <v>346</v>
      </c>
      <c r="C217" s="31">
        <v>4301070963</v>
      </c>
      <c r="D217" s="353">
        <v>4607111038630</v>
      </c>
      <c r="E217" s="354"/>
      <c r="F217" s="341">
        <v>0.7</v>
      </c>
      <c r="G217" s="32">
        <v>8</v>
      </c>
      <c r="H217" s="341">
        <v>5.6</v>
      </c>
      <c r="I217" s="341">
        <v>5.87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358"/>
      <c r="R217" s="358"/>
      <c r="S217" s="358"/>
      <c r="T217" s="359"/>
      <c r="U217" s="34"/>
      <c r="V217" s="34"/>
      <c r="W217" s="35" t="s">
        <v>70</v>
      </c>
      <c r="X217" s="342">
        <v>0</v>
      </c>
      <c r="Y217" s="343">
        <f t="shared" si="18"/>
        <v>0</v>
      </c>
      <c r="Z217" s="36">
        <f t="shared" si="19"/>
        <v>0</v>
      </c>
      <c r="AA217" s="56"/>
      <c r="AB217" s="57"/>
      <c r="AC217" s="232" t="s">
        <v>344</v>
      </c>
      <c r="AG217" s="67"/>
      <c r="AJ217" s="71" t="s">
        <v>72</v>
      </c>
      <c r="AK217" s="71">
        <v>1</v>
      </c>
      <c r="BB217" s="23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347</v>
      </c>
      <c r="B218" s="54" t="s">
        <v>348</v>
      </c>
      <c r="C218" s="31">
        <v>4301070959</v>
      </c>
      <c r="D218" s="353">
        <v>4607111038616</v>
      </c>
      <c r="E218" s="354"/>
      <c r="F218" s="341">
        <v>0.4</v>
      </c>
      <c r="G218" s="32">
        <v>16</v>
      </c>
      <c r="H218" s="341">
        <v>6.4</v>
      </c>
      <c r="I218" s="341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58"/>
      <c r="R218" s="358"/>
      <c r="S218" s="358"/>
      <c r="T218" s="359"/>
      <c r="U218" s="34"/>
      <c r="V218" s="34"/>
      <c r="W218" s="35" t="s">
        <v>70</v>
      </c>
      <c r="X218" s="342">
        <v>0</v>
      </c>
      <c r="Y218" s="343">
        <f t="shared" si="18"/>
        <v>0</v>
      </c>
      <c r="Z218" s="36">
        <f t="shared" si="19"/>
        <v>0</v>
      </c>
      <c r="AA218" s="56"/>
      <c r="AB218" s="57"/>
      <c r="AC218" s="234" t="s">
        <v>339</v>
      </c>
      <c r="AG218" s="67"/>
      <c r="AJ218" s="71" t="s">
        <v>72</v>
      </c>
      <c r="AK218" s="71">
        <v>1</v>
      </c>
      <c r="BB218" s="23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349</v>
      </c>
      <c r="B219" s="54" t="s">
        <v>350</v>
      </c>
      <c r="C219" s="31">
        <v>4301070960</v>
      </c>
      <c r="D219" s="353">
        <v>4607111038623</v>
      </c>
      <c r="E219" s="354"/>
      <c r="F219" s="341">
        <v>0.7</v>
      </c>
      <c r="G219" s="32">
        <v>8</v>
      </c>
      <c r="H219" s="341">
        <v>5.6</v>
      </c>
      <c r="I219" s="341">
        <v>5.87</v>
      </c>
      <c r="J219" s="32">
        <v>84</v>
      </c>
      <c r="K219" s="32" t="s">
        <v>67</v>
      </c>
      <c r="L219" s="32" t="s">
        <v>108</v>
      </c>
      <c r="M219" s="33" t="s">
        <v>69</v>
      </c>
      <c r="N219" s="33"/>
      <c r="O219" s="32">
        <v>180</v>
      </c>
      <c r="P219" s="44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58"/>
      <c r="R219" s="358"/>
      <c r="S219" s="358"/>
      <c r="T219" s="359"/>
      <c r="U219" s="34"/>
      <c r="V219" s="34"/>
      <c r="W219" s="35" t="s">
        <v>70</v>
      </c>
      <c r="X219" s="342">
        <v>0</v>
      </c>
      <c r="Y219" s="343">
        <f t="shared" si="18"/>
        <v>0</v>
      </c>
      <c r="Z219" s="36">
        <f t="shared" si="19"/>
        <v>0</v>
      </c>
      <c r="AA219" s="56"/>
      <c r="AB219" s="57"/>
      <c r="AC219" s="236" t="s">
        <v>339</v>
      </c>
      <c r="AG219" s="67"/>
      <c r="AJ219" s="71" t="s">
        <v>110</v>
      </c>
      <c r="AK219" s="71">
        <v>12</v>
      </c>
      <c r="BB219" s="23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55"/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6"/>
      <c r="P220" s="348" t="s">
        <v>73</v>
      </c>
      <c r="Q220" s="349"/>
      <c r="R220" s="349"/>
      <c r="S220" s="349"/>
      <c r="T220" s="349"/>
      <c r="U220" s="349"/>
      <c r="V220" s="350"/>
      <c r="W220" s="37" t="s">
        <v>70</v>
      </c>
      <c r="X220" s="344">
        <f>IFERROR(SUM(X214:X219),"0")</f>
        <v>0</v>
      </c>
      <c r="Y220" s="344">
        <f>IFERROR(SUM(Y214:Y219),"0")</f>
        <v>0</v>
      </c>
      <c r="Z220" s="344">
        <f>IFERROR(IF(Z214="",0,Z214),"0")+IFERROR(IF(Z215="",0,Z215),"0")+IFERROR(IF(Z216="",0,Z216),"0")+IFERROR(IF(Z217="",0,Z217),"0")+IFERROR(IF(Z218="",0,Z218),"0")+IFERROR(IF(Z219="",0,Z219),"0")</f>
        <v>0</v>
      </c>
      <c r="AA220" s="345"/>
      <c r="AB220" s="345"/>
      <c r="AC220" s="345"/>
    </row>
    <row r="221" spans="1:68" hidden="1" x14ac:dyDescent="0.2">
      <c r="A221" s="352"/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6"/>
      <c r="P221" s="348" t="s">
        <v>73</v>
      </c>
      <c r="Q221" s="349"/>
      <c r="R221" s="349"/>
      <c r="S221" s="349"/>
      <c r="T221" s="349"/>
      <c r="U221" s="349"/>
      <c r="V221" s="350"/>
      <c r="W221" s="37" t="s">
        <v>74</v>
      </c>
      <c r="X221" s="344">
        <f>IFERROR(SUMPRODUCT(X214:X219*H214:H219),"0")</f>
        <v>0</v>
      </c>
      <c r="Y221" s="344">
        <f>IFERROR(SUMPRODUCT(Y214:Y219*H214:H219),"0")</f>
        <v>0</v>
      </c>
      <c r="Z221" s="37"/>
      <c r="AA221" s="345"/>
      <c r="AB221" s="345"/>
      <c r="AC221" s="345"/>
    </row>
    <row r="222" spans="1:68" ht="16.5" hidden="1" customHeight="1" x14ac:dyDescent="0.25">
      <c r="A222" s="351" t="s">
        <v>351</v>
      </c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2"/>
      <c r="P222" s="352"/>
      <c r="Q222" s="352"/>
      <c r="R222" s="352"/>
      <c r="S222" s="352"/>
      <c r="T222" s="352"/>
      <c r="U222" s="352"/>
      <c r="V222" s="352"/>
      <c r="W222" s="352"/>
      <c r="X222" s="352"/>
      <c r="Y222" s="352"/>
      <c r="Z222" s="352"/>
      <c r="AA222" s="337"/>
      <c r="AB222" s="337"/>
      <c r="AC222" s="337"/>
    </row>
    <row r="223" spans="1:68" ht="14.25" hidden="1" customHeight="1" x14ac:dyDescent="0.25">
      <c r="A223" s="363" t="s">
        <v>64</v>
      </c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2"/>
      <c r="P223" s="352"/>
      <c r="Q223" s="352"/>
      <c r="R223" s="352"/>
      <c r="S223" s="352"/>
      <c r="T223" s="352"/>
      <c r="U223" s="352"/>
      <c r="V223" s="352"/>
      <c r="W223" s="352"/>
      <c r="X223" s="352"/>
      <c r="Y223" s="352"/>
      <c r="Z223" s="352"/>
      <c r="AA223" s="338"/>
      <c r="AB223" s="338"/>
      <c r="AC223" s="338"/>
    </row>
    <row r="224" spans="1:68" ht="27" hidden="1" customHeight="1" x14ac:dyDescent="0.25">
      <c r="A224" s="54" t="s">
        <v>352</v>
      </c>
      <c r="B224" s="54" t="s">
        <v>353</v>
      </c>
      <c r="C224" s="31">
        <v>4301070915</v>
      </c>
      <c r="D224" s="353">
        <v>4607111035882</v>
      </c>
      <c r="E224" s="354"/>
      <c r="F224" s="341">
        <v>0.43</v>
      </c>
      <c r="G224" s="32">
        <v>16</v>
      </c>
      <c r="H224" s="341">
        <v>6.88</v>
      </c>
      <c r="I224" s="341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58"/>
      <c r="R224" s="358"/>
      <c r="S224" s="358"/>
      <c r="T224" s="359"/>
      <c r="U224" s="34"/>
      <c r="V224" s="34"/>
      <c r="W224" s="35" t="s">
        <v>70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354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355</v>
      </c>
      <c r="B225" s="54" t="s">
        <v>356</v>
      </c>
      <c r="C225" s="31">
        <v>4301070921</v>
      </c>
      <c r="D225" s="353">
        <v>4607111035905</v>
      </c>
      <c r="E225" s="354"/>
      <c r="F225" s="341">
        <v>0.9</v>
      </c>
      <c r="G225" s="32">
        <v>8</v>
      </c>
      <c r="H225" s="341">
        <v>7.2</v>
      </c>
      <c r="I225" s="341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58"/>
      <c r="R225" s="358"/>
      <c r="S225" s="358"/>
      <c r="T225" s="359"/>
      <c r="U225" s="34"/>
      <c r="V225" s="34"/>
      <c r="W225" s="35" t="s">
        <v>70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354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357</v>
      </c>
      <c r="B226" s="54" t="s">
        <v>358</v>
      </c>
      <c r="C226" s="31">
        <v>4301070917</v>
      </c>
      <c r="D226" s="353">
        <v>4607111035912</v>
      </c>
      <c r="E226" s="354"/>
      <c r="F226" s="341">
        <v>0.43</v>
      </c>
      <c r="G226" s="32">
        <v>16</v>
      </c>
      <c r="H226" s="341">
        <v>6.88</v>
      </c>
      <c r="I226" s="341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58"/>
      <c r="R226" s="358"/>
      <c r="S226" s="358"/>
      <c r="T226" s="359"/>
      <c r="U226" s="34"/>
      <c r="V226" s="34"/>
      <c r="W226" s="35" t="s">
        <v>70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359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360</v>
      </c>
      <c r="B227" s="54" t="s">
        <v>361</v>
      </c>
      <c r="C227" s="31">
        <v>4301070920</v>
      </c>
      <c r="D227" s="353">
        <v>4607111035929</v>
      </c>
      <c r="E227" s="354"/>
      <c r="F227" s="341">
        <v>0.9</v>
      </c>
      <c r="G227" s="32">
        <v>8</v>
      </c>
      <c r="H227" s="341">
        <v>7.2</v>
      </c>
      <c r="I227" s="341">
        <v>7.47</v>
      </c>
      <c r="J227" s="32">
        <v>84</v>
      </c>
      <c r="K227" s="32" t="s">
        <v>67</v>
      </c>
      <c r="L227" s="32" t="s">
        <v>108</v>
      </c>
      <c r="M227" s="33" t="s">
        <v>69</v>
      </c>
      <c r="N227" s="33"/>
      <c r="O227" s="32">
        <v>180</v>
      </c>
      <c r="P227" s="5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58"/>
      <c r="R227" s="358"/>
      <c r="S227" s="358"/>
      <c r="T227" s="359"/>
      <c r="U227" s="34"/>
      <c r="V227" s="34"/>
      <c r="W227" s="35" t="s">
        <v>70</v>
      </c>
      <c r="X227" s="342">
        <v>24</v>
      </c>
      <c r="Y227" s="343">
        <f>IFERROR(IF(X227="","",X227),"")</f>
        <v>24</v>
      </c>
      <c r="Z227" s="36">
        <f>IFERROR(IF(X227="","",X227*0.0155),"")</f>
        <v>0.372</v>
      </c>
      <c r="AA227" s="56"/>
      <c r="AB227" s="57"/>
      <c r="AC227" s="244" t="s">
        <v>359</v>
      </c>
      <c r="AG227" s="67"/>
      <c r="AJ227" s="71" t="s">
        <v>110</v>
      </c>
      <c r="AK227" s="71">
        <v>12</v>
      </c>
      <c r="BB227" s="245" t="s">
        <v>1</v>
      </c>
      <c r="BM227" s="67">
        <f>IFERROR(X227*I227,"0")</f>
        <v>179.28</v>
      </c>
      <c r="BN227" s="67">
        <f>IFERROR(Y227*I227,"0")</f>
        <v>179.28</v>
      </c>
      <c r="BO227" s="67">
        <f>IFERROR(X227/J227,"0")</f>
        <v>0.2857142857142857</v>
      </c>
      <c r="BP227" s="67">
        <f>IFERROR(Y227/J227,"0")</f>
        <v>0.2857142857142857</v>
      </c>
    </row>
    <row r="228" spans="1:68" x14ac:dyDescent="0.2">
      <c r="A228" s="355"/>
      <c r="B228" s="352"/>
      <c r="C228" s="352"/>
      <c r="D228" s="352"/>
      <c r="E228" s="352"/>
      <c r="F228" s="352"/>
      <c r="G228" s="352"/>
      <c r="H228" s="352"/>
      <c r="I228" s="352"/>
      <c r="J228" s="352"/>
      <c r="K228" s="352"/>
      <c r="L228" s="352"/>
      <c r="M228" s="352"/>
      <c r="N228" s="352"/>
      <c r="O228" s="356"/>
      <c r="P228" s="348" t="s">
        <v>73</v>
      </c>
      <c r="Q228" s="349"/>
      <c r="R228" s="349"/>
      <c r="S228" s="349"/>
      <c r="T228" s="349"/>
      <c r="U228" s="349"/>
      <c r="V228" s="350"/>
      <c r="W228" s="37" t="s">
        <v>70</v>
      </c>
      <c r="X228" s="344">
        <f>IFERROR(SUM(X224:X227),"0")</f>
        <v>24</v>
      </c>
      <c r="Y228" s="344">
        <f>IFERROR(SUM(Y224:Y227),"0")</f>
        <v>24</v>
      </c>
      <c r="Z228" s="344">
        <f>IFERROR(IF(Z224="",0,Z224),"0")+IFERROR(IF(Z225="",0,Z225),"0")+IFERROR(IF(Z226="",0,Z226),"0")+IFERROR(IF(Z227="",0,Z227),"0")</f>
        <v>0.372</v>
      </c>
      <c r="AA228" s="345"/>
      <c r="AB228" s="345"/>
      <c r="AC228" s="345"/>
    </row>
    <row r="229" spans="1:68" x14ac:dyDescent="0.2">
      <c r="A229" s="352"/>
      <c r="B229" s="352"/>
      <c r="C229" s="352"/>
      <c r="D229" s="352"/>
      <c r="E229" s="352"/>
      <c r="F229" s="352"/>
      <c r="G229" s="352"/>
      <c r="H229" s="352"/>
      <c r="I229" s="352"/>
      <c r="J229" s="352"/>
      <c r="K229" s="352"/>
      <c r="L229" s="352"/>
      <c r="M229" s="352"/>
      <c r="N229" s="352"/>
      <c r="O229" s="356"/>
      <c r="P229" s="348" t="s">
        <v>73</v>
      </c>
      <c r="Q229" s="349"/>
      <c r="R229" s="349"/>
      <c r="S229" s="349"/>
      <c r="T229" s="349"/>
      <c r="U229" s="349"/>
      <c r="V229" s="350"/>
      <c r="W229" s="37" t="s">
        <v>74</v>
      </c>
      <c r="X229" s="344">
        <f>IFERROR(SUMPRODUCT(X224:X227*H224:H227),"0")</f>
        <v>172.8</v>
      </c>
      <c r="Y229" s="344">
        <f>IFERROR(SUMPRODUCT(Y224:Y227*H224:H227),"0")</f>
        <v>172.8</v>
      </c>
      <c r="Z229" s="37"/>
      <c r="AA229" s="345"/>
      <c r="AB229" s="345"/>
      <c r="AC229" s="345"/>
    </row>
    <row r="230" spans="1:68" ht="16.5" hidden="1" customHeight="1" x14ac:dyDescent="0.25">
      <c r="A230" s="351" t="s">
        <v>362</v>
      </c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2"/>
      <c r="P230" s="352"/>
      <c r="Q230" s="352"/>
      <c r="R230" s="352"/>
      <c r="S230" s="352"/>
      <c r="T230" s="352"/>
      <c r="U230" s="352"/>
      <c r="V230" s="352"/>
      <c r="W230" s="352"/>
      <c r="X230" s="352"/>
      <c r="Y230" s="352"/>
      <c r="Z230" s="352"/>
      <c r="AA230" s="337"/>
      <c r="AB230" s="337"/>
      <c r="AC230" s="337"/>
    </row>
    <row r="231" spans="1:68" ht="14.25" hidden="1" customHeight="1" x14ac:dyDescent="0.25">
      <c r="A231" s="363" t="s">
        <v>64</v>
      </c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2"/>
      <c r="P231" s="352"/>
      <c r="Q231" s="352"/>
      <c r="R231" s="352"/>
      <c r="S231" s="352"/>
      <c r="T231" s="352"/>
      <c r="U231" s="352"/>
      <c r="V231" s="352"/>
      <c r="W231" s="352"/>
      <c r="X231" s="352"/>
      <c r="Y231" s="352"/>
      <c r="Z231" s="352"/>
      <c r="AA231" s="338"/>
      <c r="AB231" s="338"/>
      <c r="AC231" s="338"/>
    </row>
    <row r="232" spans="1:68" ht="16.5" hidden="1" customHeight="1" x14ac:dyDescent="0.25">
      <c r="A232" s="54" t="s">
        <v>363</v>
      </c>
      <c r="B232" s="54" t="s">
        <v>364</v>
      </c>
      <c r="C232" s="31">
        <v>4301070912</v>
      </c>
      <c r="D232" s="353">
        <v>4607111037213</v>
      </c>
      <c r="E232" s="354"/>
      <c r="F232" s="341">
        <v>0.4</v>
      </c>
      <c r="G232" s="32">
        <v>8</v>
      </c>
      <c r="H232" s="341">
        <v>3.2</v>
      </c>
      <c r="I232" s="341">
        <v>3.44</v>
      </c>
      <c r="J232" s="32">
        <v>144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7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2" s="358"/>
      <c r="R232" s="358"/>
      <c r="S232" s="358"/>
      <c r="T232" s="359"/>
      <c r="U232" s="34"/>
      <c r="V232" s="34"/>
      <c r="W232" s="35" t="s">
        <v>70</v>
      </c>
      <c r="X232" s="342">
        <v>0</v>
      </c>
      <c r="Y232" s="343">
        <f>IFERROR(IF(X232="","",X232),"")</f>
        <v>0</v>
      </c>
      <c r="Z232" s="36">
        <f>IFERROR(IF(X232="","",X232*0.00866),"")</f>
        <v>0</v>
      </c>
      <c r="AA232" s="56"/>
      <c r="AB232" s="57"/>
      <c r="AC232" s="246" t="s">
        <v>365</v>
      </c>
      <c r="AG232" s="67"/>
      <c r="AJ232" s="71" t="s">
        <v>72</v>
      </c>
      <c r="AK232" s="71">
        <v>1</v>
      </c>
      <c r="BB232" s="24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5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6"/>
      <c r="P233" s="348" t="s">
        <v>73</v>
      </c>
      <c r="Q233" s="349"/>
      <c r="R233" s="349"/>
      <c r="S233" s="349"/>
      <c r="T233" s="349"/>
      <c r="U233" s="349"/>
      <c r="V233" s="350"/>
      <c r="W233" s="37" t="s">
        <v>70</v>
      </c>
      <c r="X233" s="344">
        <f>IFERROR(SUM(X232:X232),"0")</f>
        <v>0</v>
      </c>
      <c r="Y233" s="344">
        <f>IFERROR(SUM(Y232:Y232),"0")</f>
        <v>0</v>
      </c>
      <c r="Z233" s="344">
        <f>IFERROR(IF(Z232="",0,Z232),"0")</f>
        <v>0</v>
      </c>
      <c r="AA233" s="345"/>
      <c r="AB233" s="345"/>
      <c r="AC233" s="345"/>
    </row>
    <row r="234" spans="1:68" hidden="1" x14ac:dyDescent="0.2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2"/>
      <c r="N234" s="352"/>
      <c r="O234" s="356"/>
      <c r="P234" s="348" t="s">
        <v>73</v>
      </c>
      <c r="Q234" s="349"/>
      <c r="R234" s="349"/>
      <c r="S234" s="349"/>
      <c r="T234" s="349"/>
      <c r="U234" s="349"/>
      <c r="V234" s="350"/>
      <c r="W234" s="37" t="s">
        <v>74</v>
      </c>
      <c r="X234" s="344">
        <f>IFERROR(SUMPRODUCT(X232:X232*H232:H232),"0")</f>
        <v>0</v>
      </c>
      <c r="Y234" s="344">
        <f>IFERROR(SUMPRODUCT(Y232:Y232*H232:H232),"0")</f>
        <v>0</v>
      </c>
      <c r="Z234" s="37"/>
      <c r="AA234" s="345"/>
      <c r="AB234" s="345"/>
      <c r="AC234" s="345"/>
    </row>
    <row r="235" spans="1:68" ht="16.5" hidden="1" customHeight="1" x14ac:dyDescent="0.25">
      <c r="A235" s="351" t="s">
        <v>366</v>
      </c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2"/>
      <c r="P235" s="352"/>
      <c r="Q235" s="352"/>
      <c r="R235" s="352"/>
      <c r="S235" s="352"/>
      <c r="T235" s="352"/>
      <c r="U235" s="352"/>
      <c r="V235" s="352"/>
      <c r="W235" s="352"/>
      <c r="X235" s="352"/>
      <c r="Y235" s="352"/>
      <c r="Z235" s="352"/>
      <c r="AA235" s="337"/>
      <c r="AB235" s="337"/>
      <c r="AC235" s="337"/>
    </row>
    <row r="236" spans="1:68" ht="14.25" hidden="1" customHeight="1" x14ac:dyDescent="0.25">
      <c r="A236" s="363" t="s">
        <v>148</v>
      </c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352"/>
      <c r="T236" s="352"/>
      <c r="U236" s="352"/>
      <c r="V236" s="352"/>
      <c r="W236" s="352"/>
      <c r="X236" s="352"/>
      <c r="Y236" s="352"/>
      <c r="Z236" s="352"/>
      <c r="AA236" s="338"/>
      <c r="AB236" s="338"/>
      <c r="AC236" s="338"/>
    </row>
    <row r="237" spans="1:68" ht="27" hidden="1" customHeight="1" x14ac:dyDescent="0.25">
      <c r="A237" s="54" t="s">
        <v>367</v>
      </c>
      <c r="B237" s="54" t="s">
        <v>368</v>
      </c>
      <c r="C237" s="31">
        <v>4301135692</v>
      </c>
      <c r="D237" s="353">
        <v>4620207490570</v>
      </c>
      <c r="E237" s="354"/>
      <c r="F237" s="341">
        <v>0.2</v>
      </c>
      <c r="G237" s="32">
        <v>12</v>
      </c>
      <c r="H237" s="341">
        <v>2.4</v>
      </c>
      <c r="I237" s="341">
        <v>3.1036000000000001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93" t="s">
        <v>369</v>
      </c>
      <c r="Q237" s="358"/>
      <c r="R237" s="358"/>
      <c r="S237" s="358"/>
      <c r="T237" s="359"/>
      <c r="U237" s="34"/>
      <c r="V237" s="34"/>
      <c r="W237" s="35" t="s">
        <v>70</v>
      </c>
      <c r="X237" s="342">
        <v>0</v>
      </c>
      <c r="Y237" s="343">
        <f>IFERROR(IF(X237="","",X237),"")</f>
        <v>0</v>
      </c>
      <c r="Z237" s="36">
        <f>IFERROR(IF(X237="","",X237*0.01788),"")</f>
        <v>0</v>
      </c>
      <c r="AA237" s="56"/>
      <c r="AB237" s="57"/>
      <c r="AC237" s="248" t="s">
        <v>370</v>
      </c>
      <c r="AG237" s="67"/>
      <c r="AJ237" s="71" t="s">
        <v>72</v>
      </c>
      <c r="AK237" s="71">
        <v>1</v>
      </c>
      <c r="BB237" s="249" t="s">
        <v>83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371</v>
      </c>
      <c r="B238" s="54" t="s">
        <v>372</v>
      </c>
      <c r="C238" s="31">
        <v>4301135691</v>
      </c>
      <c r="D238" s="353">
        <v>4620207490549</v>
      </c>
      <c r="E238" s="354"/>
      <c r="F238" s="341">
        <v>0.2</v>
      </c>
      <c r="G238" s="32">
        <v>12</v>
      </c>
      <c r="H238" s="341">
        <v>2.4</v>
      </c>
      <c r="I238" s="341">
        <v>3.1036000000000001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66" t="s">
        <v>373</v>
      </c>
      <c r="Q238" s="358"/>
      <c r="R238" s="358"/>
      <c r="S238" s="358"/>
      <c r="T238" s="359"/>
      <c r="U238" s="34"/>
      <c r="V238" s="34"/>
      <c r="W238" s="35" t="s">
        <v>70</v>
      </c>
      <c r="X238" s="342">
        <v>0</v>
      </c>
      <c r="Y238" s="343">
        <f>IFERROR(IF(X238="","",X238),"")</f>
        <v>0</v>
      </c>
      <c r="Z238" s="36">
        <f>IFERROR(IF(X238="","",X238*0.01788),"")</f>
        <v>0</v>
      </c>
      <c r="AA238" s="56"/>
      <c r="AB238" s="57"/>
      <c r="AC238" s="250" t="s">
        <v>370</v>
      </c>
      <c r="AG238" s="67"/>
      <c r="AJ238" s="71" t="s">
        <v>72</v>
      </c>
      <c r="AK238" s="71">
        <v>1</v>
      </c>
      <c r="BB238" s="251" t="s">
        <v>83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374</v>
      </c>
      <c r="B239" s="54" t="s">
        <v>375</v>
      </c>
      <c r="C239" s="31">
        <v>4301135694</v>
      </c>
      <c r="D239" s="353">
        <v>4620207490501</v>
      </c>
      <c r="E239" s="354"/>
      <c r="F239" s="341">
        <v>0.2</v>
      </c>
      <c r="G239" s="32">
        <v>12</v>
      </c>
      <c r="H239" s="341">
        <v>2.4</v>
      </c>
      <c r="I239" s="341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46" t="s">
        <v>376</v>
      </c>
      <c r="Q239" s="358"/>
      <c r="R239" s="358"/>
      <c r="S239" s="358"/>
      <c r="T239" s="359"/>
      <c r="U239" s="34"/>
      <c r="V239" s="34"/>
      <c r="W239" s="35" t="s">
        <v>70</v>
      </c>
      <c r="X239" s="342">
        <v>0</v>
      </c>
      <c r="Y239" s="343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370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5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6"/>
      <c r="P240" s="348" t="s">
        <v>73</v>
      </c>
      <c r="Q240" s="349"/>
      <c r="R240" s="349"/>
      <c r="S240" s="349"/>
      <c r="T240" s="349"/>
      <c r="U240" s="349"/>
      <c r="V240" s="350"/>
      <c r="W240" s="37" t="s">
        <v>70</v>
      </c>
      <c r="X240" s="344">
        <f>IFERROR(SUM(X237:X239),"0")</f>
        <v>0</v>
      </c>
      <c r="Y240" s="344">
        <f>IFERROR(SUM(Y237:Y239),"0")</f>
        <v>0</v>
      </c>
      <c r="Z240" s="344">
        <f>IFERROR(IF(Z237="",0,Z237),"0")+IFERROR(IF(Z238="",0,Z238),"0")+IFERROR(IF(Z239="",0,Z239),"0")</f>
        <v>0</v>
      </c>
      <c r="AA240" s="345"/>
      <c r="AB240" s="345"/>
      <c r="AC240" s="345"/>
    </row>
    <row r="241" spans="1:68" hidden="1" x14ac:dyDescent="0.2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6"/>
      <c r="P241" s="348" t="s">
        <v>73</v>
      </c>
      <c r="Q241" s="349"/>
      <c r="R241" s="349"/>
      <c r="S241" s="349"/>
      <c r="T241" s="349"/>
      <c r="U241" s="349"/>
      <c r="V241" s="350"/>
      <c r="W241" s="37" t="s">
        <v>74</v>
      </c>
      <c r="X241" s="344">
        <f>IFERROR(SUMPRODUCT(X237:X239*H237:H239),"0")</f>
        <v>0</v>
      </c>
      <c r="Y241" s="344">
        <f>IFERROR(SUMPRODUCT(Y237:Y239*H237:H239),"0")</f>
        <v>0</v>
      </c>
      <c r="Z241" s="37"/>
      <c r="AA241" s="345"/>
      <c r="AB241" s="345"/>
      <c r="AC241" s="345"/>
    </row>
    <row r="242" spans="1:68" ht="16.5" hidden="1" customHeight="1" x14ac:dyDescent="0.25">
      <c r="A242" s="351" t="s">
        <v>377</v>
      </c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  <c r="AA242" s="337"/>
      <c r="AB242" s="337"/>
      <c r="AC242" s="337"/>
    </row>
    <row r="243" spans="1:68" ht="14.25" hidden="1" customHeight="1" x14ac:dyDescent="0.25">
      <c r="A243" s="363" t="s">
        <v>300</v>
      </c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52"/>
      <c r="Z243" s="352"/>
      <c r="AA243" s="338"/>
      <c r="AB243" s="338"/>
      <c r="AC243" s="338"/>
    </row>
    <row r="244" spans="1:68" ht="27" hidden="1" customHeight="1" x14ac:dyDescent="0.25">
      <c r="A244" s="54" t="s">
        <v>378</v>
      </c>
      <c r="B244" s="54" t="s">
        <v>379</v>
      </c>
      <c r="C244" s="31">
        <v>4301051320</v>
      </c>
      <c r="D244" s="353">
        <v>4680115881334</v>
      </c>
      <c r="E244" s="354"/>
      <c r="F244" s="341">
        <v>0.33</v>
      </c>
      <c r="G244" s="32">
        <v>6</v>
      </c>
      <c r="H244" s="341">
        <v>1.98</v>
      </c>
      <c r="I244" s="341">
        <v>2.25</v>
      </c>
      <c r="J244" s="32">
        <v>182</v>
      </c>
      <c r="K244" s="32" t="s">
        <v>80</v>
      </c>
      <c r="L244" s="32" t="s">
        <v>68</v>
      </c>
      <c r="M244" s="33" t="s">
        <v>304</v>
      </c>
      <c r="N244" s="33"/>
      <c r="O244" s="32">
        <v>365</v>
      </c>
      <c r="P244" s="43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4" s="358"/>
      <c r="R244" s="358"/>
      <c r="S244" s="358"/>
      <c r="T244" s="359"/>
      <c r="U244" s="34"/>
      <c r="V244" s="34"/>
      <c r="W244" s="35" t="s">
        <v>70</v>
      </c>
      <c r="X244" s="342">
        <v>0</v>
      </c>
      <c r="Y244" s="343">
        <f>IFERROR(IF(X244="","",X244),"")</f>
        <v>0</v>
      </c>
      <c r="Z244" s="36">
        <f>IFERROR(IF(X244="","",X244*0.00651),"")</f>
        <v>0</v>
      </c>
      <c r="AA244" s="56"/>
      <c r="AB244" s="57"/>
      <c r="AC244" s="254" t="s">
        <v>380</v>
      </c>
      <c r="AG244" s="67"/>
      <c r="AJ244" s="71" t="s">
        <v>72</v>
      </c>
      <c r="AK244" s="71">
        <v>1</v>
      </c>
      <c r="BB244" s="255" t="s">
        <v>307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5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6"/>
      <c r="P245" s="348" t="s">
        <v>73</v>
      </c>
      <c r="Q245" s="349"/>
      <c r="R245" s="349"/>
      <c r="S245" s="349"/>
      <c r="T245" s="349"/>
      <c r="U245" s="349"/>
      <c r="V245" s="350"/>
      <c r="W245" s="37" t="s">
        <v>70</v>
      </c>
      <c r="X245" s="344">
        <f>IFERROR(SUM(X244:X244),"0")</f>
        <v>0</v>
      </c>
      <c r="Y245" s="344">
        <f>IFERROR(SUM(Y244:Y244),"0")</f>
        <v>0</v>
      </c>
      <c r="Z245" s="344">
        <f>IFERROR(IF(Z244="",0,Z244),"0")</f>
        <v>0</v>
      </c>
      <c r="AA245" s="345"/>
      <c r="AB245" s="345"/>
      <c r="AC245" s="345"/>
    </row>
    <row r="246" spans="1:68" hidden="1" x14ac:dyDescent="0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6"/>
      <c r="P246" s="348" t="s">
        <v>73</v>
      </c>
      <c r="Q246" s="349"/>
      <c r="R246" s="349"/>
      <c r="S246" s="349"/>
      <c r="T246" s="349"/>
      <c r="U246" s="349"/>
      <c r="V246" s="350"/>
      <c r="W246" s="37" t="s">
        <v>74</v>
      </c>
      <c r="X246" s="344">
        <f>IFERROR(SUMPRODUCT(X244:X244*H244:H244),"0")</f>
        <v>0</v>
      </c>
      <c r="Y246" s="344">
        <f>IFERROR(SUMPRODUCT(Y244:Y244*H244:H244),"0")</f>
        <v>0</v>
      </c>
      <c r="Z246" s="37"/>
      <c r="AA246" s="345"/>
      <c r="AB246" s="345"/>
      <c r="AC246" s="345"/>
    </row>
    <row r="247" spans="1:68" ht="16.5" hidden="1" customHeight="1" x14ac:dyDescent="0.25">
      <c r="A247" s="351" t="s">
        <v>381</v>
      </c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52"/>
      <c r="Z247" s="352"/>
      <c r="AA247" s="337"/>
      <c r="AB247" s="337"/>
      <c r="AC247" s="337"/>
    </row>
    <row r="248" spans="1:68" ht="14.25" hidden="1" customHeight="1" x14ac:dyDescent="0.25">
      <c r="A248" s="363" t="s">
        <v>64</v>
      </c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  <c r="AA248" s="338"/>
      <c r="AB248" s="338"/>
      <c r="AC248" s="338"/>
    </row>
    <row r="249" spans="1:68" ht="16.5" hidden="1" customHeight="1" x14ac:dyDescent="0.25">
      <c r="A249" s="54" t="s">
        <v>382</v>
      </c>
      <c r="B249" s="54" t="s">
        <v>383</v>
      </c>
      <c r="C249" s="31">
        <v>4301071063</v>
      </c>
      <c r="D249" s="353">
        <v>4607111039019</v>
      </c>
      <c r="E249" s="354"/>
      <c r="F249" s="341">
        <v>0.43</v>
      </c>
      <c r="G249" s="32">
        <v>16</v>
      </c>
      <c r="H249" s="341">
        <v>6.88</v>
      </c>
      <c r="I249" s="341">
        <v>7.2060000000000004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5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58"/>
      <c r="R249" s="358"/>
      <c r="S249" s="358"/>
      <c r="T249" s="359"/>
      <c r="U249" s="34"/>
      <c r="V249" s="34"/>
      <c r="W249" s="35" t="s">
        <v>70</v>
      </c>
      <c r="X249" s="342">
        <v>0</v>
      </c>
      <c r="Y249" s="343">
        <f>IFERROR(IF(X249="","",X249),"")</f>
        <v>0</v>
      </c>
      <c r="Z249" s="36">
        <f>IFERROR(IF(X249="","",X249*0.0155),"")</f>
        <v>0</v>
      </c>
      <c r="AA249" s="56"/>
      <c r="AB249" s="57"/>
      <c r="AC249" s="256" t="s">
        <v>384</v>
      </c>
      <c r="AG249" s="67"/>
      <c r="AJ249" s="71" t="s">
        <v>72</v>
      </c>
      <c r="AK249" s="71">
        <v>1</v>
      </c>
      <c r="BB249" s="25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16.5" customHeight="1" x14ac:dyDescent="0.25">
      <c r="A250" s="54" t="s">
        <v>385</v>
      </c>
      <c r="B250" s="54" t="s">
        <v>386</v>
      </c>
      <c r="C250" s="31">
        <v>4301071000</v>
      </c>
      <c r="D250" s="353">
        <v>4607111038708</v>
      </c>
      <c r="E250" s="354"/>
      <c r="F250" s="341">
        <v>0.8</v>
      </c>
      <c r="G250" s="32">
        <v>8</v>
      </c>
      <c r="H250" s="341">
        <v>6.4</v>
      </c>
      <c r="I250" s="341">
        <v>6.67</v>
      </c>
      <c r="J250" s="32">
        <v>84</v>
      </c>
      <c r="K250" s="32" t="s">
        <v>67</v>
      </c>
      <c r="L250" s="32" t="s">
        <v>108</v>
      </c>
      <c r="M250" s="33" t="s">
        <v>69</v>
      </c>
      <c r="N250" s="33"/>
      <c r="O250" s="32">
        <v>180</v>
      </c>
      <c r="P250" s="4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58"/>
      <c r="R250" s="358"/>
      <c r="S250" s="358"/>
      <c r="T250" s="359"/>
      <c r="U250" s="34"/>
      <c r="V250" s="34"/>
      <c r="W250" s="35" t="s">
        <v>70</v>
      </c>
      <c r="X250" s="342">
        <v>12</v>
      </c>
      <c r="Y250" s="343">
        <f>IFERROR(IF(X250="","",X250),"")</f>
        <v>12</v>
      </c>
      <c r="Z250" s="36">
        <f>IFERROR(IF(X250="","",X250*0.0155),"")</f>
        <v>0.186</v>
      </c>
      <c r="AA250" s="56"/>
      <c r="AB250" s="57"/>
      <c r="AC250" s="258" t="s">
        <v>384</v>
      </c>
      <c r="AG250" s="67"/>
      <c r="AJ250" s="71" t="s">
        <v>110</v>
      </c>
      <c r="AK250" s="71">
        <v>12</v>
      </c>
      <c r="BB250" s="259" t="s">
        <v>1</v>
      </c>
      <c r="BM250" s="67">
        <f>IFERROR(X250*I250,"0")</f>
        <v>80.039999999999992</v>
      </c>
      <c r="BN250" s="67">
        <f>IFERROR(Y250*I250,"0")</f>
        <v>80.039999999999992</v>
      </c>
      <c r="BO250" s="67">
        <f>IFERROR(X250/J250,"0")</f>
        <v>0.14285714285714285</v>
      </c>
      <c r="BP250" s="67">
        <f>IFERROR(Y250/J250,"0")</f>
        <v>0.14285714285714285</v>
      </c>
    </row>
    <row r="251" spans="1:68" x14ac:dyDescent="0.2">
      <c r="A251" s="355"/>
      <c r="B251" s="352"/>
      <c r="C251" s="352"/>
      <c r="D251" s="352"/>
      <c r="E251" s="352"/>
      <c r="F251" s="352"/>
      <c r="G251" s="352"/>
      <c r="H251" s="352"/>
      <c r="I251" s="352"/>
      <c r="J251" s="352"/>
      <c r="K251" s="352"/>
      <c r="L251" s="352"/>
      <c r="M251" s="352"/>
      <c r="N251" s="352"/>
      <c r="O251" s="356"/>
      <c r="P251" s="348" t="s">
        <v>73</v>
      </c>
      <c r="Q251" s="349"/>
      <c r="R251" s="349"/>
      <c r="S251" s="349"/>
      <c r="T251" s="349"/>
      <c r="U251" s="349"/>
      <c r="V251" s="350"/>
      <c r="W251" s="37" t="s">
        <v>70</v>
      </c>
      <c r="X251" s="344">
        <f>IFERROR(SUM(X249:X250),"0")</f>
        <v>12</v>
      </c>
      <c r="Y251" s="344">
        <f>IFERROR(SUM(Y249:Y250),"0")</f>
        <v>12</v>
      </c>
      <c r="Z251" s="344">
        <f>IFERROR(IF(Z249="",0,Z249),"0")+IFERROR(IF(Z250="",0,Z250),"0")</f>
        <v>0.186</v>
      </c>
      <c r="AA251" s="345"/>
      <c r="AB251" s="345"/>
      <c r="AC251" s="345"/>
    </row>
    <row r="252" spans="1:68" x14ac:dyDescent="0.2">
      <c r="A252" s="352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6"/>
      <c r="P252" s="348" t="s">
        <v>73</v>
      </c>
      <c r="Q252" s="349"/>
      <c r="R252" s="349"/>
      <c r="S252" s="349"/>
      <c r="T252" s="349"/>
      <c r="U252" s="349"/>
      <c r="V252" s="350"/>
      <c r="W252" s="37" t="s">
        <v>74</v>
      </c>
      <c r="X252" s="344">
        <f>IFERROR(SUMPRODUCT(X249:X250*H249:H250),"0")</f>
        <v>76.800000000000011</v>
      </c>
      <c r="Y252" s="344">
        <f>IFERROR(SUMPRODUCT(Y249:Y250*H249:H250),"0")</f>
        <v>76.800000000000011</v>
      </c>
      <c r="Z252" s="37"/>
      <c r="AA252" s="345"/>
      <c r="AB252" s="345"/>
      <c r="AC252" s="345"/>
    </row>
    <row r="253" spans="1:68" ht="27.75" hidden="1" customHeight="1" x14ac:dyDescent="0.2">
      <c r="A253" s="409" t="s">
        <v>387</v>
      </c>
      <c r="B253" s="410"/>
      <c r="C253" s="410"/>
      <c r="D253" s="410"/>
      <c r="E253" s="410"/>
      <c r="F253" s="410"/>
      <c r="G253" s="410"/>
      <c r="H253" s="410"/>
      <c r="I253" s="410"/>
      <c r="J253" s="410"/>
      <c r="K253" s="410"/>
      <c r="L253" s="410"/>
      <c r="M253" s="410"/>
      <c r="N253" s="410"/>
      <c r="O253" s="410"/>
      <c r="P253" s="410"/>
      <c r="Q253" s="410"/>
      <c r="R253" s="410"/>
      <c r="S253" s="410"/>
      <c r="T253" s="410"/>
      <c r="U253" s="410"/>
      <c r="V253" s="410"/>
      <c r="W253" s="410"/>
      <c r="X253" s="410"/>
      <c r="Y253" s="410"/>
      <c r="Z253" s="410"/>
      <c r="AA253" s="48"/>
      <c r="AB253" s="48"/>
      <c r="AC253" s="48"/>
    </row>
    <row r="254" spans="1:68" ht="16.5" hidden="1" customHeight="1" x14ac:dyDescent="0.25">
      <c r="A254" s="351" t="s">
        <v>388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337"/>
      <c r="AB254" s="337"/>
      <c r="AC254" s="337"/>
    </row>
    <row r="255" spans="1:68" ht="14.25" hidden="1" customHeight="1" x14ac:dyDescent="0.25">
      <c r="A255" s="363" t="s">
        <v>64</v>
      </c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  <c r="AA255" s="338"/>
      <c r="AB255" s="338"/>
      <c r="AC255" s="338"/>
    </row>
    <row r="256" spans="1:68" ht="27" hidden="1" customHeight="1" x14ac:dyDescent="0.25">
      <c r="A256" s="54" t="s">
        <v>389</v>
      </c>
      <c r="B256" s="54" t="s">
        <v>390</v>
      </c>
      <c r="C256" s="31">
        <v>4301071036</v>
      </c>
      <c r="D256" s="353">
        <v>4607111036162</v>
      </c>
      <c r="E256" s="354"/>
      <c r="F256" s="341">
        <v>0.8</v>
      </c>
      <c r="G256" s="32">
        <v>8</v>
      </c>
      <c r="H256" s="341">
        <v>6.4</v>
      </c>
      <c r="I256" s="341">
        <v>6.6811999999999996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90</v>
      </c>
      <c r="P256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58"/>
      <c r="R256" s="358"/>
      <c r="S256" s="358"/>
      <c r="T256" s="359"/>
      <c r="U256" s="34"/>
      <c r="V256" s="34"/>
      <c r="W256" s="35" t="s">
        <v>70</v>
      </c>
      <c r="X256" s="342">
        <v>0</v>
      </c>
      <c r="Y256" s="343">
        <f>IFERROR(IF(X256="","",X256),"")</f>
        <v>0</v>
      </c>
      <c r="Z256" s="36">
        <f>IFERROR(IF(X256="","",X256*0.0155),"")</f>
        <v>0</v>
      </c>
      <c r="AA256" s="56"/>
      <c r="AB256" s="57"/>
      <c r="AC256" s="260" t="s">
        <v>391</v>
      </c>
      <c r="AG256" s="67"/>
      <c r="AJ256" s="71" t="s">
        <v>72</v>
      </c>
      <c r="AK256" s="71">
        <v>1</v>
      </c>
      <c r="BB256" s="261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55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6"/>
      <c r="P257" s="348" t="s">
        <v>73</v>
      </c>
      <c r="Q257" s="349"/>
      <c r="R257" s="349"/>
      <c r="S257" s="349"/>
      <c r="T257" s="349"/>
      <c r="U257" s="349"/>
      <c r="V257" s="350"/>
      <c r="W257" s="37" t="s">
        <v>70</v>
      </c>
      <c r="X257" s="344">
        <f>IFERROR(SUM(X256:X256),"0")</f>
        <v>0</v>
      </c>
      <c r="Y257" s="344">
        <f>IFERROR(SUM(Y256:Y256),"0")</f>
        <v>0</v>
      </c>
      <c r="Z257" s="344">
        <f>IFERROR(IF(Z256="",0,Z256),"0")</f>
        <v>0</v>
      </c>
      <c r="AA257" s="345"/>
      <c r="AB257" s="345"/>
      <c r="AC257" s="345"/>
    </row>
    <row r="258" spans="1:68" hidden="1" x14ac:dyDescent="0.2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6"/>
      <c r="P258" s="348" t="s">
        <v>73</v>
      </c>
      <c r="Q258" s="349"/>
      <c r="R258" s="349"/>
      <c r="S258" s="349"/>
      <c r="T258" s="349"/>
      <c r="U258" s="349"/>
      <c r="V258" s="350"/>
      <c r="W258" s="37" t="s">
        <v>74</v>
      </c>
      <c r="X258" s="344">
        <f>IFERROR(SUMPRODUCT(X256:X256*H256:H256),"0")</f>
        <v>0</v>
      </c>
      <c r="Y258" s="344">
        <f>IFERROR(SUMPRODUCT(Y256:Y256*H256:H256),"0")</f>
        <v>0</v>
      </c>
      <c r="Z258" s="37"/>
      <c r="AA258" s="345"/>
      <c r="AB258" s="345"/>
      <c r="AC258" s="345"/>
    </row>
    <row r="259" spans="1:68" ht="27.75" hidden="1" customHeight="1" x14ac:dyDescent="0.2">
      <c r="A259" s="409" t="s">
        <v>392</v>
      </c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0"/>
      <c r="N259" s="410"/>
      <c r="O259" s="410"/>
      <c r="P259" s="410"/>
      <c r="Q259" s="410"/>
      <c r="R259" s="410"/>
      <c r="S259" s="410"/>
      <c r="T259" s="410"/>
      <c r="U259" s="410"/>
      <c r="V259" s="410"/>
      <c r="W259" s="410"/>
      <c r="X259" s="410"/>
      <c r="Y259" s="410"/>
      <c r="Z259" s="410"/>
      <c r="AA259" s="48"/>
      <c r="AB259" s="48"/>
      <c r="AC259" s="48"/>
    </row>
    <row r="260" spans="1:68" ht="16.5" hidden="1" customHeight="1" x14ac:dyDescent="0.25">
      <c r="A260" s="351" t="s">
        <v>393</v>
      </c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52"/>
      <c r="Z260" s="352"/>
      <c r="AA260" s="337"/>
      <c r="AB260" s="337"/>
      <c r="AC260" s="337"/>
    </row>
    <row r="261" spans="1:68" ht="14.25" hidden="1" customHeight="1" x14ac:dyDescent="0.25">
      <c r="A261" s="363" t="s">
        <v>64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  <c r="AA261" s="338"/>
      <c r="AB261" s="338"/>
      <c r="AC261" s="338"/>
    </row>
    <row r="262" spans="1:68" ht="27" customHeight="1" x14ac:dyDescent="0.25">
      <c r="A262" s="54" t="s">
        <v>394</v>
      </c>
      <c r="B262" s="54" t="s">
        <v>395</v>
      </c>
      <c r="C262" s="31">
        <v>4301071029</v>
      </c>
      <c r="D262" s="353">
        <v>4607111035899</v>
      </c>
      <c r="E262" s="354"/>
      <c r="F262" s="341">
        <v>1</v>
      </c>
      <c r="G262" s="32">
        <v>5</v>
      </c>
      <c r="H262" s="341">
        <v>5</v>
      </c>
      <c r="I262" s="341">
        <v>5.2619999999999996</v>
      </c>
      <c r="J262" s="32">
        <v>84</v>
      </c>
      <c r="K262" s="32" t="s">
        <v>67</v>
      </c>
      <c r="L262" s="32" t="s">
        <v>113</v>
      </c>
      <c r="M262" s="33" t="s">
        <v>69</v>
      </c>
      <c r="N262" s="33"/>
      <c r="O262" s="32">
        <v>180</v>
      </c>
      <c r="P262" s="5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58"/>
      <c r="R262" s="358"/>
      <c r="S262" s="358"/>
      <c r="T262" s="359"/>
      <c r="U262" s="34"/>
      <c r="V262" s="34"/>
      <c r="W262" s="35" t="s">
        <v>70</v>
      </c>
      <c r="X262" s="342">
        <v>60</v>
      </c>
      <c r="Y262" s="343">
        <f>IFERROR(IF(X262="","",X262),"")</f>
        <v>60</v>
      </c>
      <c r="Z262" s="36">
        <f>IFERROR(IF(X262="","",X262*0.0155),"")</f>
        <v>0.92999999999999994</v>
      </c>
      <c r="AA262" s="56"/>
      <c r="AB262" s="57"/>
      <c r="AC262" s="262" t="s">
        <v>279</v>
      </c>
      <c r="AG262" s="67"/>
      <c r="AJ262" s="71" t="s">
        <v>114</v>
      </c>
      <c r="AK262" s="71">
        <v>84</v>
      </c>
      <c r="BB262" s="263" t="s">
        <v>1</v>
      </c>
      <c r="BM262" s="67">
        <f>IFERROR(X262*I262,"0")</f>
        <v>315.71999999999997</v>
      </c>
      <c r="BN262" s="67">
        <f>IFERROR(Y262*I262,"0")</f>
        <v>315.71999999999997</v>
      </c>
      <c r="BO262" s="67">
        <f>IFERROR(X262/J262,"0")</f>
        <v>0.7142857142857143</v>
      </c>
      <c r="BP262" s="67">
        <f>IFERROR(Y262/J262,"0")</f>
        <v>0.7142857142857143</v>
      </c>
    </row>
    <row r="263" spans="1:68" ht="27" hidden="1" customHeight="1" x14ac:dyDescent="0.25">
      <c r="A263" s="54" t="s">
        <v>396</v>
      </c>
      <c r="B263" s="54" t="s">
        <v>397</v>
      </c>
      <c r="C263" s="31">
        <v>4301070991</v>
      </c>
      <c r="D263" s="353">
        <v>4607111038180</v>
      </c>
      <c r="E263" s="354"/>
      <c r="F263" s="341">
        <v>0.4</v>
      </c>
      <c r="G263" s="32">
        <v>16</v>
      </c>
      <c r="H263" s="341">
        <v>6.4</v>
      </c>
      <c r="I263" s="341">
        <v>6.71</v>
      </c>
      <c r="J263" s="32">
        <v>84</v>
      </c>
      <c r="K263" s="32" t="s">
        <v>67</v>
      </c>
      <c r="L263" s="32" t="s">
        <v>108</v>
      </c>
      <c r="M263" s="33" t="s">
        <v>69</v>
      </c>
      <c r="N263" s="33"/>
      <c r="O263" s="32">
        <v>180</v>
      </c>
      <c r="P263" s="5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58"/>
      <c r="R263" s="358"/>
      <c r="S263" s="358"/>
      <c r="T263" s="359"/>
      <c r="U263" s="34"/>
      <c r="V263" s="34"/>
      <c r="W263" s="35" t="s">
        <v>70</v>
      </c>
      <c r="X263" s="342">
        <v>0</v>
      </c>
      <c r="Y263" s="343">
        <f>IFERROR(IF(X263="","",X263),"")</f>
        <v>0</v>
      </c>
      <c r="Z263" s="36">
        <f>IFERROR(IF(X263="","",X263*0.0155),"")</f>
        <v>0</v>
      </c>
      <c r="AA263" s="56"/>
      <c r="AB263" s="57"/>
      <c r="AC263" s="264" t="s">
        <v>398</v>
      </c>
      <c r="AG263" s="67"/>
      <c r="AJ263" s="71" t="s">
        <v>110</v>
      </c>
      <c r="AK263" s="71">
        <v>12</v>
      </c>
      <c r="BB263" s="265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55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6"/>
      <c r="P264" s="348" t="s">
        <v>73</v>
      </c>
      <c r="Q264" s="349"/>
      <c r="R264" s="349"/>
      <c r="S264" s="349"/>
      <c r="T264" s="349"/>
      <c r="U264" s="349"/>
      <c r="V264" s="350"/>
      <c r="W264" s="37" t="s">
        <v>70</v>
      </c>
      <c r="X264" s="344">
        <f>IFERROR(SUM(X262:X263),"0")</f>
        <v>60</v>
      </c>
      <c r="Y264" s="344">
        <f>IFERROR(SUM(Y262:Y263),"0")</f>
        <v>60</v>
      </c>
      <c r="Z264" s="344">
        <f>IFERROR(IF(Z262="",0,Z262),"0")+IFERROR(IF(Z263="",0,Z263),"0")</f>
        <v>0.92999999999999994</v>
      </c>
      <c r="AA264" s="345"/>
      <c r="AB264" s="345"/>
      <c r="AC264" s="345"/>
    </row>
    <row r="265" spans="1:68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6"/>
      <c r="P265" s="348" t="s">
        <v>73</v>
      </c>
      <c r="Q265" s="349"/>
      <c r="R265" s="349"/>
      <c r="S265" s="349"/>
      <c r="T265" s="349"/>
      <c r="U265" s="349"/>
      <c r="V265" s="350"/>
      <c r="W265" s="37" t="s">
        <v>74</v>
      </c>
      <c r="X265" s="344">
        <f>IFERROR(SUMPRODUCT(X262:X263*H262:H263),"0")</f>
        <v>300</v>
      </c>
      <c r="Y265" s="344">
        <f>IFERROR(SUMPRODUCT(Y262:Y263*H262:H263),"0")</f>
        <v>300</v>
      </c>
      <c r="Z265" s="37"/>
      <c r="AA265" s="345"/>
      <c r="AB265" s="345"/>
      <c r="AC265" s="345"/>
    </row>
    <row r="266" spans="1:68" ht="16.5" hidden="1" customHeight="1" x14ac:dyDescent="0.25">
      <c r="A266" s="351" t="s">
        <v>399</v>
      </c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52"/>
      <c r="Z266" s="352"/>
      <c r="AA266" s="337"/>
      <c r="AB266" s="337"/>
      <c r="AC266" s="337"/>
    </row>
    <row r="267" spans="1:68" ht="14.25" hidden="1" customHeight="1" x14ac:dyDescent="0.25">
      <c r="A267" s="363" t="s">
        <v>64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52"/>
      <c r="Z267" s="352"/>
      <c r="AA267" s="338"/>
      <c r="AB267" s="338"/>
      <c r="AC267" s="338"/>
    </row>
    <row r="268" spans="1:68" ht="27" hidden="1" customHeight="1" x14ac:dyDescent="0.25">
      <c r="A268" s="54" t="s">
        <v>400</v>
      </c>
      <c r="B268" s="54" t="s">
        <v>401</v>
      </c>
      <c r="C268" s="31">
        <v>4301070870</v>
      </c>
      <c r="D268" s="353">
        <v>4607111036711</v>
      </c>
      <c r="E268" s="354"/>
      <c r="F268" s="341">
        <v>0.8</v>
      </c>
      <c r="G268" s="32">
        <v>8</v>
      </c>
      <c r="H268" s="341">
        <v>6.4</v>
      </c>
      <c r="I268" s="341">
        <v>6.67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90</v>
      </c>
      <c r="P268" s="40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8" s="358"/>
      <c r="R268" s="358"/>
      <c r="S268" s="358"/>
      <c r="T268" s="359"/>
      <c r="U268" s="34"/>
      <c r="V268" s="34"/>
      <c r="W268" s="35" t="s">
        <v>70</v>
      </c>
      <c r="X268" s="342">
        <v>0</v>
      </c>
      <c r="Y268" s="343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365</v>
      </c>
      <c r="AG268" s="67"/>
      <c r="AJ268" s="71" t="s">
        <v>72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5"/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6"/>
      <c r="P269" s="348" t="s">
        <v>73</v>
      </c>
      <c r="Q269" s="349"/>
      <c r="R269" s="349"/>
      <c r="S269" s="349"/>
      <c r="T269" s="349"/>
      <c r="U269" s="349"/>
      <c r="V269" s="350"/>
      <c r="W269" s="37" t="s">
        <v>70</v>
      </c>
      <c r="X269" s="344">
        <f>IFERROR(SUM(X268:X268),"0")</f>
        <v>0</v>
      </c>
      <c r="Y269" s="344">
        <f>IFERROR(SUM(Y268:Y268),"0")</f>
        <v>0</v>
      </c>
      <c r="Z269" s="344">
        <f>IFERROR(IF(Z268="",0,Z268),"0")</f>
        <v>0</v>
      </c>
      <c r="AA269" s="345"/>
      <c r="AB269" s="345"/>
      <c r="AC269" s="345"/>
    </row>
    <row r="270" spans="1:68" hidden="1" x14ac:dyDescent="0.2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6"/>
      <c r="P270" s="348" t="s">
        <v>73</v>
      </c>
      <c r="Q270" s="349"/>
      <c r="R270" s="349"/>
      <c r="S270" s="349"/>
      <c r="T270" s="349"/>
      <c r="U270" s="349"/>
      <c r="V270" s="350"/>
      <c r="W270" s="37" t="s">
        <v>74</v>
      </c>
      <c r="X270" s="344">
        <f>IFERROR(SUMPRODUCT(X268:X268*H268:H268),"0")</f>
        <v>0</v>
      </c>
      <c r="Y270" s="344">
        <f>IFERROR(SUMPRODUCT(Y268:Y268*H268:H268),"0")</f>
        <v>0</v>
      </c>
      <c r="Z270" s="37"/>
      <c r="AA270" s="345"/>
      <c r="AB270" s="345"/>
      <c r="AC270" s="345"/>
    </row>
    <row r="271" spans="1:68" ht="27.75" hidden="1" customHeight="1" x14ac:dyDescent="0.2">
      <c r="A271" s="409" t="s">
        <v>402</v>
      </c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0"/>
      <c r="N271" s="410"/>
      <c r="O271" s="410"/>
      <c r="P271" s="410"/>
      <c r="Q271" s="410"/>
      <c r="R271" s="410"/>
      <c r="S271" s="410"/>
      <c r="T271" s="410"/>
      <c r="U271" s="410"/>
      <c r="V271" s="410"/>
      <c r="W271" s="410"/>
      <c r="X271" s="410"/>
      <c r="Y271" s="410"/>
      <c r="Z271" s="410"/>
      <c r="AA271" s="48"/>
      <c r="AB271" s="48"/>
      <c r="AC271" s="48"/>
    </row>
    <row r="272" spans="1:68" ht="16.5" hidden="1" customHeight="1" x14ac:dyDescent="0.25">
      <c r="A272" s="351" t="s">
        <v>403</v>
      </c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52"/>
      <c r="Z272" s="352"/>
      <c r="AA272" s="337"/>
      <c r="AB272" s="337"/>
      <c r="AC272" s="337"/>
    </row>
    <row r="273" spans="1:68" ht="14.25" hidden="1" customHeight="1" x14ac:dyDescent="0.25">
      <c r="A273" s="363" t="s">
        <v>308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  <c r="AA273" s="338"/>
      <c r="AB273" s="338"/>
      <c r="AC273" s="338"/>
    </row>
    <row r="274" spans="1:68" ht="27" hidden="1" customHeight="1" x14ac:dyDescent="0.25">
      <c r="A274" s="54" t="s">
        <v>404</v>
      </c>
      <c r="B274" s="54" t="s">
        <v>405</v>
      </c>
      <c r="C274" s="31">
        <v>4301133004</v>
      </c>
      <c r="D274" s="353">
        <v>4607111039774</v>
      </c>
      <c r="E274" s="354"/>
      <c r="F274" s="341">
        <v>0.25</v>
      </c>
      <c r="G274" s="32">
        <v>12</v>
      </c>
      <c r="H274" s="341">
        <v>3</v>
      </c>
      <c r="I274" s="341">
        <v>3.22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520" t="s">
        <v>406</v>
      </c>
      <c r="Q274" s="358"/>
      <c r="R274" s="358"/>
      <c r="S274" s="358"/>
      <c r="T274" s="359"/>
      <c r="U274" s="34"/>
      <c r="V274" s="34"/>
      <c r="W274" s="35" t="s">
        <v>70</v>
      </c>
      <c r="X274" s="342">
        <v>0</v>
      </c>
      <c r="Y274" s="343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407</v>
      </c>
      <c r="AG274" s="67"/>
      <c r="AJ274" s="71" t="s">
        <v>72</v>
      </c>
      <c r="AK274" s="71">
        <v>1</v>
      </c>
      <c r="BB274" s="269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55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6"/>
      <c r="P275" s="348" t="s">
        <v>73</v>
      </c>
      <c r="Q275" s="349"/>
      <c r="R275" s="349"/>
      <c r="S275" s="349"/>
      <c r="T275" s="349"/>
      <c r="U275" s="349"/>
      <c r="V275" s="350"/>
      <c r="W275" s="37" t="s">
        <v>70</v>
      </c>
      <c r="X275" s="344">
        <f>IFERROR(SUM(X274:X274),"0")</f>
        <v>0</v>
      </c>
      <c r="Y275" s="344">
        <f>IFERROR(SUM(Y274:Y274),"0")</f>
        <v>0</v>
      </c>
      <c r="Z275" s="344">
        <f>IFERROR(IF(Z274="",0,Z274),"0")</f>
        <v>0</v>
      </c>
      <c r="AA275" s="345"/>
      <c r="AB275" s="345"/>
      <c r="AC275" s="345"/>
    </row>
    <row r="276" spans="1:68" hidden="1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6"/>
      <c r="P276" s="348" t="s">
        <v>73</v>
      </c>
      <c r="Q276" s="349"/>
      <c r="R276" s="349"/>
      <c r="S276" s="349"/>
      <c r="T276" s="349"/>
      <c r="U276" s="349"/>
      <c r="V276" s="350"/>
      <c r="W276" s="37" t="s">
        <v>74</v>
      </c>
      <c r="X276" s="344">
        <f>IFERROR(SUMPRODUCT(X274:X274*H274:H274),"0")</f>
        <v>0</v>
      </c>
      <c r="Y276" s="344">
        <f>IFERROR(SUMPRODUCT(Y274:Y274*H274:H274),"0")</f>
        <v>0</v>
      </c>
      <c r="Z276" s="37"/>
      <c r="AA276" s="345"/>
      <c r="AB276" s="345"/>
      <c r="AC276" s="345"/>
    </row>
    <row r="277" spans="1:68" ht="14.25" hidden="1" customHeight="1" x14ac:dyDescent="0.25">
      <c r="A277" s="363" t="s">
        <v>148</v>
      </c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2"/>
      <c r="P277" s="352"/>
      <c r="Q277" s="352"/>
      <c r="R277" s="352"/>
      <c r="S277" s="352"/>
      <c r="T277" s="352"/>
      <c r="U277" s="352"/>
      <c r="V277" s="352"/>
      <c r="W277" s="352"/>
      <c r="X277" s="352"/>
      <c r="Y277" s="352"/>
      <c r="Z277" s="352"/>
      <c r="AA277" s="338"/>
      <c r="AB277" s="338"/>
      <c r="AC277" s="338"/>
    </row>
    <row r="278" spans="1:68" ht="37.5" hidden="1" customHeight="1" x14ac:dyDescent="0.25">
      <c r="A278" s="54" t="s">
        <v>408</v>
      </c>
      <c r="B278" s="54" t="s">
        <v>409</v>
      </c>
      <c r="C278" s="31">
        <v>4301135400</v>
      </c>
      <c r="D278" s="353">
        <v>4607111039361</v>
      </c>
      <c r="E278" s="354"/>
      <c r="F278" s="341">
        <v>0.25</v>
      </c>
      <c r="G278" s="32">
        <v>12</v>
      </c>
      <c r="H278" s="341">
        <v>3</v>
      </c>
      <c r="I278" s="341">
        <v>3.7035999999999998</v>
      </c>
      <c r="J278" s="32">
        <v>70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51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58"/>
      <c r="R278" s="358"/>
      <c r="S278" s="358"/>
      <c r="T278" s="359"/>
      <c r="U278" s="34"/>
      <c r="V278" s="34"/>
      <c r="W278" s="35" t="s">
        <v>70</v>
      </c>
      <c r="X278" s="342">
        <v>0</v>
      </c>
      <c r="Y278" s="343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407</v>
      </c>
      <c r="AG278" s="67"/>
      <c r="AJ278" s="71" t="s">
        <v>72</v>
      </c>
      <c r="AK278" s="71">
        <v>1</v>
      </c>
      <c r="BB278" s="271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5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6"/>
      <c r="P279" s="348" t="s">
        <v>73</v>
      </c>
      <c r="Q279" s="349"/>
      <c r="R279" s="349"/>
      <c r="S279" s="349"/>
      <c r="T279" s="349"/>
      <c r="U279" s="349"/>
      <c r="V279" s="350"/>
      <c r="W279" s="37" t="s">
        <v>70</v>
      </c>
      <c r="X279" s="344">
        <f>IFERROR(SUM(X278:X278),"0")</f>
        <v>0</v>
      </c>
      <c r="Y279" s="344">
        <f>IFERROR(SUM(Y278:Y278),"0")</f>
        <v>0</v>
      </c>
      <c r="Z279" s="344">
        <f>IFERROR(IF(Z278="",0,Z278),"0")</f>
        <v>0</v>
      </c>
      <c r="AA279" s="345"/>
      <c r="AB279" s="345"/>
      <c r="AC279" s="345"/>
    </row>
    <row r="280" spans="1:68" hidden="1" x14ac:dyDescent="0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6"/>
      <c r="P280" s="348" t="s">
        <v>73</v>
      </c>
      <c r="Q280" s="349"/>
      <c r="R280" s="349"/>
      <c r="S280" s="349"/>
      <c r="T280" s="349"/>
      <c r="U280" s="349"/>
      <c r="V280" s="350"/>
      <c r="W280" s="37" t="s">
        <v>74</v>
      </c>
      <c r="X280" s="344">
        <f>IFERROR(SUMPRODUCT(X278:X278*H278:H278),"0")</f>
        <v>0</v>
      </c>
      <c r="Y280" s="344">
        <f>IFERROR(SUMPRODUCT(Y278:Y278*H278:H278),"0")</f>
        <v>0</v>
      </c>
      <c r="Z280" s="37"/>
      <c r="AA280" s="345"/>
      <c r="AB280" s="345"/>
      <c r="AC280" s="345"/>
    </row>
    <row r="281" spans="1:68" ht="27.75" hidden="1" customHeight="1" x14ac:dyDescent="0.2">
      <c r="A281" s="409" t="s">
        <v>264</v>
      </c>
      <c r="B281" s="410"/>
      <c r="C281" s="410"/>
      <c r="D281" s="410"/>
      <c r="E281" s="410"/>
      <c r="F281" s="410"/>
      <c r="G281" s="410"/>
      <c r="H281" s="410"/>
      <c r="I281" s="410"/>
      <c r="J281" s="410"/>
      <c r="K281" s="410"/>
      <c r="L281" s="410"/>
      <c r="M281" s="410"/>
      <c r="N281" s="410"/>
      <c r="O281" s="410"/>
      <c r="P281" s="410"/>
      <c r="Q281" s="410"/>
      <c r="R281" s="410"/>
      <c r="S281" s="410"/>
      <c r="T281" s="410"/>
      <c r="U281" s="410"/>
      <c r="V281" s="410"/>
      <c r="W281" s="410"/>
      <c r="X281" s="410"/>
      <c r="Y281" s="410"/>
      <c r="Z281" s="410"/>
      <c r="AA281" s="48"/>
      <c r="AB281" s="48"/>
      <c r="AC281" s="48"/>
    </row>
    <row r="282" spans="1:68" ht="16.5" hidden="1" customHeight="1" x14ac:dyDescent="0.25">
      <c r="A282" s="351" t="s">
        <v>264</v>
      </c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352"/>
      <c r="T282" s="352"/>
      <c r="U282" s="352"/>
      <c r="V282" s="352"/>
      <c r="W282" s="352"/>
      <c r="X282" s="352"/>
      <c r="Y282" s="352"/>
      <c r="Z282" s="352"/>
      <c r="AA282" s="337"/>
      <c r="AB282" s="337"/>
      <c r="AC282" s="337"/>
    </row>
    <row r="283" spans="1:68" ht="14.25" hidden="1" customHeight="1" x14ac:dyDescent="0.25">
      <c r="A283" s="363" t="s">
        <v>64</v>
      </c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2"/>
      <c r="P283" s="352"/>
      <c r="Q283" s="352"/>
      <c r="R283" s="352"/>
      <c r="S283" s="352"/>
      <c r="T283" s="352"/>
      <c r="U283" s="352"/>
      <c r="V283" s="352"/>
      <c r="W283" s="352"/>
      <c r="X283" s="352"/>
      <c r="Y283" s="352"/>
      <c r="Z283" s="352"/>
      <c r="AA283" s="338"/>
      <c r="AB283" s="338"/>
      <c r="AC283" s="338"/>
    </row>
    <row r="284" spans="1:68" ht="27" hidden="1" customHeight="1" x14ac:dyDescent="0.25">
      <c r="A284" s="54" t="s">
        <v>410</v>
      </c>
      <c r="B284" s="54" t="s">
        <v>411</v>
      </c>
      <c r="C284" s="31">
        <v>4301071014</v>
      </c>
      <c r="D284" s="353">
        <v>4640242181264</v>
      </c>
      <c r="E284" s="354"/>
      <c r="F284" s="341">
        <v>0.7</v>
      </c>
      <c r="G284" s="32">
        <v>10</v>
      </c>
      <c r="H284" s="341">
        <v>7</v>
      </c>
      <c r="I284" s="341">
        <v>7.28</v>
      </c>
      <c r="J284" s="32">
        <v>84</v>
      </c>
      <c r="K284" s="32" t="s">
        <v>67</v>
      </c>
      <c r="L284" s="32" t="s">
        <v>108</v>
      </c>
      <c r="M284" s="33" t="s">
        <v>69</v>
      </c>
      <c r="N284" s="33"/>
      <c r="O284" s="32">
        <v>180</v>
      </c>
      <c r="P284" s="412" t="s">
        <v>412</v>
      </c>
      <c r="Q284" s="358"/>
      <c r="R284" s="358"/>
      <c r="S284" s="358"/>
      <c r="T284" s="359"/>
      <c r="U284" s="34"/>
      <c r="V284" s="34"/>
      <c r="W284" s="35" t="s">
        <v>70</v>
      </c>
      <c r="X284" s="342">
        <v>0</v>
      </c>
      <c r="Y284" s="34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413</v>
      </c>
      <c r="AG284" s="67"/>
      <c r="AJ284" s="71" t="s">
        <v>110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414</v>
      </c>
      <c r="B285" s="54" t="s">
        <v>415</v>
      </c>
      <c r="C285" s="31">
        <v>4301071021</v>
      </c>
      <c r="D285" s="353">
        <v>4640242181325</v>
      </c>
      <c r="E285" s="354"/>
      <c r="F285" s="341">
        <v>0.7</v>
      </c>
      <c r="G285" s="32">
        <v>10</v>
      </c>
      <c r="H285" s="341">
        <v>7</v>
      </c>
      <c r="I285" s="341">
        <v>7.28</v>
      </c>
      <c r="J285" s="32">
        <v>84</v>
      </c>
      <c r="K285" s="32" t="s">
        <v>67</v>
      </c>
      <c r="L285" s="32" t="s">
        <v>108</v>
      </c>
      <c r="M285" s="33" t="s">
        <v>69</v>
      </c>
      <c r="N285" s="33"/>
      <c r="O285" s="32">
        <v>180</v>
      </c>
      <c r="P285" s="449" t="s">
        <v>416</v>
      </c>
      <c r="Q285" s="358"/>
      <c r="R285" s="358"/>
      <c r="S285" s="358"/>
      <c r="T285" s="359"/>
      <c r="U285" s="34"/>
      <c r="V285" s="34"/>
      <c r="W285" s="35" t="s">
        <v>70</v>
      </c>
      <c r="X285" s="342">
        <v>0</v>
      </c>
      <c r="Y285" s="343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413</v>
      </c>
      <c r="AG285" s="67"/>
      <c r="AJ285" s="71" t="s">
        <v>110</v>
      </c>
      <c r="AK285" s="71">
        <v>12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417</v>
      </c>
      <c r="B286" s="54" t="s">
        <v>418</v>
      </c>
      <c r="C286" s="31">
        <v>4301070993</v>
      </c>
      <c r="D286" s="353">
        <v>4640242180670</v>
      </c>
      <c r="E286" s="354"/>
      <c r="F286" s="341">
        <v>1</v>
      </c>
      <c r="G286" s="32">
        <v>6</v>
      </c>
      <c r="H286" s="341">
        <v>6</v>
      </c>
      <c r="I286" s="341">
        <v>6.23</v>
      </c>
      <c r="J286" s="32">
        <v>84</v>
      </c>
      <c r="K286" s="32" t="s">
        <v>67</v>
      </c>
      <c r="L286" s="32" t="s">
        <v>108</v>
      </c>
      <c r="M286" s="33" t="s">
        <v>69</v>
      </c>
      <c r="N286" s="33"/>
      <c r="O286" s="32">
        <v>180</v>
      </c>
      <c r="P286" s="434" t="s">
        <v>419</v>
      </c>
      <c r="Q286" s="358"/>
      <c r="R286" s="358"/>
      <c r="S286" s="358"/>
      <c r="T286" s="359"/>
      <c r="U286" s="34"/>
      <c r="V286" s="34"/>
      <c r="W286" s="35" t="s">
        <v>70</v>
      </c>
      <c r="X286" s="342">
        <v>0</v>
      </c>
      <c r="Y286" s="343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420</v>
      </c>
      <c r="AG286" s="67"/>
      <c r="AJ286" s="71" t="s">
        <v>110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idden="1" x14ac:dyDescent="0.2">
      <c r="A287" s="355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6"/>
      <c r="P287" s="348" t="s">
        <v>73</v>
      </c>
      <c r="Q287" s="349"/>
      <c r="R287" s="349"/>
      <c r="S287" s="349"/>
      <c r="T287" s="349"/>
      <c r="U287" s="349"/>
      <c r="V287" s="350"/>
      <c r="W287" s="37" t="s">
        <v>70</v>
      </c>
      <c r="X287" s="344">
        <f>IFERROR(SUM(X284:X286),"0")</f>
        <v>0</v>
      </c>
      <c r="Y287" s="344">
        <f>IFERROR(SUM(Y284:Y286),"0")</f>
        <v>0</v>
      </c>
      <c r="Z287" s="344">
        <f>IFERROR(IF(Z284="",0,Z284),"0")+IFERROR(IF(Z285="",0,Z285),"0")+IFERROR(IF(Z286="",0,Z286),"0")</f>
        <v>0</v>
      </c>
      <c r="AA287" s="345"/>
      <c r="AB287" s="345"/>
      <c r="AC287" s="345"/>
    </row>
    <row r="288" spans="1:68" hidden="1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6"/>
      <c r="P288" s="348" t="s">
        <v>73</v>
      </c>
      <c r="Q288" s="349"/>
      <c r="R288" s="349"/>
      <c r="S288" s="349"/>
      <c r="T288" s="349"/>
      <c r="U288" s="349"/>
      <c r="V288" s="350"/>
      <c r="W288" s="37" t="s">
        <v>74</v>
      </c>
      <c r="X288" s="344">
        <f>IFERROR(SUMPRODUCT(X284:X286*H284:H286),"0")</f>
        <v>0</v>
      </c>
      <c r="Y288" s="344">
        <f>IFERROR(SUMPRODUCT(Y284:Y286*H284:H286),"0")</f>
        <v>0</v>
      </c>
      <c r="Z288" s="37"/>
      <c r="AA288" s="345"/>
      <c r="AB288" s="345"/>
      <c r="AC288" s="345"/>
    </row>
    <row r="289" spans="1:68" ht="14.25" hidden="1" customHeight="1" x14ac:dyDescent="0.25">
      <c r="A289" s="363" t="s">
        <v>176</v>
      </c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  <c r="AA289" s="338"/>
      <c r="AB289" s="338"/>
      <c r="AC289" s="338"/>
    </row>
    <row r="290" spans="1:68" ht="27" hidden="1" customHeight="1" x14ac:dyDescent="0.25">
      <c r="A290" s="54" t="s">
        <v>421</v>
      </c>
      <c r="B290" s="54" t="s">
        <v>422</v>
      </c>
      <c r="C290" s="31">
        <v>4301131019</v>
      </c>
      <c r="D290" s="353">
        <v>4640242180427</v>
      </c>
      <c r="E290" s="354"/>
      <c r="F290" s="341">
        <v>1.8</v>
      </c>
      <c r="G290" s="32">
        <v>1</v>
      </c>
      <c r="H290" s="341">
        <v>1.8</v>
      </c>
      <c r="I290" s="341">
        <v>1.915</v>
      </c>
      <c r="J290" s="32">
        <v>234</v>
      </c>
      <c r="K290" s="32" t="s">
        <v>166</v>
      </c>
      <c r="L290" s="32" t="s">
        <v>108</v>
      </c>
      <c r="M290" s="33" t="s">
        <v>69</v>
      </c>
      <c r="N290" s="33"/>
      <c r="O290" s="32">
        <v>180</v>
      </c>
      <c r="P290" s="380" t="s">
        <v>423</v>
      </c>
      <c r="Q290" s="358"/>
      <c r="R290" s="358"/>
      <c r="S290" s="358"/>
      <c r="T290" s="359"/>
      <c r="U290" s="34"/>
      <c r="V290" s="34"/>
      <c r="W290" s="35" t="s">
        <v>70</v>
      </c>
      <c r="X290" s="342">
        <v>0</v>
      </c>
      <c r="Y290" s="343">
        <f>IFERROR(IF(X290="","",X290),"")</f>
        <v>0</v>
      </c>
      <c r="Z290" s="36">
        <f>IFERROR(IF(X290="","",X290*0.00502),"")</f>
        <v>0</v>
      </c>
      <c r="AA290" s="56"/>
      <c r="AB290" s="57"/>
      <c r="AC290" s="278" t="s">
        <v>424</v>
      </c>
      <c r="AG290" s="67"/>
      <c r="AJ290" s="71" t="s">
        <v>110</v>
      </c>
      <c r="AK290" s="71">
        <v>18</v>
      </c>
      <c r="BB290" s="279" t="s">
        <v>83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idden="1" x14ac:dyDescent="0.2">
      <c r="A291" s="355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6"/>
      <c r="P291" s="348" t="s">
        <v>73</v>
      </c>
      <c r="Q291" s="349"/>
      <c r="R291" s="349"/>
      <c r="S291" s="349"/>
      <c r="T291" s="349"/>
      <c r="U291" s="349"/>
      <c r="V291" s="350"/>
      <c r="W291" s="37" t="s">
        <v>70</v>
      </c>
      <c r="X291" s="344">
        <f>IFERROR(SUM(X290:X290),"0")</f>
        <v>0</v>
      </c>
      <c r="Y291" s="344">
        <f>IFERROR(SUM(Y290:Y290),"0")</f>
        <v>0</v>
      </c>
      <c r="Z291" s="344">
        <f>IFERROR(IF(Z290="",0,Z290),"0")</f>
        <v>0</v>
      </c>
      <c r="AA291" s="345"/>
      <c r="AB291" s="345"/>
      <c r="AC291" s="345"/>
    </row>
    <row r="292" spans="1:68" hidden="1" x14ac:dyDescent="0.2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6"/>
      <c r="P292" s="348" t="s">
        <v>73</v>
      </c>
      <c r="Q292" s="349"/>
      <c r="R292" s="349"/>
      <c r="S292" s="349"/>
      <c r="T292" s="349"/>
      <c r="U292" s="349"/>
      <c r="V292" s="350"/>
      <c r="W292" s="37" t="s">
        <v>74</v>
      </c>
      <c r="X292" s="344">
        <f>IFERROR(SUMPRODUCT(X290:X290*H290:H290),"0")</f>
        <v>0</v>
      </c>
      <c r="Y292" s="344">
        <f>IFERROR(SUMPRODUCT(Y290:Y290*H290:H290),"0")</f>
        <v>0</v>
      </c>
      <c r="Z292" s="37"/>
      <c r="AA292" s="345"/>
      <c r="AB292" s="345"/>
      <c r="AC292" s="345"/>
    </row>
    <row r="293" spans="1:68" ht="14.25" hidden="1" customHeight="1" x14ac:dyDescent="0.25">
      <c r="A293" s="363" t="s">
        <v>77</v>
      </c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352"/>
      <c r="T293" s="352"/>
      <c r="U293" s="352"/>
      <c r="V293" s="352"/>
      <c r="W293" s="352"/>
      <c r="X293" s="352"/>
      <c r="Y293" s="352"/>
      <c r="Z293" s="352"/>
      <c r="AA293" s="338"/>
      <c r="AB293" s="338"/>
      <c r="AC293" s="338"/>
    </row>
    <row r="294" spans="1:68" ht="27" customHeight="1" x14ac:dyDescent="0.25">
      <c r="A294" s="54" t="s">
        <v>425</v>
      </c>
      <c r="B294" s="54" t="s">
        <v>426</v>
      </c>
      <c r="C294" s="31">
        <v>4301132080</v>
      </c>
      <c r="D294" s="353">
        <v>4640242180397</v>
      </c>
      <c r="E294" s="354"/>
      <c r="F294" s="341">
        <v>1</v>
      </c>
      <c r="G294" s="32">
        <v>6</v>
      </c>
      <c r="H294" s="341">
        <v>6</v>
      </c>
      <c r="I294" s="341">
        <v>6.26</v>
      </c>
      <c r="J294" s="32">
        <v>84</v>
      </c>
      <c r="K294" s="32" t="s">
        <v>67</v>
      </c>
      <c r="L294" s="32" t="s">
        <v>113</v>
      </c>
      <c r="M294" s="33" t="s">
        <v>69</v>
      </c>
      <c r="N294" s="33"/>
      <c r="O294" s="32">
        <v>180</v>
      </c>
      <c r="P294" s="533" t="s">
        <v>427</v>
      </c>
      <c r="Q294" s="358"/>
      <c r="R294" s="358"/>
      <c r="S294" s="358"/>
      <c r="T294" s="359"/>
      <c r="U294" s="34"/>
      <c r="V294" s="34"/>
      <c r="W294" s="35" t="s">
        <v>70</v>
      </c>
      <c r="X294" s="342">
        <v>72</v>
      </c>
      <c r="Y294" s="343">
        <f>IFERROR(IF(X294="","",X294),"")</f>
        <v>72</v>
      </c>
      <c r="Z294" s="36">
        <f>IFERROR(IF(X294="","",X294*0.0155),"")</f>
        <v>1.1160000000000001</v>
      </c>
      <c r="AA294" s="56"/>
      <c r="AB294" s="57"/>
      <c r="AC294" s="280" t="s">
        <v>428</v>
      </c>
      <c r="AG294" s="67"/>
      <c r="AJ294" s="71" t="s">
        <v>114</v>
      </c>
      <c r="AK294" s="71">
        <v>84</v>
      </c>
      <c r="BB294" s="281" t="s">
        <v>83</v>
      </c>
      <c r="BM294" s="67">
        <f>IFERROR(X294*I294,"0")</f>
        <v>450.71999999999997</v>
      </c>
      <c r="BN294" s="67">
        <f>IFERROR(Y294*I294,"0")</f>
        <v>450.71999999999997</v>
      </c>
      <c r="BO294" s="67">
        <f>IFERROR(X294/J294,"0")</f>
        <v>0.8571428571428571</v>
      </c>
      <c r="BP294" s="67">
        <f>IFERROR(Y294/J294,"0")</f>
        <v>0.8571428571428571</v>
      </c>
    </row>
    <row r="295" spans="1:68" ht="27" customHeight="1" x14ac:dyDescent="0.25">
      <c r="A295" s="54" t="s">
        <v>429</v>
      </c>
      <c r="B295" s="54" t="s">
        <v>430</v>
      </c>
      <c r="C295" s="31">
        <v>4301132104</v>
      </c>
      <c r="D295" s="353">
        <v>4640242181219</v>
      </c>
      <c r="E295" s="354"/>
      <c r="F295" s="341">
        <v>0.3</v>
      </c>
      <c r="G295" s="32">
        <v>9</v>
      </c>
      <c r="H295" s="341">
        <v>2.7</v>
      </c>
      <c r="I295" s="341">
        <v>2.8450000000000002</v>
      </c>
      <c r="J295" s="32">
        <v>234</v>
      </c>
      <c r="K295" s="32" t="s">
        <v>166</v>
      </c>
      <c r="L295" s="32" t="s">
        <v>108</v>
      </c>
      <c r="M295" s="33" t="s">
        <v>69</v>
      </c>
      <c r="N295" s="33"/>
      <c r="O295" s="32">
        <v>180</v>
      </c>
      <c r="P295" s="526" t="s">
        <v>431</v>
      </c>
      <c r="Q295" s="358"/>
      <c r="R295" s="358"/>
      <c r="S295" s="358"/>
      <c r="T295" s="359"/>
      <c r="U295" s="34"/>
      <c r="V295" s="34"/>
      <c r="W295" s="35" t="s">
        <v>70</v>
      </c>
      <c r="X295" s="342">
        <v>18</v>
      </c>
      <c r="Y295" s="343">
        <f>IFERROR(IF(X295="","",X295),"")</f>
        <v>18</v>
      </c>
      <c r="Z295" s="36">
        <f>IFERROR(IF(X295="","",X295*0.00502),"")</f>
        <v>9.0359999999999996E-2</v>
      </c>
      <c r="AA295" s="56"/>
      <c r="AB295" s="57"/>
      <c r="AC295" s="282" t="s">
        <v>428</v>
      </c>
      <c r="AG295" s="67"/>
      <c r="AJ295" s="71" t="s">
        <v>110</v>
      </c>
      <c r="AK295" s="71">
        <v>18</v>
      </c>
      <c r="BB295" s="283" t="s">
        <v>83</v>
      </c>
      <c r="BM295" s="67">
        <f>IFERROR(X295*I295,"0")</f>
        <v>51.21</v>
      </c>
      <c r="BN295" s="67">
        <f>IFERROR(Y295*I295,"0")</f>
        <v>51.21</v>
      </c>
      <c r="BO295" s="67">
        <f>IFERROR(X295/J295,"0")</f>
        <v>7.6923076923076927E-2</v>
      </c>
      <c r="BP295" s="67">
        <f>IFERROR(Y295/J295,"0")</f>
        <v>7.6923076923076927E-2</v>
      </c>
    </row>
    <row r="296" spans="1:68" x14ac:dyDescent="0.2">
      <c r="A296" s="355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6"/>
      <c r="P296" s="348" t="s">
        <v>73</v>
      </c>
      <c r="Q296" s="349"/>
      <c r="R296" s="349"/>
      <c r="S296" s="349"/>
      <c r="T296" s="349"/>
      <c r="U296" s="349"/>
      <c r="V296" s="350"/>
      <c r="W296" s="37" t="s">
        <v>70</v>
      </c>
      <c r="X296" s="344">
        <f>IFERROR(SUM(X294:X295),"0")</f>
        <v>90</v>
      </c>
      <c r="Y296" s="344">
        <f>IFERROR(SUM(Y294:Y295),"0")</f>
        <v>90</v>
      </c>
      <c r="Z296" s="344">
        <f>IFERROR(IF(Z294="",0,Z294),"0")+IFERROR(IF(Z295="",0,Z295),"0")</f>
        <v>1.2063600000000001</v>
      </c>
      <c r="AA296" s="345"/>
      <c r="AB296" s="345"/>
      <c r="AC296" s="345"/>
    </row>
    <row r="297" spans="1:68" x14ac:dyDescent="0.2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6"/>
      <c r="P297" s="348" t="s">
        <v>73</v>
      </c>
      <c r="Q297" s="349"/>
      <c r="R297" s="349"/>
      <c r="S297" s="349"/>
      <c r="T297" s="349"/>
      <c r="U297" s="349"/>
      <c r="V297" s="350"/>
      <c r="W297" s="37" t="s">
        <v>74</v>
      </c>
      <c r="X297" s="344">
        <f>IFERROR(SUMPRODUCT(X294:X295*H294:H295),"0")</f>
        <v>480.6</v>
      </c>
      <c r="Y297" s="344">
        <f>IFERROR(SUMPRODUCT(Y294:Y295*H294:H295),"0")</f>
        <v>480.6</v>
      </c>
      <c r="Z297" s="37"/>
      <c r="AA297" s="345"/>
      <c r="AB297" s="345"/>
      <c r="AC297" s="345"/>
    </row>
    <row r="298" spans="1:68" ht="14.25" hidden="1" customHeight="1" x14ac:dyDescent="0.25">
      <c r="A298" s="363" t="s">
        <v>142</v>
      </c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352"/>
      <c r="T298" s="352"/>
      <c r="U298" s="352"/>
      <c r="V298" s="352"/>
      <c r="W298" s="352"/>
      <c r="X298" s="352"/>
      <c r="Y298" s="352"/>
      <c r="Z298" s="352"/>
      <c r="AA298" s="338"/>
      <c r="AB298" s="338"/>
      <c r="AC298" s="338"/>
    </row>
    <row r="299" spans="1:68" ht="27" hidden="1" customHeight="1" x14ac:dyDescent="0.25">
      <c r="A299" s="54" t="s">
        <v>432</v>
      </c>
      <c r="B299" s="54" t="s">
        <v>433</v>
      </c>
      <c r="C299" s="31">
        <v>4301136028</v>
      </c>
      <c r="D299" s="353">
        <v>4640242180304</v>
      </c>
      <c r="E299" s="354"/>
      <c r="F299" s="341">
        <v>2.7</v>
      </c>
      <c r="G299" s="32">
        <v>1</v>
      </c>
      <c r="H299" s="341">
        <v>2.7</v>
      </c>
      <c r="I299" s="341">
        <v>2.8906000000000001</v>
      </c>
      <c r="J299" s="32">
        <v>126</v>
      </c>
      <c r="K299" s="32" t="s">
        <v>80</v>
      </c>
      <c r="L299" s="32" t="s">
        <v>108</v>
      </c>
      <c r="M299" s="33" t="s">
        <v>69</v>
      </c>
      <c r="N299" s="33"/>
      <c r="O299" s="32">
        <v>180</v>
      </c>
      <c r="P299" s="470" t="s">
        <v>434</v>
      </c>
      <c r="Q299" s="358"/>
      <c r="R299" s="358"/>
      <c r="S299" s="358"/>
      <c r="T299" s="359"/>
      <c r="U299" s="34"/>
      <c r="V299" s="34"/>
      <c r="W299" s="35" t="s">
        <v>70</v>
      </c>
      <c r="X299" s="342">
        <v>0</v>
      </c>
      <c r="Y299" s="343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435</v>
      </c>
      <c r="AG299" s="67"/>
      <c r="AJ299" s="71" t="s">
        <v>110</v>
      </c>
      <c r="AK299" s="71">
        <v>14</v>
      </c>
      <c r="BB299" s="285" t="s">
        <v>83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436</v>
      </c>
      <c r="B300" s="54" t="s">
        <v>437</v>
      </c>
      <c r="C300" s="31">
        <v>4301136026</v>
      </c>
      <c r="D300" s="353">
        <v>4640242180236</v>
      </c>
      <c r="E300" s="354"/>
      <c r="F300" s="341">
        <v>5</v>
      </c>
      <c r="G300" s="32">
        <v>1</v>
      </c>
      <c r="H300" s="341">
        <v>5</v>
      </c>
      <c r="I300" s="341">
        <v>5.2350000000000003</v>
      </c>
      <c r="J300" s="32">
        <v>84</v>
      </c>
      <c r="K300" s="32" t="s">
        <v>67</v>
      </c>
      <c r="L300" s="32" t="s">
        <v>113</v>
      </c>
      <c r="M300" s="33" t="s">
        <v>69</v>
      </c>
      <c r="N300" s="33"/>
      <c r="O300" s="32">
        <v>180</v>
      </c>
      <c r="P300" s="441" t="s">
        <v>438</v>
      </c>
      <c r="Q300" s="358"/>
      <c r="R300" s="358"/>
      <c r="S300" s="358"/>
      <c r="T300" s="359"/>
      <c r="U300" s="34"/>
      <c r="V300" s="34"/>
      <c r="W300" s="35" t="s">
        <v>70</v>
      </c>
      <c r="X300" s="342">
        <v>24</v>
      </c>
      <c r="Y300" s="343">
        <f>IFERROR(IF(X300="","",X300),"")</f>
        <v>24</v>
      </c>
      <c r="Z300" s="36">
        <f>IFERROR(IF(X300="","",X300*0.0155),"")</f>
        <v>0.372</v>
      </c>
      <c r="AA300" s="56"/>
      <c r="AB300" s="57"/>
      <c r="AC300" s="286" t="s">
        <v>435</v>
      </c>
      <c r="AG300" s="67"/>
      <c r="AJ300" s="71" t="s">
        <v>114</v>
      </c>
      <c r="AK300" s="71">
        <v>84</v>
      </c>
      <c r="BB300" s="287" t="s">
        <v>83</v>
      </c>
      <c r="BM300" s="67">
        <f>IFERROR(X300*I300,"0")</f>
        <v>125.64000000000001</v>
      </c>
      <c r="BN300" s="67">
        <f>IFERROR(Y300*I300,"0")</f>
        <v>125.64000000000001</v>
      </c>
      <c r="BO300" s="67">
        <f>IFERROR(X300/J300,"0")</f>
        <v>0.2857142857142857</v>
      </c>
      <c r="BP300" s="67">
        <f>IFERROR(Y300/J300,"0")</f>
        <v>0.2857142857142857</v>
      </c>
    </row>
    <row r="301" spans="1:68" ht="27" customHeight="1" x14ac:dyDescent="0.25">
      <c r="A301" s="54" t="s">
        <v>439</v>
      </c>
      <c r="B301" s="54" t="s">
        <v>440</v>
      </c>
      <c r="C301" s="31">
        <v>4301136029</v>
      </c>
      <c r="D301" s="353">
        <v>4640242180410</v>
      </c>
      <c r="E301" s="354"/>
      <c r="F301" s="341">
        <v>2.2400000000000002</v>
      </c>
      <c r="G301" s="32">
        <v>1</v>
      </c>
      <c r="H301" s="341">
        <v>2.2400000000000002</v>
      </c>
      <c r="I301" s="341">
        <v>2.4319999999999999</v>
      </c>
      <c r="J301" s="32">
        <v>126</v>
      </c>
      <c r="K301" s="32" t="s">
        <v>80</v>
      </c>
      <c r="L301" s="32" t="s">
        <v>108</v>
      </c>
      <c r="M301" s="33" t="s">
        <v>69</v>
      </c>
      <c r="N301" s="33"/>
      <c r="O301" s="32">
        <v>180</v>
      </c>
      <c r="P301" s="5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58"/>
      <c r="R301" s="358"/>
      <c r="S301" s="358"/>
      <c r="T301" s="359"/>
      <c r="U301" s="34"/>
      <c r="V301" s="34"/>
      <c r="W301" s="35" t="s">
        <v>70</v>
      </c>
      <c r="X301" s="342">
        <v>28</v>
      </c>
      <c r="Y301" s="343">
        <f>IFERROR(IF(X301="","",X301),"")</f>
        <v>28</v>
      </c>
      <c r="Z301" s="36">
        <f>IFERROR(IF(X301="","",X301*0.00936),"")</f>
        <v>0.26207999999999998</v>
      </c>
      <c r="AA301" s="56"/>
      <c r="AB301" s="57"/>
      <c r="AC301" s="288" t="s">
        <v>435</v>
      </c>
      <c r="AG301" s="67"/>
      <c r="AJ301" s="71" t="s">
        <v>110</v>
      </c>
      <c r="AK301" s="71">
        <v>14</v>
      </c>
      <c r="BB301" s="289" t="s">
        <v>83</v>
      </c>
      <c r="BM301" s="67">
        <f>IFERROR(X301*I301,"0")</f>
        <v>68.096000000000004</v>
      </c>
      <c r="BN301" s="67">
        <f>IFERROR(Y301*I301,"0")</f>
        <v>68.096000000000004</v>
      </c>
      <c r="BO301" s="67">
        <f>IFERROR(X301/J301,"0")</f>
        <v>0.22222222222222221</v>
      </c>
      <c r="BP301" s="67">
        <f>IFERROR(Y301/J301,"0")</f>
        <v>0.22222222222222221</v>
      </c>
    </row>
    <row r="302" spans="1:68" x14ac:dyDescent="0.2">
      <c r="A302" s="355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6"/>
      <c r="P302" s="348" t="s">
        <v>73</v>
      </c>
      <c r="Q302" s="349"/>
      <c r="R302" s="349"/>
      <c r="S302" s="349"/>
      <c r="T302" s="349"/>
      <c r="U302" s="349"/>
      <c r="V302" s="350"/>
      <c r="W302" s="37" t="s">
        <v>70</v>
      </c>
      <c r="X302" s="344">
        <f>IFERROR(SUM(X299:X301),"0")</f>
        <v>52</v>
      </c>
      <c r="Y302" s="344">
        <f>IFERROR(SUM(Y299:Y301),"0")</f>
        <v>52</v>
      </c>
      <c r="Z302" s="344">
        <f>IFERROR(IF(Z299="",0,Z299),"0")+IFERROR(IF(Z300="",0,Z300),"0")+IFERROR(IF(Z301="",0,Z301),"0")</f>
        <v>0.63407999999999998</v>
      </c>
      <c r="AA302" s="345"/>
      <c r="AB302" s="345"/>
      <c r="AC302" s="345"/>
    </row>
    <row r="303" spans="1:68" x14ac:dyDescent="0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6"/>
      <c r="P303" s="348" t="s">
        <v>73</v>
      </c>
      <c r="Q303" s="349"/>
      <c r="R303" s="349"/>
      <c r="S303" s="349"/>
      <c r="T303" s="349"/>
      <c r="U303" s="349"/>
      <c r="V303" s="350"/>
      <c r="W303" s="37" t="s">
        <v>74</v>
      </c>
      <c r="X303" s="344">
        <f>IFERROR(SUMPRODUCT(X299:X301*H299:H301),"0")</f>
        <v>182.72</v>
      </c>
      <c r="Y303" s="344">
        <f>IFERROR(SUMPRODUCT(Y299:Y301*H299:H301),"0")</f>
        <v>182.72</v>
      </c>
      <c r="Z303" s="37"/>
      <c r="AA303" s="345"/>
      <c r="AB303" s="345"/>
      <c r="AC303" s="345"/>
    </row>
    <row r="304" spans="1:68" ht="14.25" hidden="1" customHeight="1" x14ac:dyDescent="0.25">
      <c r="A304" s="363" t="s">
        <v>148</v>
      </c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52"/>
      <c r="Z304" s="352"/>
      <c r="AA304" s="338"/>
      <c r="AB304" s="338"/>
      <c r="AC304" s="338"/>
    </row>
    <row r="305" spans="1:68" ht="37.5" hidden="1" customHeight="1" x14ac:dyDescent="0.25">
      <c r="A305" s="54" t="s">
        <v>441</v>
      </c>
      <c r="B305" s="54" t="s">
        <v>442</v>
      </c>
      <c r="C305" s="31">
        <v>4301135504</v>
      </c>
      <c r="D305" s="353">
        <v>4640242181554</v>
      </c>
      <c r="E305" s="354"/>
      <c r="F305" s="341">
        <v>3</v>
      </c>
      <c r="G305" s="32">
        <v>1</v>
      </c>
      <c r="H305" s="341">
        <v>3</v>
      </c>
      <c r="I305" s="341">
        <v>3.1920000000000002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99" t="s">
        <v>443</v>
      </c>
      <c r="Q305" s="358"/>
      <c r="R305" s="358"/>
      <c r="S305" s="358"/>
      <c r="T305" s="359"/>
      <c r="U305" s="34"/>
      <c r="V305" s="34"/>
      <c r="W305" s="35" t="s">
        <v>70</v>
      </c>
      <c r="X305" s="342">
        <v>0</v>
      </c>
      <c r="Y305" s="343">
        <f t="shared" ref="Y305:Y325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ref="BM305:BM325" si="25">IFERROR(X305*I305,"0")</f>
        <v>0</v>
      </c>
      <c r="BN305" s="67">
        <f t="shared" ref="BN305:BN325" si="26">IFERROR(Y305*I305,"0")</f>
        <v>0</v>
      </c>
      <c r="BO305" s="67">
        <f t="shared" ref="BO305:BO325" si="27">IFERROR(X305/J305,"0")</f>
        <v>0</v>
      </c>
      <c r="BP305" s="67">
        <f t="shared" ref="BP305:BP325" si="28">IFERROR(Y305/J305,"0")</f>
        <v>0</v>
      </c>
    </row>
    <row r="306" spans="1:68" ht="27" customHeight="1" x14ac:dyDescent="0.25">
      <c r="A306" s="54" t="s">
        <v>445</v>
      </c>
      <c r="B306" s="54" t="s">
        <v>446</v>
      </c>
      <c r="C306" s="31">
        <v>4301135394</v>
      </c>
      <c r="D306" s="353">
        <v>4640242181561</v>
      </c>
      <c r="E306" s="354"/>
      <c r="F306" s="341">
        <v>3.7</v>
      </c>
      <c r="G306" s="32">
        <v>1</v>
      </c>
      <c r="H306" s="341">
        <v>3.7</v>
      </c>
      <c r="I306" s="341">
        <v>3.8919999999999999</v>
      </c>
      <c r="J306" s="32">
        <v>126</v>
      </c>
      <c r="K306" s="32" t="s">
        <v>80</v>
      </c>
      <c r="L306" s="32" t="s">
        <v>108</v>
      </c>
      <c r="M306" s="33" t="s">
        <v>69</v>
      </c>
      <c r="N306" s="33"/>
      <c r="O306" s="32">
        <v>180</v>
      </c>
      <c r="P306" s="469" t="s">
        <v>447</v>
      </c>
      <c r="Q306" s="358"/>
      <c r="R306" s="358"/>
      <c r="S306" s="358"/>
      <c r="T306" s="359"/>
      <c r="U306" s="34"/>
      <c r="V306" s="34"/>
      <c r="W306" s="35" t="s">
        <v>70</v>
      </c>
      <c r="X306" s="342">
        <v>14</v>
      </c>
      <c r="Y306" s="343">
        <f t="shared" si="24"/>
        <v>14</v>
      </c>
      <c r="Z306" s="36">
        <f>IFERROR(IF(X306="","",X306*0.00936),"")</f>
        <v>0.13103999999999999</v>
      </c>
      <c r="AA306" s="56"/>
      <c r="AB306" s="57"/>
      <c r="AC306" s="292" t="s">
        <v>448</v>
      </c>
      <c r="AG306" s="67"/>
      <c r="AJ306" s="71" t="s">
        <v>110</v>
      </c>
      <c r="AK306" s="71">
        <v>14</v>
      </c>
      <c r="BB306" s="293" t="s">
        <v>83</v>
      </c>
      <c r="BM306" s="67">
        <f t="shared" si="25"/>
        <v>54.488</v>
      </c>
      <c r="BN306" s="67">
        <f t="shared" si="26"/>
        <v>54.488</v>
      </c>
      <c r="BO306" s="67">
        <f t="shared" si="27"/>
        <v>0.1111111111111111</v>
      </c>
      <c r="BP306" s="67">
        <f t="shared" si="28"/>
        <v>0.1111111111111111</v>
      </c>
    </row>
    <row r="307" spans="1:68" ht="27" hidden="1" customHeight="1" x14ac:dyDescent="0.25">
      <c r="A307" s="54" t="s">
        <v>449</v>
      </c>
      <c r="B307" s="54" t="s">
        <v>450</v>
      </c>
      <c r="C307" s="31">
        <v>4301135374</v>
      </c>
      <c r="D307" s="353">
        <v>4640242181424</v>
      </c>
      <c r="E307" s="354"/>
      <c r="F307" s="341">
        <v>5.5</v>
      </c>
      <c r="G307" s="32">
        <v>1</v>
      </c>
      <c r="H307" s="341">
        <v>5.5</v>
      </c>
      <c r="I307" s="341">
        <v>5.7350000000000003</v>
      </c>
      <c r="J307" s="32">
        <v>84</v>
      </c>
      <c r="K307" s="32" t="s">
        <v>67</v>
      </c>
      <c r="L307" s="32" t="s">
        <v>108</v>
      </c>
      <c r="M307" s="33" t="s">
        <v>69</v>
      </c>
      <c r="N307" s="33"/>
      <c r="O307" s="32">
        <v>180</v>
      </c>
      <c r="P307" s="560" t="s">
        <v>451</v>
      </c>
      <c r="Q307" s="358"/>
      <c r="R307" s="358"/>
      <c r="S307" s="358"/>
      <c r="T307" s="359"/>
      <c r="U307" s="34"/>
      <c r="V307" s="34"/>
      <c r="W307" s="35" t="s">
        <v>70</v>
      </c>
      <c r="X307" s="342">
        <v>0</v>
      </c>
      <c r="Y307" s="343">
        <f t="shared" si="24"/>
        <v>0</v>
      </c>
      <c r="Z307" s="36">
        <f>IFERROR(IF(X307="","",X307*0.0155),"")</f>
        <v>0</v>
      </c>
      <c r="AA307" s="56"/>
      <c r="AB307" s="57"/>
      <c r="AC307" s="294" t="s">
        <v>444</v>
      </c>
      <c r="AG307" s="67"/>
      <c r="AJ307" s="71" t="s">
        <v>110</v>
      </c>
      <c r="AK307" s="71">
        <v>12</v>
      </c>
      <c r="BB307" s="295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452</v>
      </c>
      <c r="B308" s="54" t="s">
        <v>453</v>
      </c>
      <c r="C308" s="31">
        <v>4301135320</v>
      </c>
      <c r="D308" s="353">
        <v>4640242181592</v>
      </c>
      <c r="E308" s="354"/>
      <c r="F308" s="341">
        <v>3.5</v>
      </c>
      <c r="G308" s="32">
        <v>1</v>
      </c>
      <c r="H308" s="341">
        <v>3.5</v>
      </c>
      <c r="I308" s="341">
        <v>3.6850000000000001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8" t="s">
        <v>454</v>
      </c>
      <c r="Q308" s="358"/>
      <c r="R308" s="358"/>
      <c r="S308" s="358"/>
      <c r="T308" s="359"/>
      <c r="U308" s="34"/>
      <c r="V308" s="34"/>
      <c r="W308" s="35" t="s">
        <v>70</v>
      </c>
      <c r="X308" s="342">
        <v>0</v>
      </c>
      <c r="Y308" s="343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455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456</v>
      </c>
      <c r="B309" s="54" t="s">
        <v>457</v>
      </c>
      <c r="C309" s="31">
        <v>4301135552</v>
      </c>
      <c r="D309" s="353">
        <v>4640242181431</v>
      </c>
      <c r="E309" s="354"/>
      <c r="F309" s="341">
        <v>3.5</v>
      </c>
      <c r="G309" s="32">
        <v>1</v>
      </c>
      <c r="H309" s="341">
        <v>3.5</v>
      </c>
      <c r="I309" s="341">
        <v>3.6920000000000002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2" t="s">
        <v>458</v>
      </c>
      <c r="Q309" s="358"/>
      <c r="R309" s="358"/>
      <c r="S309" s="358"/>
      <c r="T309" s="359"/>
      <c r="U309" s="34"/>
      <c r="V309" s="34"/>
      <c r="W309" s="35" t="s">
        <v>70</v>
      </c>
      <c r="X309" s="342">
        <v>0</v>
      </c>
      <c r="Y309" s="343">
        <f t="shared" si="24"/>
        <v>0</v>
      </c>
      <c r="Z309" s="36">
        <f t="shared" si="29"/>
        <v>0</v>
      </c>
      <c r="AA309" s="56"/>
      <c r="AB309" s="57"/>
      <c r="AC309" s="298" t="s">
        <v>459</v>
      </c>
      <c r="AG309" s="67"/>
      <c r="AJ309" s="71" t="s">
        <v>72</v>
      </c>
      <c r="AK309" s="71">
        <v>1</v>
      </c>
      <c r="BB309" s="299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460</v>
      </c>
      <c r="B310" s="54" t="s">
        <v>461</v>
      </c>
      <c r="C310" s="31">
        <v>4301135405</v>
      </c>
      <c r="D310" s="353">
        <v>4640242181523</v>
      </c>
      <c r="E310" s="354"/>
      <c r="F310" s="341">
        <v>3</v>
      </c>
      <c r="G310" s="32">
        <v>1</v>
      </c>
      <c r="H310" s="341">
        <v>3</v>
      </c>
      <c r="I310" s="341">
        <v>3.1920000000000002</v>
      </c>
      <c r="J310" s="32">
        <v>126</v>
      </c>
      <c r="K310" s="32" t="s">
        <v>80</v>
      </c>
      <c r="L310" s="32" t="s">
        <v>108</v>
      </c>
      <c r="M310" s="33" t="s">
        <v>69</v>
      </c>
      <c r="N310" s="33"/>
      <c r="O310" s="32">
        <v>180</v>
      </c>
      <c r="P310" s="453" t="s">
        <v>462</v>
      </c>
      <c r="Q310" s="358"/>
      <c r="R310" s="358"/>
      <c r="S310" s="358"/>
      <c r="T310" s="359"/>
      <c r="U310" s="34"/>
      <c r="V310" s="34"/>
      <c r="W310" s="35" t="s">
        <v>70</v>
      </c>
      <c r="X310" s="342">
        <v>42</v>
      </c>
      <c r="Y310" s="343">
        <f t="shared" si="24"/>
        <v>42</v>
      </c>
      <c r="Z310" s="36">
        <f t="shared" si="29"/>
        <v>0.39312000000000002</v>
      </c>
      <c r="AA310" s="56"/>
      <c r="AB310" s="57"/>
      <c r="AC310" s="300" t="s">
        <v>448</v>
      </c>
      <c r="AG310" s="67"/>
      <c r="AJ310" s="71" t="s">
        <v>110</v>
      </c>
      <c r="AK310" s="71">
        <v>14</v>
      </c>
      <c r="BB310" s="301" t="s">
        <v>83</v>
      </c>
      <c r="BM310" s="67">
        <f t="shared" si="25"/>
        <v>134.06400000000002</v>
      </c>
      <c r="BN310" s="67">
        <f t="shared" si="26"/>
        <v>134.06400000000002</v>
      </c>
      <c r="BO310" s="67">
        <f t="shared" si="27"/>
        <v>0.33333333333333331</v>
      </c>
      <c r="BP310" s="67">
        <f t="shared" si="28"/>
        <v>0.33333333333333331</v>
      </c>
    </row>
    <row r="311" spans="1:68" ht="37.5" hidden="1" customHeight="1" x14ac:dyDescent="0.25">
      <c r="A311" s="54" t="s">
        <v>463</v>
      </c>
      <c r="B311" s="54" t="s">
        <v>464</v>
      </c>
      <c r="C311" s="31">
        <v>4301135404</v>
      </c>
      <c r="D311" s="353">
        <v>4640242181516</v>
      </c>
      <c r="E311" s="354"/>
      <c r="F311" s="341">
        <v>3.7</v>
      </c>
      <c r="G311" s="32">
        <v>1</v>
      </c>
      <c r="H311" s="341">
        <v>3.7</v>
      </c>
      <c r="I311" s="34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55" t="s">
        <v>465</v>
      </c>
      <c r="Q311" s="358"/>
      <c r="R311" s="358"/>
      <c r="S311" s="358"/>
      <c r="T311" s="359"/>
      <c r="U311" s="34"/>
      <c r="V311" s="34"/>
      <c r="W311" s="35" t="s">
        <v>70</v>
      </c>
      <c r="X311" s="342">
        <v>0</v>
      </c>
      <c r="Y311" s="343">
        <f t="shared" si="24"/>
        <v>0</v>
      </c>
      <c r="Z311" s="36">
        <f t="shared" si="29"/>
        <v>0</v>
      </c>
      <c r="AA311" s="56"/>
      <c r="AB311" s="57"/>
      <c r="AC311" s="302" t="s">
        <v>459</v>
      </c>
      <c r="AG311" s="67"/>
      <c r="AJ311" s="71" t="s">
        <v>72</v>
      </c>
      <c r="AK311" s="71">
        <v>1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4301135375</v>
      </c>
      <c r="D312" s="353">
        <v>4640242181486</v>
      </c>
      <c r="E312" s="354"/>
      <c r="F312" s="341">
        <v>3.7</v>
      </c>
      <c r="G312" s="32">
        <v>1</v>
      </c>
      <c r="H312" s="341">
        <v>3.7</v>
      </c>
      <c r="I312" s="341">
        <v>3.8919999999999999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395" t="s">
        <v>468</v>
      </c>
      <c r="Q312" s="358"/>
      <c r="R312" s="358"/>
      <c r="S312" s="358"/>
      <c r="T312" s="359"/>
      <c r="U312" s="34"/>
      <c r="V312" s="34"/>
      <c r="W312" s="35" t="s">
        <v>70</v>
      </c>
      <c r="X312" s="342">
        <v>14</v>
      </c>
      <c r="Y312" s="343">
        <f t="shared" si="24"/>
        <v>14</v>
      </c>
      <c r="Z312" s="36">
        <f t="shared" si="29"/>
        <v>0.13103999999999999</v>
      </c>
      <c r="AA312" s="56"/>
      <c r="AB312" s="57"/>
      <c r="AC312" s="304" t="s">
        <v>444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54.488</v>
      </c>
      <c r="BN312" s="67">
        <f t="shared" si="26"/>
        <v>54.488</v>
      </c>
      <c r="BO312" s="67">
        <f t="shared" si="27"/>
        <v>0.1111111111111111</v>
      </c>
      <c r="BP312" s="67">
        <f t="shared" si="28"/>
        <v>0.1111111111111111</v>
      </c>
    </row>
    <row r="313" spans="1:68" ht="37.5" hidden="1" customHeight="1" x14ac:dyDescent="0.25">
      <c r="A313" s="54" t="s">
        <v>469</v>
      </c>
      <c r="B313" s="54" t="s">
        <v>470</v>
      </c>
      <c r="C313" s="31">
        <v>4301135402</v>
      </c>
      <c r="D313" s="353">
        <v>4640242181493</v>
      </c>
      <c r="E313" s="354"/>
      <c r="F313" s="341">
        <v>3.7</v>
      </c>
      <c r="G313" s="32">
        <v>1</v>
      </c>
      <c r="H313" s="341">
        <v>3.7</v>
      </c>
      <c r="I313" s="341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59" t="s">
        <v>471</v>
      </c>
      <c r="Q313" s="358"/>
      <c r="R313" s="358"/>
      <c r="S313" s="358"/>
      <c r="T313" s="359"/>
      <c r="U313" s="34"/>
      <c r="V313" s="34"/>
      <c r="W313" s="35" t="s">
        <v>70</v>
      </c>
      <c r="X313" s="342">
        <v>0</v>
      </c>
      <c r="Y313" s="343">
        <f t="shared" si="24"/>
        <v>0</v>
      </c>
      <c r="Z313" s="36">
        <f t="shared" si="29"/>
        <v>0</v>
      </c>
      <c r="AA313" s="56"/>
      <c r="AB313" s="57"/>
      <c r="AC313" s="306" t="s">
        <v>444</v>
      </c>
      <c r="AG313" s="67"/>
      <c r="AJ313" s="71" t="s">
        <v>72</v>
      </c>
      <c r="AK313" s="71">
        <v>1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37.5" hidden="1" customHeight="1" x14ac:dyDescent="0.25">
      <c r="A314" s="54" t="s">
        <v>472</v>
      </c>
      <c r="B314" s="54" t="s">
        <v>473</v>
      </c>
      <c r="C314" s="31">
        <v>4301135403</v>
      </c>
      <c r="D314" s="353">
        <v>4640242181509</v>
      </c>
      <c r="E314" s="354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80</v>
      </c>
      <c r="L314" s="32" t="s">
        <v>108</v>
      </c>
      <c r="M314" s="33" t="s">
        <v>69</v>
      </c>
      <c r="N314" s="33"/>
      <c r="O314" s="32">
        <v>180</v>
      </c>
      <c r="P314" s="495" t="s">
        <v>474</v>
      </c>
      <c r="Q314" s="358"/>
      <c r="R314" s="358"/>
      <c r="S314" s="358"/>
      <c r="T314" s="359"/>
      <c r="U314" s="34"/>
      <c r="V314" s="34"/>
      <c r="W314" s="35" t="s">
        <v>70</v>
      </c>
      <c r="X314" s="342">
        <v>0</v>
      </c>
      <c r="Y314" s="343">
        <f t="shared" si="24"/>
        <v>0</v>
      </c>
      <c r="Z314" s="36">
        <f t="shared" si="29"/>
        <v>0</v>
      </c>
      <c r="AA314" s="56"/>
      <c r="AB314" s="57"/>
      <c r="AC314" s="308" t="s">
        <v>444</v>
      </c>
      <c r="AG314" s="67"/>
      <c r="AJ314" s="71" t="s">
        <v>110</v>
      </c>
      <c r="AK314" s="71">
        <v>14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475</v>
      </c>
      <c r="B315" s="54" t="s">
        <v>476</v>
      </c>
      <c r="C315" s="31">
        <v>4301135304</v>
      </c>
      <c r="D315" s="353">
        <v>4640242181240</v>
      </c>
      <c r="E315" s="354"/>
      <c r="F315" s="341">
        <v>0.3</v>
      </c>
      <c r="G315" s="32">
        <v>9</v>
      </c>
      <c r="H315" s="341">
        <v>2.7</v>
      </c>
      <c r="I315" s="341">
        <v>2.88</v>
      </c>
      <c r="J315" s="32">
        <v>126</v>
      </c>
      <c r="K315" s="32" t="s">
        <v>80</v>
      </c>
      <c r="L315" s="32" t="s">
        <v>108</v>
      </c>
      <c r="M315" s="33" t="s">
        <v>69</v>
      </c>
      <c r="N315" s="33"/>
      <c r="O315" s="32">
        <v>180</v>
      </c>
      <c r="P315" s="440" t="s">
        <v>477</v>
      </c>
      <c r="Q315" s="358"/>
      <c r="R315" s="358"/>
      <c r="S315" s="358"/>
      <c r="T315" s="359"/>
      <c r="U315" s="34"/>
      <c r="V315" s="34"/>
      <c r="W315" s="35" t="s">
        <v>70</v>
      </c>
      <c r="X315" s="342">
        <v>0</v>
      </c>
      <c r="Y315" s="343">
        <f t="shared" si="24"/>
        <v>0</v>
      </c>
      <c r="Z315" s="36">
        <f t="shared" si="29"/>
        <v>0</v>
      </c>
      <c r="AA315" s="56"/>
      <c r="AB315" s="57"/>
      <c r="AC315" s="310" t="s">
        <v>444</v>
      </c>
      <c r="AG315" s="67"/>
      <c r="AJ315" s="71" t="s">
        <v>110</v>
      </c>
      <c r="AK315" s="71">
        <v>14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478</v>
      </c>
      <c r="B316" s="54" t="s">
        <v>479</v>
      </c>
      <c r="C316" s="31">
        <v>4301135310</v>
      </c>
      <c r="D316" s="353">
        <v>4640242181318</v>
      </c>
      <c r="E316" s="354"/>
      <c r="F316" s="341">
        <v>0.3</v>
      </c>
      <c r="G316" s="32">
        <v>9</v>
      </c>
      <c r="H316" s="341">
        <v>2.7</v>
      </c>
      <c r="I316" s="341">
        <v>2.988</v>
      </c>
      <c r="J316" s="32">
        <v>126</v>
      </c>
      <c r="K316" s="32" t="s">
        <v>80</v>
      </c>
      <c r="L316" s="32" t="s">
        <v>108</v>
      </c>
      <c r="M316" s="33" t="s">
        <v>69</v>
      </c>
      <c r="N316" s="33"/>
      <c r="O316" s="32">
        <v>180</v>
      </c>
      <c r="P316" s="362" t="s">
        <v>480</v>
      </c>
      <c r="Q316" s="358"/>
      <c r="R316" s="358"/>
      <c r="S316" s="358"/>
      <c r="T316" s="359"/>
      <c r="U316" s="34"/>
      <c r="V316" s="34"/>
      <c r="W316" s="35" t="s">
        <v>70</v>
      </c>
      <c r="X316" s="342">
        <v>0</v>
      </c>
      <c r="Y316" s="343">
        <f t="shared" si="24"/>
        <v>0</v>
      </c>
      <c r="Z316" s="36">
        <f t="shared" si="29"/>
        <v>0</v>
      </c>
      <c r="AA316" s="56"/>
      <c r="AB316" s="57"/>
      <c r="AC316" s="312" t="s">
        <v>448</v>
      </c>
      <c r="AG316" s="67"/>
      <c r="AJ316" s="71" t="s">
        <v>110</v>
      </c>
      <c r="AK316" s="71">
        <v>14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481</v>
      </c>
      <c r="B317" s="54" t="s">
        <v>482</v>
      </c>
      <c r="C317" s="31">
        <v>4301135306</v>
      </c>
      <c r="D317" s="353">
        <v>4640242181578</v>
      </c>
      <c r="E317" s="354"/>
      <c r="F317" s="341">
        <v>0.3</v>
      </c>
      <c r="G317" s="32">
        <v>9</v>
      </c>
      <c r="H317" s="341">
        <v>2.7</v>
      </c>
      <c r="I317" s="341">
        <v>2.8450000000000002</v>
      </c>
      <c r="J317" s="32">
        <v>234</v>
      </c>
      <c r="K317" s="32" t="s">
        <v>166</v>
      </c>
      <c r="L317" s="32" t="s">
        <v>108</v>
      </c>
      <c r="M317" s="33" t="s">
        <v>69</v>
      </c>
      <c r="N317" s="33"/>
      <c r="O317" s="32">
        <v>180</v>
      </c>
      <c r="P317" s="545" t="s">
        <v>483</v>
      </c>
      <c r="Q317" s="358"/>
      <c r="R317" s="358"/>
      <c r="S317" s="358"/>
      <c r="T317" s="359"/>
      <c r="U317" s="34"/>
      <c r="V317" s="34"/>
      <c r="W317" s="35" t="s">
        <v>70</v>
      </c>
      <c r="X317" s="342">
        <v>0</v>
      </c>
      <c r="Y317" s="343">
        <f t="shared" si="24"/>
        <v>0</v>
      </c>
      <c r="Z317" s="36">
        <f>IFERROR(IF(X317="","",X317*0.00502),"")</f>
        <v>0</v>
      </c>
      <c r="AA317" s="56"/>
      <c r="AB317" s="57"/>
      <c r="AC317" s="314" t="s">
        <v>444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484</v>
      </c>
      <c r="B318" s="54" t="s">
        <v>485</v>
      </c>
      <c r="C318" s="31">
        <v>4301135305</v>
      </c>
      <c r="D318" s="353">
        <v>4640242181394</v>
      </c>
      <c r="E318" s="354"/>
      <c r="F318" s="341">
        <v>0.3</v>
      </c>
      <c r="G318" s="32">
        <v>9</v>
      </c>
      <c r="H318" s="341">
        <v>2.7</v>
      </c>
      <c r="I318" s="341">
        <v>2.8450000000000002</v>
      </c>
      <c r="J318" s="32">
        <v>234</v>
      </c>
      <c r="K318" s="32" t="s">
        <v>166</v>
      </c>
      <c r="L318" s="32" t="s">
        <v>108</v>
      </c>
      <c r="M318" s="33" t="s">
        <v>69</v>
      </c>
      <c r="N318" s="33"/>
      <c r="O318" s="32">
        <v>180</v>
      </c>
      <c r="P318" s="487" t="s">
        <v>486</v>
      </c>
      <c r="Q318" s="358"/>
      <c r="R318" s="358"/>
      <c r="S318" s="358"/>
      <c r="T318" s="359"/>
      <c r="U318" s="34"/>
      <c r="V318" s="34"/>
      <c r="W318" s="35" t="s">
        <v>70</v>
      </c>
      <c r="X318" s="342">
        <v>0</v>
      </c>
      <c r="Y318" s="343">
        <f t="shared" si="24"/>
        <v>0</v>
      </c>
      <c r="Z318" s="36">
        <f>IFERROR(IF(X318="","",X318*0.00502),"")</f>
        <v>0</v>
      </c>
      <c r="AA318" s="56"/>
      <c r="AB318" s="57"/>
      <c r="AC318" s="316" t="s">
        <v>444</v>
      </c>
      <c r="AG318" s="67"/>
      <c r="AJ318" s="71" t="s">
        <v>110</v>
      </c>
      <c r="AK318" s="71">
        <v>18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487</v>
      </c>
      <c r="B319" s="54" t="s">
        <v>488</v>
      </c>
      <c r="C319" s="31">
        <v>4301135309</v>
      </c>
      <c r="D319" s="353">
        <v>4640242181332</v>
      </c>
      <c r="E319" s="354"/>
      <c r="F319" s="341">
        <v>0.3</v>
      </c>
      <c r="G319" s="32">
        <v>9</v>
      </c>
      <c r="H319" s="341">
        <v>2.7</v>
      </c>
      <c r="I319" s="341">
        <v>2.9079999999999999</v>
      </c>
      <c r="J319" s="32">
        <v>234</v>
      </c>
      <c r="K319" s="32" t="s">
        <v>166</v>
      </c>
      <c r="L319" s="32" t="s">
        <v>68</v>
      </c>
      <c r="M319" s="33" t="s">
        <v>69</v>
      </c>
      <c r="N319" s="33"/>
      <c r="O319" s="32">
        <v>180</v>
      </c>
      <c r="P319" s="554" t="s">
        <v>489</v>
      </c>
      <c r="Q319" s="358"/>
      <c r="R319" s="358"/>
      <c r="S319" s="358"/>
      <c r="T319" s="359"/>
      <c r="U319" s="34"/>
      <c r="V319" s="34"/>
      <c r="W319" s="35" t="s">
        <v>70</v>
      </c>
      <c r="X319" s="342">
        <v>0</v>
      </c>
      <c r="Y319" s="343">
        <f t="shared" si="24"/>
        <v>0</v>
      </c>
      <c r="Z319" s="36">
        <f>IFERROR(IF(X319="","",X319*0.00502),"")</f>
        <v>0</v>
      </c>
      <c r="AA319" s="56"/>
      <c r="AB319" s="57"/>
      <c r="AC319" s="318" t="s">
        <v>444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490</v>
      </c>
      <c r="B320" s="54" t="s">
        <v>491</v>
      </c>
      <c r="C320" s="31">
        <v>4301135308</v>
      </c>
      <c r="D320" s="353">
        <v>4640242181349</v>
      </c>
      <c r="E320" s="354"/>
      <c r="F320" s="341">
        <v>0.3</v>
      </c>
      <c r="G320" s="32">
        <v>9</v>
      </c>
      <c r="H320" s="341">
        <v>2.7</v>
      </c>
      <c r="I320" s="341">
        <v>2.9079999999999999</v>
      </c>
      <c r="J320" s="32">
        <v>234</v>
      </c>
      <c r="K320" s="32" t="s">
        <v>166</v>
      </c>
      <c r="L320" s="32" t="s">
        <v>108</v>
      </c>
      <c r="M320" s="33" t="s">
        <v>69</v>
      </c>
      <c r="N320" s="33"/>
      <c r="O320" s="32">
        <v>180</v>
      </c>
      <c r="P320" s="494" t="s">
        <v>492</v>
      </c>
      <c r="Q320" s="358"/>
      <c r="R320" s="358"/>
      <c r="S320" s="358"/>
      <c r="T320" s="359"/>
      <c r="U320" s="34"/>
      <c r="V320" s="34"/>
      <c r="W320" s="35" t="s">
        <v>70</v>
      </c>
      <c r="X320" s="342">
        <v>0</v>
      </c>
      <c r="Y320" s="343">
        <f t="shared" si="24"/>
        <v>0</v>
      </c>
      <c r="Z320" s="36">
        <f>IFERROR(IF(X320="","",X320*0.00502),"")</f>
        <v>0</v>
      </c>
      <c r="AA320" s="56"/>
      <c r="AB320" s="57"/>
      <c r="AC320" s="320" t="s">
        <v>444</v>
      </c>
      <c r="AG320" s="67"/>
      <c r="AJ320" s="71" t="s">
        <v>110</v>
      </c>
      <c r="AK320" s="71">
        <v>18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4301135307</v>
      </c>
      <c r="D321" s="353">
        <v>4640242181370</v>
      </c>
      <c r="E321" s="354"/>
      <c r="F321" s="341">
        <v>0.3</v>
      </c>
      <c r="G321" s="32">
        <v>9</v>
      </c>
      <c r="H321" s="341">
        <v>2.7</v>
      </c>
      <c r="I321" s="341">
        <v>2.9079999999999999</v>
      </c>
      <c r="J321" s="32">
        <v>234</v>
      </c>
      <c r="K321" s="32" t="s">
        <v>166</v>
      </c>
      <c r="L321" s="32" t="s">
        <v>68</v>
      </c>
      <c r="M321" s="33" t="s">
        <v>69</v>
      </c>
      <c r="N321" s="33"/>
      <c r="O321" s="32">
        <v>180</v>
      </c>
      <c r="P321" s="529" t="s">
        <v>495</v>
      </c>
      <c r="Q321" s="358"/>
      <c r="R321" s="358"/>
      <c r="S321" s="358"/>
      <c r="T321" s="359"/>
      <c r="U321" s="34"/>
      <c r="V321" s="34"/>
      <c r="W321" s="35" t="s">
        <v>70</v>
      </c>
      <c r="X321" s="342">
        <v>0</v>
      </c>
      <c r="Y321" s="343">
        <f t="shared" si="24"/>
        <v>0</v>
      </c>
      <c r="Z321" s="36">
        <f>IFERROR(IF(X321="","",X321*0.00502),"")</f>
        <v>0</v>
      </c>
      <c r="AA321" s="56"/>
      <c r="AB321" s="57"/>
      <c r="AC321" s="322" t="s">
        <v>496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497</v>
      </c>
      <c r="B322" s="54" t="s">
        <v>498</v>
      </c>
      <c r="C322" s="31">
        <v>4301135318</v>
      </c>
      <c r="D322" s="353">
        <v>4607111037480</v>
      </c>
      <c r="E322" s="354"/>
      <c r="F322" s="341">
        <v>1</v>
      </c>
      <c r="G322" s="32">
        <v>4</v>
      </c>
      <c r="H322" s="341">
        <v>4</v>
      </c>
      <c r="I322" s="341">
        <v>4.2724000000000002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61" t="s">
        <v>499</v>
      </c>
      <c r="Q322" s="358"/>
      <c r="R322" s="358"/>
      <c r="S322" s="358"/>
      <c r="T322" s="359"/>
      <c r="U322" s="34"/>
      <c r="V322" s="34"/>
      <c r="W322" s="35" t="s">
        <v>70</v>
      </c>
      <c r="X322" s="342">
        <v>0</v>
      </c>
      <c r="Y322" s="343">
        <f t="shared" si="24"/>
        <v>0</v>
      </c>
      <c r="Z322" s="36">
        <f>IFERROR(IF(X322="","",X322*0.0155),"")</f>
        <v>0</v>
      </c>
      <c r="AA322" s="56"/>
      <c r="AB322" s="57"/>
      <c r="AC322" s="324" t="s">
        <v>500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501</v>
      </c>
      <c r="B323" s="54" t="s">
        <v>502</v>
      </c>
      <c r="C323" s="31">
        <v>4301135319</v>
      </c>
      <c r="D323" s="353">
        <v>4607111037473</v>
      </c>
      <c r="E323" s="354"/>
      <c r="F323" s="341">
        <v>1</v>
      </c>
      <c r="G323" s="32">
        <v>4</v>
      </c>
      <c r="H323" s="341">
        <v>4</v>
      </c>
      <c r="I323" s="341">
        <v>4.2300000000000004</v>
      </c>
      <c r="J323" s="32">
        <v>84</v>
      </c>
      <c r="K323" s="32" t="s">
        <v>67</v>
      </c>
      <c r="L323" s="32" t="s">
        <v>68</v>
      </c>
      <c r="M323" s="33" t="s">
        <v>69</v>
      </c>
      <c r="N323" s="33"/>
      <c r="O323" s="32">
        <v>180</v>
      </c>
      <c r="P323" s="509" t="s">
        <v>503</v>
      </c>
      <c r="Q323" s="358"/>
      <c r="R323" s="358"/>
      <c r="S323" s="358"/>
      <c r="T323" s="359"/>
      <c r="U323" s="34"/>
      <c r="V323" s="34"/>
      <c r="W323" s="35" t="s">
        <v>70</v>
      </c>
      <c r="X323" s="342">
        <v>0</v>
      </c>
      <c r="Y323" s="343">
        <f t="shared" si="24"/>
        <v>0</v>
      </c>
      <c r="Z323" s="36">
        <f>IFERROR(IF(X323="","",X323*0.0155),"")</f>
        <v>0</v>
      </c>
      <c r="AA323" s="56"/>
      <c r="AB323" s="57"/>
      <c r="AC323" s="326" t="s">
        <v>504</v>
      </c>
      <c r="AG323" s="67"/>
      <c r="AJ323" s="71" t="s">
        <v>72</v>
      </c>
      <c r="AK323" s="71">
        <v>1</v>
      </c>
      <c r="BB323" s="327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hidden="1" customHeight="1" x14ac:dyDescent="0.25">
      <c r="A324" s="54" t="s">
        <v>505</v>
      </c>
      <c r="B324" s="54" t="s">
        <v>506</v>
      </c>
      <c r="C324" s="31">
        <v>4301135198</v>
      </c>
      <c r="D324" s="353">
        <v>4640242180663</v>
      </c>
      <c r="E324" s="354"/>
      <c r="F324" s="341">
        <v>0.9</v>
      </c>
      <c r="G324" s="32">
        <v>4</v>
      </c>
      <c r="H324" s="341">
        <v>3.6</v>
      </c>
      <c r="I324" s="341">
        <v>3.83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64" t="s">
        <v>507</v>
      </c>
      <c r="Q324" s="358"/>
      <c r="R324" s="358"/>
      <c r="S324" s="358"/>
      <c r="T324" s="359"/>
      <c r="U324" s="34"/>
      <c r="V324" s="34"/>
      <c r="W324" s="35" t="s">
        <v>70</v>
      </c>
      <c r="X324" s="342">
        <v>0</v>
      </c>
      <c r="Y324" s="343">
        <f t="shared" si="24"/>
        <v>0</v>
      </c>
      <c r="Z324" s="36">
        <f>IFERROR(IF(X324="","",X324*0.0155),"")</f>
        <v>0</v>
      </c>
      <c r="AA324" s="56"/>
      <c r="AB324" s="57"/>
      <c r="AC324" s="328" t="s">
        <v>508</v>
      </c>
      <c r="AG324" s="67"/>
      <c r="AJ324" s="71" t="s">
        <v>72</v>
      </c>
      <c r="AK324" s="71">
        <v>1</v>
      </c>
      <c r="BB324" s="329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hidden="1" customHeight="1" x14ac:dyDescent="0.25">
      <c r="A325" s="54" t="s">
        <v>509</v>
      </c>
      <c r="B325" s="54" t="s">
        <v>510</v>
      </c>
      <c r="C325" s="31">
        <v>4301135723</v>
      </c>
      <c r="D325" s="353">
        <v>4640242181783</v>
      </c>
      <c r="E325" s="354"/>
      <c r="F325" s="341">
        <v>0.3</v>
      </c>
      <c r="G325" s="32">
        <v>9</v>
      </c>
      <c r="H325" s="341">
        <v>2.7</v>
      </c>
      <c r="I325" s="341">
        <v>2.988</v>
      </c>
      <c r="J325" s="32">
        <v>126</v>
      </c>
      <c r="K325" s="32" t="s">
        <v>80</v>
      </c>
      <c r="L325" s="32" t="s">
        <v>68</v>
      </c>
      <c r="M325" s="33" t="s">
        <v>69</v>
      </c>
      <c r="N325" s="33"/>
      <c r="O325" s="32">
        <v>180</v>
      </c>
      <c r="P325" s="472" t="s">
        <v>511</v>
      </c>
      <c r="Q325" s="358"/>
      <c r="R325" s="358"/>
      <c r="S325" s="358"/>
      <c r="T325" s="359"/>
      <c r="U325" s="34"/>
      <c r="V325" s="34"/>
      <c r="W325" s="35" t="s">
        <v>70</v>
      </c>
      <c r="X325" s="342">
        <v>0</v>
      </c>
      <c r="Y325" s="343">
        <f t="shared" si="24"/>
        <v>0</v>
      </c>
      <c r="Z325" s="36">
        <f>IFERROR(IF(X325="","",X325*0.00936),"")</f>
        <v>0</v>
      </c>
      <c r="AA325" s="56"/>
      <c r="AB325" s="57"/>
      <c r="AC325" s="330" t="s">
        <v>512</v>
      </c>
      <c r="AG325" s="67"/>
      <c r="AJ325" s="71" t="s">
        <v>72</v>
      </c>
      <c r="AK325" s="71">
        <v>1</v>
      </c>
      <c r="BB325" s="331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x14ac:dyDescent="0.2">
      <c r="A326" s="355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6"/>
      <c r="P326" s="348" t="s">
        <v>73</v>
      </c>
      <c r="Q326" s="349"/>
      <c r="R326" s="349"/>
      <c r="S326" s="349"/>
      <c r="T326" s="349"/>
      <c r="U326" s="349"/>
      <c r="V326" s="350"/>
      <c r="W326" s="37" t="s">
        <v>70</v>
      </c>
      <c r="X326" s="344">
        <f>IFERROR(SUM(X305:X325),"0")</f>
        <v>70</v>
      </c>
      <c r="Y326" s="344">
        <f>IFERROR(SUM(Y305:Y325),"0")</f>
        <v>70</v>
      </c>
      <c r="Z326" s="344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</f>
        <v>0.6552</v>
      </c>
      <c r="AA326" s="345"/>
      <c r="AB326" s="345"/>
      <c r="AC326" s="345"/>
    </row>
    <row r="327" spans="1:68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6"/>
      <c r="P327" s="348" t="s">
        <v>73</v>
      </c>
      <c r="Q327" s="349"/>
      <c r="R327" s="349"/>
      <c r="S327" s="349"/>
      <c r="T327" s="349"/>
      <c r="U327" s="349"/>
      <c r="V327" s="350"/>
      <c r="W327" s="37" t="s">
        <v>74</v>
      </c>
      <c r="X327" s="344">
        <f>IFERROR(SUMPRODUCT(X305:X325*H305:H325),"0")</f>
        <v>229.60000000000002</v>
      </c>
      <c r="Y327" s="344">
        <f>IFERROR(SUMPRODUCT(Y305:Y325*H305:H325),"0")</f>
        <v>229.60000000000002</v>
      </c>
      <c r="Z327" s="37"/>
      <c r="AA327" s="345"/>
      <c r="AB327" s="345"/>
      <c r="AC327" s="345"/>
    </row>
    <row r="328" spans="1:68" ht="16.5" hidden="1" customHeight="1" x14ac:dyDescent="0.25">
      <c r="A328" s="351" t="s">
        <v>513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52"/>
      <c r="Z328" s="352"/>
      <c r="AA328" s="337"/>
      <c r="AB328" s="337"/>
      <c r="AC328" s="337"/>
    </row>
    <row r="329" spans="1:68" ht="14.25" hidden="1" customHeight="1" x14ac:dyDescent="0.25">
      <c r="A329" s="363" t="s">
        <v>148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52"/>
      <c r="Z329" s="352"/>
      <c r="AA329" s="338"/>
      <c r="AB329" s="338"/>
      <c r="AC329" s="338"/>
    </row>
    <row r="330" spans="1:68" ht="27" hidden="1" customHeight="1" x14ac:dyDescent="0.25">
      <c r="A330" s="54" t="s">
        <v>514</v>
      </c>
      <c r="B330" s="54" t="s">
        <v>515</v>
      </c>
      <c r="C330" s="31">
        <v>4301135268</v>
      </c>
      <c r="D330" s="353">
        <v>4640242181134</v>
      </c>
      <c r="E330" s="354"/>
      <c r="F330" s="341">
        <v>0.8</v>
      </c>
      <c r="G330" s="32">
        <v>5</v>
      </c>
      <c r="H330" s="341">
        <v>4</v>
      </c>
      <c r="I330" s="341">
        <v>4.2830000000000004</v>
      </c>
      <c r="J330" s="32">
        <v>84</v>
      </c>
      <c r="K330" s="32" t="s">
        <v>67</v>
      </c>
      <c r="L330" s="32" t="s">
        <v>68</v>
      </c>
      <c r="M330" s="33" t="s">
        <v>69</v>
      </c>
      <c r="N330" s="33"/>
      <c r="O330" s="32">
        <v>180</v>
      </c>
      <c r="P330" s="471" t="s">
        <v>516</v>
      </c>
      <c r="Q330" s="358"/>
      <c r="R330" s="358"/>
      <c r="S330" s="358"/>
      <c r="T330" s="359"/>
      <c r="U330" s="34"/>
      <c r="V330" s="34"/>
      <c r="W330" s="35" t="s">
        <v>70</v>
      </c>
      <c r="X330" s="342">
        <v>0</v>
      </c>
      <c r="Y330" s="343">
        <f>IFERROR(IF(X330="","",X330),"")</f>
        <v>0</v>
      </c>
      <c r="Z330" s="36">
        <f>IFERROR(IF(X330="","",X330*0.0155),"")</f>
        <v>0</v>
      </c>
      <c r="AA330" s="56"/>
      <c r="AB330" s="57"/>
      <c r="AC330" s="332" t="s">
        <v>517</v>
      </c>
      <c r="AG330" s="67"/>
      <c r="AJ330" s="71" t="s">
        <v>72</v>
      </c>
      <c r="AK330" s="71">
        <v>1</v>
      </c>
      <c r="BB330" s="333" t="s">
        <v>83</v>
      </c>
      <c r="BM330" s="67">
        <f>IFERROR(X330*I330,"0")</f>
        <v>0</v>
      </c>
      <c r="BN330" s="67">
        <f>IFERROR(Y330*I330,"0")</f>
        <v>0</v>
      </c>
      <c r="BO330" s="67">
        <f>IFERROR(X330/J330,"0")</f>
        <v>0</v>
      </c>
      <c r="BP330" s="67">
        <f>IFERROR(Y330/J330,"0")</f>
        <v>0</v>
      </c>
    </row>
    <row r="331" spans="1:68" hidden="1" x14ac:dyDescent="0.2">
      <c r="A331" s="355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6"/>
      <c r="P331" s="348" t="s">
        <v>73</v>
      </c>
      <c r="Q331" s="349"/>
      <c r="R331" s="349"/>
      <c r="S331" s="349"/>
      <c r="T331" s="349"/>
      <c r="U331" s="349"/>
      <c r="V331" s="350"/>
      <c r="W331" s="37" t="s">
        <v>70</v>
      </c>
      <c r="X331" s="344">
        <f>IFERROR(SUM(X330:X330),"0")</f>
        <v>0</v>
      </c>
      <c r="Y331" s="344">
        <f>IFERROR(SUM(Y330:Y330),"0")</f>
        <v>0</v>
      </c>
      <c r="Z331" s="344">
        <f>IFERROR(IF(Z330="",0,Z330),"0")</f>
        <v>0</v>
      </c>
      <c r="AA331" s="345"/>
      <c r="AB331" s="345"/>
      <c r="AC331" s="345"/>
    </row>
    <row r="332" spans="1:68" hidden="1" x14ac:dyDescent="0.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356"/>
      <c r="P332" s="348" t="s">
        <v>73</v>
      </c>
      <c r="Q332" s="349"/>
      <c r="R332" s="349"/>
      <c r="S332" s="349"/>
      <c r="T332" s="349"/>
      <c r="U332" s="349"/>
      <c r="V332" s="350"/>
      <c r="W332" s="37" t="s">
        <v>74</v>
      </c>
      <c r="X332" s="344">
        <f>IFERROR(SUMPRODUCT(X330:X330*H330:H330),"0")</f>
        <v>0</v>
      </c>
      <c r="Y332" s="344">
        <f>IFERROR(SUMPRODUCT(Y330:Y330*H330:H330),"0")</f>
        <v>0</v>
      </c>
      <c r="Z332" s="37"/>
      <c r="AA332" s="345"/>
      <c r="AB332" s="345"/>
      <c r="AC332" s="345"/>
    </row>
    <row r="333" spans="1:68" ht="15" customHeight="1" x14ac:dyDescent="0.2">
      <c r="A333" s="435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352"/>
      <c r="O333" s="424"/>
      <c r="P333" s="406" t="s">
        <v>518</v>
      </c>
      <c r="Q333" s="407"/>
      <c r="R333" s="407"/>
      <c r="S333" s="407"/>
      <c r="T333" s="407"/>
      <c r="U333" s="407"/>
      <c r="V333" s="408"/>
      <c r="W333" s="37" t="s">
        <v>74</v>
      </c>
      <c r="X333" s="344">
        <f>IFERROR(X24+X33+X40+X53+X59+X63+X68+X76+X82+X87+X93+X103+X110+X120+X126+X132+X138+X143+X148+X154+X159+X165+X173+X178+X186+X190+X195+X204+X211+X221+X229+X234+X241+X246+X252+X258+X265+X270+X276+X280+X288+X292+X297+X303+X327+X332,"0")</f>
        <v>11975.16</v>
      </c>
      <c r="Y333" s="344">
        <f>IFERROR(Y24+Y33+Y40+Y53+Y59+Y63+Y68+Y76+Y82+Y87+Y93+Y103+Y110+Y120+Y126+Y132+Y138+Y143+Y148+Y154+Y159+Y165+Y173+Y178+Y186+Y190+Y195+Y204+Y211+Y221+Y229+Y234+Y241+Y246+Y252+Y258+Y265+Y270+Y276+Y280+Y288+Y292+Y297+Y303+Y327+Y332,"0")</f>
        <v>11975.16</v>
      </c>
      <c r="Z333" s="37"/>
      <c r="AA333" s="345"/>
      <c r="AB333" s="345"/>
      <c r="AC333" s="345"/>
    </row>
    <row r="334" spans="1:68" x14ac:dyDescent="0.2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424"/>
      <c r="P334" s="406" t="s">
        <v>519</v>
      </c>
      <c r="Q334" s="407"/>
      <c r="R334" s="407"/>
      <c r="S334" s="407"/>
      <c r="T334" s="407"/>
      <c r="U334" s="407"/>
      <c r="V334" s="408"/>
      <c r="W334" s="37" t="s">
        <v>74</v>
      </c>
      <c r="X334" s="344">
        <f>IFERROR(SUM(BM22:BM330),"0")</f>
        <v>13246.774399999998</v>
      </c>
      <c r="Y334" s="344">
        <f>IFERROR(SUM(BN22:BN330),"0")</f>
        <v>13246.774399999998</v>
      </c>
      <c r="Z334" s="37"/>
      <c r="AA334" s="345"/>
      <c r="AB334" s="345"/>
      <c r="AC334" s="345"/>
    </row>
    <row r="335" spans="1:68" x14ac:dyDescent="0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52"/>
      <c r="O335" s="424"/>
      <c r="P335" s="406" t="s">
        <v>520</v>
      </c>
      <c r="Q335" s="407"/>
      <c r="R335" s="407"/>
      <c r="S335" s="407"/>
      <c r="T335" s="407"/>
      <c r="U335" s="407"/>
      <c r="V335" s="408"/>
      <c r="W335" s="37" t="s">
        <v>521</v>
      </c>
      <c r="X335" s="38">
        <f>ROUNDUP(SUM(BO22:BO330),0)</f>
        <v>35</v>
      </c>
      <c r="Y335" s="38">
        <f>ROUNDUP(SUM(BP22:BP330),0)</f>
        <v>35</v>
      </c>
      <c r="Z335" s="37"/>
      <c r="AA335" s="345"/>
      <c r="AB335" s="345"/>
      <c r="AC335" s="345"/>
    </row>
    <row r="336" spans="1:68" x14ac:dyDescent="0.2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424"/>
      <c r="P336" s="406" t="s">
        <v>522</v>
      </c>
      <c r="Q336" s="407"/>
      <c r="R336" s="407"/>
      <c r="S336" s="407"/>
      <c r="T336" s="407"/>
      <c r="U336" s="407"/>
      <c r="V336" s="408"/>
      <c r="W336" s="37" t="s">
        <v>74</v>
      </c>
      <c r="X336" s="344">
        <f>GrossWeightTotal+PalletQtyTotal*25</f>
        <v>14121.774399999998</v>
      </c>
      <c r="Y336" s="344">
        <f>GrossWeightTotalR+PalletQtyTotalR*25</f>
        <v>14121.774399999998</v>
      </c>
      <c r="Z336" s="37"/>
      <c r="AA336" s="345"/>
      <c r="AB336" s="345"/>
      <c r="AC336" s="345"/>
    </row>
    <row r="337" spans="1:38" x14ac:dyDescent="0.2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424"/>
      <c r="P337" s="406" t="s">
        <v>523</v>
      </c>
      <c r="Q337" s="407"/>
      <c r="R337" s="407"/>
      <c r="S337" s="407"/>
      <c r="T337" s="407"/>
      <c r="U337" s="407"/>
      <c r="V337" s="408"/>
      <c r="W337" s="37" t="s">
        <v>521</v>
      </c>
      <c r="X337" s="344">
        <f>IFERROR(X23+X32+X39+X52+X58+X62+X67+X75+X81+X86+X92+X102+X109+X119+X125+X131+X137+X142+X147+X153+X158+X164+X172+X177+X185+X189+X194+X203+X210+X220+X228+X233+X240+X245+X251+X257+X264+X269+X275+X279+X287+X291+X296+X302+X326+X331,"0")</f>
        <v>2950</v>
      </c>
      <c r="Y337" s="344">
        <f>IFERROR(Y23+Y32+Y39+Y52+Y58+Y62+Y67+Y75+Y81+Y86+Y92+Y102+Y109+Y119+Y125+Y131+Y137+Y142+Y147+Y153+Y158+Y164+Y172+Y177+Y185+Y189+Y194+Y203+Y210+Y220+Y228+Y233+Y240+Y245+Y251+Y257+Y264+Y269+Y275+Y279+Y287+Y291+Y296+Y302+Y326+Y331,"0")</f>
        <v>2950</v>
      </c>
      <c r="Z337" s="37"/>
      <c r="AA337" s="345"/>
      <c r="AB337" s="345"/>
      <c r="AC337" s="345"/>
    </row>
    <row r="338" spans="1:38" ht="14.25" hidden="1" customHeight="1" x14ac:dyDescent="0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52"/>
      <c r="O338" s="424"/>
      <c r="P338" s="406" t="s">
        <v>524</v>
      </c>
      <c r="Q338" s="407"/>
      <c r="R338" s="407"/>
      <c r="S338" s="407"/>
      <c r="T338" s="407"/>
      <c r="U338" s="407"/>
      <c r="V338" s="408"/>
      <c r="W338" s="39" t="s">
        <v>525</v>
      </c>
      <c r="X338" s="37"/>
      <c r="Y338" s="37"/>
      <c r="Z338" s="37">
        <f>IFERROR(Z23+Z32+Z39+Z52+Z58+Z62+Z67+Z75+Z81+Z86+Z92+Z102+Z109+Z119+Z125+Z131+Z137+Z142+Z147+Z153+Z158+Z164+Z172+Z177+Z185+Z189+Z194+Z203+Z210+Z220+Z228+Z233+Z240+Z245+Z251+Z257+Z264+Z269+Z275+Z279+Z287+Z291+Z296+Z302+Z326+Z331,"0")</f>
        <v>44.252540000000003</v>
      </c>
      <c r="AA338" s="345"/>
      <c r="AB338" s="345"/>
      <c r="AC338" s="345"/>
    </row>
    <row r="339" spans="1:38" ht="13.5" customHeight="1" thickBot="1" x14ac:dyDescent="0.25"/>
    <row r="340" spans="1:38" ht="27" customHeight="1" thickTop="1" thickBot="1" x14ac:dyDescent="0.25">
      <c r="A340" s="40" t="s">
        <v>526</v>
      </c>
      <c r="B340" s="339" t="s">
        <v>63</v>
      </c>
      <c r="C340" s="346" t="s">
        <v>75</v>
      </c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360"/>
      <c r="P340" s="360"/>
      <c r="Q340" s="360"/>
      <c r="R340" s="360"/>
      <c r="S340" s="360"/>
      <c r="T340" s="361"/>
      <c r="U340" s="346" t="s">
        <v>263</v>
      </c>
      <c r="V340" s="361"/>
      <c r="W340" s="346" t="s">
        <v>289</v>
      </c>
      <c r="X340" s="361"/>
      <c r="Y340" s="346" t="s">
        <v>312</v>
      </c>
      <c r="Z340" s="360"/>
      <c r="AA340" s="360"/>
      <c r="AB340" s="360"/>
      <c r="AC340" s="360"/>
      <c r="AD340" s="360"/>
      <c r="AE340" s="360"/>
      <c r="AF340" s="361"/>
      <c r="AG340" s="339" t="s">
        <v>387</v>
      </c>
      <c r="AH340" s="346" t="s">
        <v>392</v>
      </c>
      <c r="AI340" s="361"/>
      <c r="AJ340" s="339" t="s">
        <v>402</v>
      </c>
      <c r="AK340" s="346" t="s">
        <v>264</v>
      </c>
      <c r="AL340" s="361"/>
    </row>
    <row r="341" spans="1:38" ht="14.25" customHeight="1" thickTop="1" x14ac:dyDescent="0.2">
      <c r="A341" s="467" t="s">
        <v>527</v>
      </c>
      <c r="B341" s="346" t="s">
        <v>63</v>
      </c>
      <c r="C341" s="346" t="s">
        <v>76</v>
      </c>
      <c r="D341" s="346" t="s">
        <v>92</v>
      </c>
      <c r="E341" s="346" t="s">
        <v>105</v>
      </c>
      <c r="F341" s="346" t="s">
        <v>130</v>
      </c>
      <c r="G341" s="346" t="s">
        <v>163</v>
      </c>
      <c r="H341" s="346" t="s">
        <v>170</v>
      </c>
      <c r="I341" s="346" t="s">
        <v>175</v>
      </c>
      <c r="J341" s="346" t="s">
        <v>183</v>
      </c>
      <c r="K341" s="346" t="s">
        <v>200</v>
      </c>
      <c r="L341" s="346" t="s">
        <v>210</v>
      </c>
      <c r="M341" s="346" t="s">
        <v>224</v>
      </c>
      <c r="N341" s="340"/>
      <c r="O341" s="346" t="s">
        <v>230</v>
      </c>
      <c r="P341" s="346" t="s">
        <v>237</v>
      </c>
      <c r="Q341" s="346" t="s">
        <v>243</v>
      </c>
      <c r="R341" s="346" t="s">
        <v>248</v>
      </c>
      <c r="S341" s="346" t="s">
        <v>251</v>
      </c>
      <c r="T341" s="346" t="s">
        <v>259</v>
      </c>
      <c r="U341" s="346" t="s">
        <v>264</v>
      </c>
      <c r="V341" s="346" t="s">
        <v>268</v>
      </c>
      <c r="W341" s="346" t="s">
        <v>290</v>
      </c>
      <c r="X341" s="346" t="s">
        <v>308</v>
      </c>
      <c r="Y341" s="346" t="s">
        <v>313</v>
      </c>
      <c r="Z341" s="346" t="s">
        <v>326</v>
      </c>
      <c r="AA341" s="346" t="s">
        <v>336</v>
      </c>
      <c r="AB341" s="346" t="s">
        <v>351</v>
      </c>
      <c r="AC341" s="346" t="s">
        <v>362</v>
      </c>
      <c r="AD341" s="346" t="s">
        <v>366</v>
      </c>
      <c r="AE341" s="346" t="s">
        <v>377</v>
      </c>
      <c r="AF341" s="346" t="s">
        <v>381</v>
      </c>
      <c r="AG341" s="346" t="s">
        <v>388</v>
      </c>
      <c r="AH341" s="346" t="s">
        <v>393</v>
      </c>
      <c r="AI341" s="346" t="s">
        <v>399</v>
      </c>
      <c r="AJ341" s="346" t="s">
        <v>403</v>
      </c>
      <c r="AK341" s="346" t="s">
        <v>264</v>
      </c>
      <c r="AL341" s="346" t="s">
        <v>513</v>
      </c>
    </row>
    <row r="342" spans="1:38" ht="13.5" customHeight="1" thickBot="1" x14ac:dyDescent="0.25">
      <c r="A342" s="468"/>
      <c r="B342" s="347"/>
      <c r="C342" s="347"/>
      <c r="D342" s="347"/>
      <c r="E342" s="347"/>
      <c r="F342" s="347"/>
      <c r="G342" s="347"/>
      <c r="H342" s="347"/>
      <c r="I342" s="347"/>
      <c r="J342" s="347"/>
      <c r="K342" s="347"/>
      <c r="L342" s="347"/>
      <c r="M342" s="347"/>
      <c r="N342" s="340"/>
      <c r="O342" s="347"/>
      <c r="P342" s="347"/>
      <c r="Q342" s="347"/>
      <c r="R342" s="347"/>
      <c r="S342" s="347"/>
      <c r="T342" s="347"/>
      <c r="U342" s="347"/>
      <c r="V342" s="347"/>
      <c r="W342" s="347"/>
      <c r="X342" s="347"/>
      <c r="Y342" s="347"/>
      <c r="Z342" s="347"/>
      <c r="AA342" s="347"/>
      <c r="AB342" s="347"/>
      <c r="AC342" s="347"/>
      <c r="AD342" s="347"/>
      <c r="AE342" s="347"/>
      <c r="AF342" s="347"/>
      <c r="AG342" s="347"/>
      <c r="AH342" s="347"/>
      <c r="AI342" s="347"/>
      <c r="AJ342" s="347"/>
      <c r="AK342" s="347"/>
      <c r="AL342" s="347"/>
    </row>
    <row r="343" spans="1:38" ht="18" customHeight="1" thickTop="1" thickBot="1" x14ac:dyDescent="0.25">
      <c r="A343" s="40" t="s">
        <v>528</v>
      </c>
      <c r="B343" s="46">
        <f>IFERROR(X22*H22,"0")</f>
        <v>0</v>
      </c>
      <c r="C343" s="46">
        <f>IFERROR(X28*H28,"0")+IFERROR(X29*H29,"0")+IFERROR(X30*H30,"0")+IFERROR(X31*H31,"0")</f>
        <v>609</v>
      </c>
      <c r="D343" s="46">
        <f>IFERROR(X36*H36,"0")+IFERROR(X37*H37,"0")+IFERROR(X38*H38,"0")</f>
        <v>0</v>
      </c>
      <c r="E343" s="46">
        <f>IFERROR(X43*H43,"0")+IFERROR(X44*H44,"0")+IFERROR(X45*H45,"0")+IFERROR(X46*H46,"0")+IFERROR(X47*H47,"0")+IFERROR(X48*H48,"0")+IFERROR(X49*H49,"0")+IFERROR(X50*H50,"0")+IFERROR(X51*H51,"0")</f>
        <v>664.8</v>
      </c>
      <c r="F343" s="46">
        <f>IFERROR(X56*H56,"0")+IFERROR(X57*H57,"0")+IFERROR(X61*H61,"0")+IFERROR(X65*H65,"0")+IFERROR(X66*H66,"0")+IFERROR(X70*H70,"0")+IFERROR(X71*H71,"0")+IFERROR(X72*H72,"0")+IFERROR(X73*H73,"0")+IFERROR(X74*H74,"0")</f>
        <v>0</v>
      </c>
      <c r="G343" s="46">
        <f>IFERROR(X79*H79,"0")+IFERROR(X80*H80,"0")</f>
        <v>588.6</v>
      </c>
      <c r="H343" s="46">
        <f>IFERROR(X85*H85,"0")</f>
        <v>201.6</v>
      </c>
      <c r="I343" s="46">
        <f>IFERROR(X90*H90,"0")+IFERROR(X91*H91,"0")</f>
        <v>151.19999999999999</v>
      </c>
      <c r="J343" s="46">
        <f>IFERROR(X96*H96,"0")+IFERROR(X97*H97,"0")+IFERROR(X98*H98,"0")+IFERROR(X99*H99,"0")+IFERROR(X100*H100,"0")+IFERROR(X101*H101,"0")</f>
        <v>814.8</v>
      </c>
      <c r="K343" s="46">
        <f>IFERROR(X106*H106,"0")+IFERROR(X107*H107,"0")+IFERROR(X108*H108,"0")</f>
        <v>30.240000000000002</v>
      </c>
      <c r="L343" s="46">
        <f>IFERROR(X113*H113,"0")+IFERROR(X114*H114,"0")+IFERROR(X115*H115,"0")+IFERROR(X116*H116,"0")+IFERROR(X117*H117,"0")+IFERROR(X118*H118,"0")</f>
        <v>3847.2000000000003</v>
      </c>
      <c r="M343" s="46">
        <f>IFERROR(X123*H123,"0")+IFERROR(X124*H124,"0")</f>
        <v>1134</v>
      </c>
      <c r="N343" s="340"/>
      <c r="O343" s="46">
        <f>IFERROR(X129*H129,"0")+IFERROR(X130*H130,"0")</f>
        <v>378</v>
      </c>
      <c r="P343" s="46">
        <f>IFERROR(X135*H135,"0")+IFERROR(X136*H136,"0")</f>
        <v>294</v>
      </c>
      <c r="Q343" s="46">
        <f>IFERROR(X141*H141,"0")</f>
        <v>0</v>
      </c>
      <c r="R343" s="46">
        <f>IFERROR(X146*H146,"0")</f>
        <v>0</v>
      </c>
      <c r="S343" s="46">
        <f>IFERROR(X151*H151,"0")+IFERROR(X152*H152,"0")</f>
        <v>0</v>
      </c>
      <c r="T343" s="46">
        <f>IFERROR(X157*H157,"0")</f>
        <v>0</v>
      </c>
      <c r="U343" s="46">
        <f>IFERROR(X163*H163,"0")</f>
        <v>0</v>
      </c>
      <c r="V343" s="46">
        <f>IFERROR(X168*H168,"0")+IFERROR(X169*H169,"0")+IFERROR(X170*H170,"0")+IFERROR(X171*H171,"0")+IFERROR(X175*H175,"0")+IFERROR(X176*H176,"0")</f>
        <v>240</v>
      </c>
      <c r="W343" s="46">
        <f>IFERROR(X182*H182,"0")+IFERROR(X183*H183,"0")+IFERROR(X184*H184,"0")+IFERROR(X188*H188,"0")</f>
        <v>1176</v>
      </c>
      <c r="X343" s="46">
        <f>IFERROR(X193*H193,"0")</f>
        <v>0</v>
      </c>
      <c r="Y343" s="46">
        <f>IFERROR(X199*H199,"0")+IFERROR(X200*H200,"0")+IFERROR(X201*H201,"0")+IFERROR(X202*H202,"0")</f>
        <v>0</v>
      </c>
      <c r="Z343" s="46">
        <f>IFERROR(X207*H207,"0")+IFERROR(X208*H208,"0")+IFERROR(X209*H209,"0")</f>
        <v>403.2</v>
      </c>
      <c r="AA343" s="46">
        <f>IFERROR(X214*H214,"0")+IFERROR(X215*H215,"0")+IFERROR(X216*H216,"0")+IFERROR(X217*H217,"0")+IFERROR(X218*H218,"0")+IFERROR(X219*H219,"0")</f>
        <v>0</v>
      </c>
      <c r="AB343" s="46">
        <f>IFERROR(X224*H224,"0")+IFERROR(X225*H225,"0")+IFERROR(X226*H226,"0")+IFERROR(X227*H227,"0")</f>
        <v>172.8</v>
      </c>
      <c r="AC343" s="46">
        <f>IFERROR(X232*H232,"0")</f>
        <v>0</v>
      </c>
      <c r="AD343" s="46">
        <f>IFERROR(X237*H237,"0")+IFERROR(X238*H238,"0")+IFERROR(X239*H239,"0")</f>
        <v>0</v>
      </c>
      <c r="AE343" s="46">
        <f>IFERROR(X244*H244,"0")</f>
        <v>0</v>
      </c>
      <c r="AF343" s="46">
        <f>IFERROR(X249*H249,"0")+IFERROR(X250*H250,"0")</f>
        <v>76.800000000000011</v>
      </c>
      <c r="AG343" s="46">
        <f>IFERROR(X256*H256,"0")</f>
        <v>0</v>
      </c>
      <c r="AH343" s="46">
        <f>IFERROR(X262*H262,"0")+IFERROR(X263*H263,"0")</f>
        <v>300</v>
      </c>
      <c r="AI343" s="46">
        <f>IFERROR(X268*H268,"0")</f>
        <v>0</v>
      </c>
      <c r="AJ343" s="46">
        <f>IFERROR(X274*H274,"0")+IFERROR(X278*H278,"0")</f>
        <v>0</v>
      </c>
      <c r="AK343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</f>
        <v>892.92</v>
      </c>
      <c r="AL343" s="46">
        <f>IFERROR(X330*H330,"0")</f>
        <v>0</v>
      </c>
    </row>
    <row r="344" spans="1:38" ht="13.5" customHeight="1" thickTop="1" x14ac:dyDescent="0.2">
      <c r="C344" s="340"/>
    </row>
    <row r="345" spans="1:38" ht="19.5" customHeight="1" x14ac:dyDescent="0.2">
      <c r="A345" s="58" t="s">
        <v>529</v>
      </c>
      <c r="B345" s="58" t="s">
        <v>530</v>
      </c>
      <c r="C345" s="58" t="s">
        <v>531</v>
      </c>
    </row>
    <row r="346" spans="1:38" x14ac:dyDescent="0.2">
      <c r="A346" s="59">
        <f>SUMPRODUCT(--(BB:BB="ЗПФ"),--(W:W="кор"),H:H,Y:Y)+SUMPRODUCT(--(BB:BB="ЗПФ"),--(W:W="кг"),Y:Y)</f>
        <v>6293.4000000000005</v>
      </c>
      <c r="B346" s="60">
        <f>SUMPRODUCT(--(BB:BB="ПГП"),--(W:W="кор"),H:H,Y:Y)+SUMPRODUCT(--(BB:BB="ПГП"),--(W:W="кг"),Y:Y)</f>
        <v>5681.7600000000011</v>
      </c>
      <c r="C346" s="60">
        <f>SUMPRODUCT(--(BB:BB="КИЗ"),--(W:W="кор"),H:H,Y:Y)+SUMPRODUCT(--(BB:BB="КИЗ"),--(W:W="кг"),Y:Y)</f>
        <v>0</v>
      </c>
    </row>
  </sheetData>
  <sheetProtection algorithmName="SHA-512" hashValue="SJnLcqUViyqZtMlHceWUrIKxM0RPBLzLt0TXjUQNHFeDlYfT1qGwiDsrA2id3qZEQuLkC3Wsa7VQsKS2iZ5FOQ==" saltValue="YpsspwhOjA+0W9g7hGXEWw==" spinCount="100000" sheet="1" objects="1" scenarios="1" sort="0" autoFilter="0" pivotTables="0"/>
  <autoFilter ref="A18:AF33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00"/>
        <filter val="1 176,00"/>
        <filter val="108,00"/>
        <filter val="11 975,16"/>
        <filter val="12,00"/>
        <filter val="126,00"/>
        <filter val="13 246,77"/>
        <filter val="14 121,77"/>
        <filter val="14,00"/>
        <filter val="140,00"/>
        <filter val="151,20"/>
        <filter val="154,00"/>
        <filter val="168,00"/>
        <filter val="172,80"/>
        <filter val="18,00"/>
        <filter val="182,72"/>
        <filter val="196,00"/>
        <filter val="2 950,00"/>
        <filter val="201,60"/>
        <filter val="224,00"/>
        <filter val="228,00"/>
        <filter val="229,60"/>
        <filter val="24,00"/>
        <filter val="240,00"/>
        <filter val="28,00"/>
        <filter val="294,00"/>
        <filter val="3 847,20"/>
        <filter val="30,24"/>
        <filter val="300,00"/>
        <filter val="35"/>
        <filter val="36,00"/>
        <filter val="378,00"/>
        <filter val="392,00"/>
        <filter val="403,20"/>
        <filter val="406,00"/>
        <filter val="42,00"/>
        <filter val="48,00"/>
        <filter val="480,60"/>
        <filter val="52,00"/>
        <filter val="56,00"/>
        <filter val="564,00"/>
        <filter val="588,60"/>
        <filter val="60,00"/>
        <filter val="609,00"/>
        <filter val="664,80"/>
        <filter val="70,00"/>
        <filter val="72,00"/>
        <filter val="76,80"/>
        <filter val="814,80"/>
        <filter val="84,00"/>
        <filter val="90,00"/>
        <filter val="96,00"/>
        <filter val="98,00"/>
      </filters>
    </filterColumn>
    <filterColumn colId="29" showButton="0"/>
    <filterColumn colId="30" showButton="0"/>
  </autoFilter>
  <mergeCells count="607">
    <mergeCell ref="D97:E97"/>
    <mergeCell ref="P76:V76"/>
    <mergeCell ref="A255:Z255"/>
    <mergeCell ref="A10:C10"/>
    <mergeCell ref="P218:T218"/>
    <mergeCell ref="A192:Z192"/>
    <mergeCell ref="A21:Z21"/>
    <mergeCell ref="D184:E184"/>
    <mergeCell ref="A181:Z181"/>
    <mergeCell ref="D17:E18"/>
    <mergeCell ref="P71:T71"/>
    <mergeCell ref="P202:T202"/>
    <mergeCell ref="D123:E123"/>
    <mergeCell ref="D250:E250"/>
    <mergeCell ref="D50:E50"/>
    <mergeCell ref="X17:X18"/>
    <mergeCell ref="D44:E44"/>
    <mergeCell ref="AK340:AL340"/>
    <mergeCell ref="P210:V210"/>
    <mergeCell ref="A206:Z206"/>
    <mergeCell ref="A35:Z35"/>
    <mergeCell ref="P185:V185"/>
    <mergeCell ref="V12:W12"/>
    <mergeCell ref="P319:T319"/>
    <mergeCell ref="D262:E262"/>
    <mergeCell ref="D237:E237"/>
    <mergeCell ref="P85:T85"/>
    <mergeCell ref="A142:O143"/>
    <mergeCell ref="D239:E239"/>
    <mergeCell ref="A279:O280"/>
    <mergeCell ref="U17:V17"/>
    <mergeCell ref="Y17:Y18"/>
    <mergeCell ref="D57:E57"/>
    <mergeCell ref="P296:V296"/>
    <mergeCell ref="P313:T313"/>
    <mergeCell ref="P307:T307"/>
    <mergeCell ref="D286:E286"/>
    <mergeCell ref="P72:T72"/>
    <mergeCell ref="A58:O59"/>
    <mergeCell ref="P199:T199"/>
    <mergeCell ref="D49:E49"/>
    <mergeCell ref="N17:N18"/>
    <mergeCell ref="Q5:R5"/>
    <mergeCell ref="D278:E278"/>
    <mergeCell ref="D163:E163"/>
    <mergeCell ref="D107:E107"/>
    <mergeCell ref="P65:T65"/>
    <mergeCell ref="P136:T136"/>
    <mergeCell ref="P70:T70"/>
    <mergeCell ref="P263:T263"/>
    <mergeCell ref="D244:E244"/>
    <mergeCell ref="D171:E171"/>
    <mergeCell ref="Q6:R6"/>
    <mergeCell ref="A267:Z267"/>
    <mergeCell ref="P200:T200"/>
    <mergeCell ref="A251:O252"/>
    <mergeCell ref="A189:O190"/>
    <mergeCell ref="P81:V81"/>
    <mergeCell ref="P23:V23"/>
    <mergeCell ref="A231:Z231"/>
    <mergeCell ref="P39:V39"/>
    <mergeCell ref="A156:Z156"/>
    <mergeCell ref="P32:V32"/>
    <mergeCell ref="P103:V103"/>
    <mergeCell ref="A8:C8"/>
    <mergeCell ref="AD17:AF18"/>
    <mergeCell ref="A39:O40"/>
    <mergeCell ref="P142:V142"/>
    <mergeCell ref="D101:E101"/>
    <mergeCell ref="U340:V340"/>
    <mergeCell ref="Z341:Z342"/>
    <mergeCell ref="F5:G5"/>
    <mergeCell ref="W340:X340"/>
    <mergeCell ref="AB341:AB342"/>
    <mergeCell ref="A25:Z25"/>
    <mergeCell ref="P119:V119"/>
    <mergeCell ref="D175:E175"/>
    <mergeCell ref="A236:Z236"/>
    <mergeCell ref="A223:Z223"/>
    <mergeCell ref="V11:W11"/>
    <mergeCell ref="A326:O327"/>
    <mergeCell ref="P57:T57"/>
    <mergeCell ref="P317:T317"/>
    <mergeCell ref="D323:E323"/>
    <mergeCell ref="D152:E152"/>
    <mergeCell ref="P146:T146"/>
    <mergeCell ref="A254:Z254"/>
    <mergeCell ref="D29:E29"/>
    <mergeCell ref="D216:E216"/>
    <mergeCell ref="P2:W3"/>
    <mergeCell ref="A269:O270"/>
    <mergeCell ref="A289:Z289"/>
    <mergeCell ref="A23:O24"/>
    <mergeCell ref="D10:E10"/>
    <mergeCell ref="P135:T135"/>
    <mergeCell ref="F10:G10"/>
    <mergeCell ref="D305:E305"/>
    <mergeCell ref="D99:E99"/>
    <mergeCell ref="A52:O53"/>
    <mergeCell ref="A245:O246"/>
    <mergeCell ref="P195:V195"/>
    <mergeCell ref="A20:Z20"/>
    <mergeCell ref="A194:O195"/>
    <mergeCell ref="P123:T123"/>
    <mergeCell ref="A112:Z112"/>
    <mergeCell ref="D218:E218"/>
    <mergeCell ref="P137:V137"/>
    <mergeCell ref="A127:Z127"/>
    <mergeCell ref="P53:V53"/>
    <mergeCell ref="P68:V68"/>
    <mergeCell ref="A64:Z64"/>
    <mergeCell ref="A191:Z191"/>
    <mergeCell ref="D249:E249"/>
    <mergeCell ref="AA341:AA342"/>
    <mergeCell ref="A247:Z247"/>
    <mergeCell ref="P189:V189"/>
    <mergeCell ref="AC341:AC342"/>
    <mergeCell ref="P287:V287"/>
    <mergeCell ref="D226:E226"/>
    <mergeCell ref="P183:T183"/>
    <mergeCell ref="D310:E310"/>
    <mergeCell ref="P262:T262"/>
    <mergeCell ref="P303:V303"/>
    <mergeCell ref="F341:F342"/>
    <mergeCell ref="P294:T294"/>
    <mergeCell ref="O341:O342"/>
    <mergeCell ref="Q341:Q342"/>
    <mergeCell ref="R341:R342"/>
    <mergeCell ref="P337:V337"/>
    <mergeCell ref="D341:D342"/>
    <mergeCell ref="A329:Z329"/>
    <mergeCell ref="D325:E325"/>
    <mergeCell ref="P208:T208"/>
    <mergeCell ref="J341:J342"/>
    <mergeCell ref="L341:L342"/>
    <mergeCell ref="D268:E268"/>
    <mergeCell ref="Q13:R13"/>
    <mergeCell ref="D318:E318"/>
    <mergeCell ref="P201:T201"/>
    <mergeCell ref="A125:O126"/>
    <mergeCell ref="P176:T176"/>
    <mergeCell ref="P114:T114"/>
    <mergeCell ref="A328:Z328"/>
    <mergeCell ref="D22:E22"/>
    <mergeCell ref="A62:O63"/>
    <mergeCell ref="D320:E320"/>
    <mergeCell ref="A222:Z222"/>
    <mergeCell ref="P301:T301"/>
    <mergeCell ref="P295:T295"/>
    <mergeCell ref="A102:O103"/>
    <mergeCell ref="P214:T214"/>
    <mergeCell ref="D151:E151"/>
    <mergeCell ref="P48:T48"/>
    <mergeCell ref="D227:E227"/>
    <mergeCell ref="P321:T321"/>
    <mergeCell ref="D217:E217"/>
    <mergeCell ref="P193:T193"/>
    <mergeCell ref="D65:E65"/>
    <mergeCell ref="A235:Z235"/>
    <mergeCell ref="F17:F18"/>
    <mergeCell ref="A9:C9"/>
    <mergeCell ref="D202:E202"/>
    <mergeCell ref="A179:Z179"/>
    <mergeCell ref="D294:E294"/>
    <mergeCell ref="A298:Z298"/>
    <mergeCell ref="P323:T323"/>
    <mergeCell ref="P49:T49"/>
    <mergeCell ref="P36:T36"/>
    <mergeCell ref="D321:E321"/>
    <mergeCell ref="P278:T278"/>
    <mergeCell ref="P107:T107"/>
    <mergeCell ref="P101:T101"/>
    <mergeCell ref="P63:V63"/>
    <mergeCell ref="D215:E215"/>
    <mergeCell ref="P194:V194"/>
    <mergeCell ref="M17:M18"/>
    <mergeCell ref="O17:O18"/>
    <mergeCell ref="P131:V131"/>
    <mergeCell ref="P258:V258"/>
    <mergeCell ref="A248:Z248"/>
    <mergeCell ref="P52:V52"/>
    <mergeCell ref="V6:W9"/>
    <mergeCell ref="P234:V234"/>
    <mergeCell ref="P274:T274"/>
    <mergeCell ref="H5:M5"/>
    <mergeCell ref="A27:Z27"/>
    <mergeCell ref="A228:O229"/>
    <mergeCell ref="P158:V158"/>
    <mergeCell ref="P98:T98"/>
    <mergeCell ref="D317:E317"/>
    <mergeCell ref="P225:T225"/>
    <mergeCell ref="D146:E146"/>
    <mergeCell ref="D6:M6"/>
    <mergeCell ref="A75:O76"/>
    <mergeCell ref="P175:T175"/>
    <mergeCell ref="A86:O87"/>
    <mergeCell ref="P227:T227"/>
    <mergeCell ref="P106:T106"/>
    <mergeCell ref="P226:T226"/>
    <mergeCell ref="D256:E256"/>
    <mergeCell ref="D207:E207"/>
    <mergeCell ref="D85:E85"/>
    <mergeCell ref="P120:V120"/>
    <mergeCell ref="D299:E299"/>
    <mergeCell ref="A230:Z230"/>
    <mergeCell ref="G17:G18"/>
    <mergeCell ref="A81:O82"/>
    <mergeCell ref="D314:E314"/>
    <mergeCell ref="P22:T22"/>
    <mergeCell ref="P320:T320"/>
    <mergeCell ref="P314:T314"/>
    <mergeCell ref="P92:V92"/>
    <mergeCell ref="A88:Z88"/>
    <mergeCell ref="P80:T80"/>
    <mergeCell ref="Z17:Z18"/>
    <mergeCell ref="P173:V173"/>
    <mergeCell ref="A172:O173"/>
    <mergeCell ref="A54:Z54"/>
    <mergeCell ref="P265:V265"/>
    <mergeCell ref="A212:Z212"/>
    <mergeCell ref="A41:Z41"/>
    <mergeCell ref="A283:Z283"/>
    <mergeCell ref="A277:Z277"/>
    <mergeCell ref="D319:E319"/>
    <mergeCell ref="A167:Z167"/>
    <mergeCell ref="D80:E80"/>
    <mergeCell ref="P305:T305"/>
    <mergeCell ref="A304:Z304"/>
    <mergeCell ref="D96:E96"/>
    <mergeCell ref="P110:V110"/>
    <mergeCell ref="A162:Z162"/>
    <mergeCell ref="A67:O68"/>
    <mergeCell ref="AA17:AA18"/>
    <mergeCell ref="H10:M10"/>
    <mergeCell ref="AC17:AC18"/>
    <mergeCell ref="A122:Z122"/>
    <mergeCell ref="P108:T108"/>
    <mergeCell ref="P147:V147"/>
    <mergeCell ref="P45:T45"/>
    <mergeCell ref="S341:S342"/>
    <mergeCell ref="P318:T318"/>
    <mergeCell ref="P256:T256"/>
    <mergeCell ref="U341:U342"/>
    <mergeCell ref="D199:E199"/>
    <mergeCell ref="P38:T38"/>
    <mergeCell ref="P334:V334"/>
    <mergeCell ref="AB17:AB18"/>
    <mergeCell ref="P331:V331"/>
    <mergeCell ref="P188:T188"/>
    <mergeCell ref="P148:V148"/>
    <mergeCell ref="P130:T130"/>
    <mergeCell ref="A271:Z271"/>
    <mergeCell ref="D136:E136"/>
    <mergeCell ref="P240:V240"/>
    <mergeCell ref="P46:T46"/>
    <mergeCell ref="D225:E225"/>
    <mergeCell ref="J9:M9"/>
    <mergeCell ref="A296:O297"/>
    <mergeCell ref="P141:T141"/>
    <mergeCell ref="D56:E56"/>
    <mergeCell ref="D193:E193"/>
    <mergeCell ref="P37:T37"/>
    <mergeCell ref="D176:E176"/>
    <mergeCell ref="D285:E285"/>
    <mergeCell ref="D114:E114"/>
    <mergeCell ref="P220:V220"/>
    <mergeCell ref="D51:E51"/>
    <mergeCell ref="P86:V86"/>
    <mergeCell ref="P207:T207"/>
    <mergeCell ref="A131:O132"/>
    <mergeCell ref="P172:V172"/>
    <mergeCell ref="P221:V221"/>
    <mergeCell ref="P165:V165"/>
    <mergeCell ref="P232:T232"/>
    <mergeCell ref="P96:T96"/>
    <mergeCell ref="H17:H18"/>
    <mergeCell ref="A220:O221"/>
    <mergeCell ref="P90:T90"/>
    <mergeCell ref="A291:O292"/>
    <mergeCell ref="P217:T217"/>
    <mergeCell ref="I341:I342"/>
    <mergeCell ref="A153:O154"/>
    <mergeCell ref="A133:Z133"/>
    <mergeCell ref="A341:A342"/>
    <mergeCell ref="K341:K342"/>
    <mergeCell ref="C341:C342"/>
    <mergeCell ref="A198:Z198"/>
    <mergeCell ref="P306:T306"/>
    <mergeCell ref="A302:O303"/>
    <mergeCell ref="P299:T299"/>
    <mergeCell ref="P326:V326"/>
    <mergeCell ref="P330:T330"/>
    <mergeCell ref="M341:M342"/>
    <mergeCell ref="P275:V275"/>
    <mergeCell ref="P325:T325"/>
    <mergeCell ref="P241:V241"/>
    <mergeCell ref="P252:V252"/>
    <mergeCell ref="A160:Z160"/>
    <mergeCell ref="A155:Z155"/>
    <mergeCell ref="A293:Z293"/>
    <mergeCell ref="T341:T342"/>
    <mergeCell ref="P151:T151"/>
    <mergeCell ref="A137:O138"/>
    <mergeCell ref="P138:V138"/>
    <mergeCell ref="AE341:AE342"/>
    <mergeCell ref="A257:O258"/>
    <mergeCell ref="D219:E219"/>
    <mergeCell ref="AG341:AG342"/>
    <mergeCell ref="T6:U9"/>
    <mergeCell ref="Q10:R10"/>
    <mergeCell ref="D43:E43"/>
    <mergeCell ref="A145:Z145"/>
    <mergeCell ref="P216:T216"/>
    <mergeCell ref="A139:Z139"/>
    <mergeCell ref="A272:Z272"/>
    <mergeCell ref="D74:E74"/>
    <mergeCell ref="D130:E130"/>
    <mergeCell ref="D201:E201"/>
    <mergeCell ref="D188:E188"/>
    <mergeCell ref="P126:V126"/>
    <mergeCell ref="AD341:AD342"/>
    <mergeCell ref="P224:T224"/>
    <mergeCell ref="AF341:AF342"/>
    <mergeCell ref="P322:T322"/>
    <mergeCell ref="P309:T309"/>
    <mergeCell ref="D295:E295"/>
    <mergeCell ref="P51:T51"/>
    <mergeCell ref="P324:T324"/>
    <mergeCell ref="A12:M12"/>
    <mergeCell ref="A180:Z180"/>
    <mergeCell ref="P74:T74"/>
    <mergeCell ref="A19:Z19"/>
    <mergeCell ref="P310:T310"/>
    <mergeCell ref="P292:V292"/>
    <mergeCell ref="D182:E182"/>
    <mergeCell ref="A14:M14"/>
    <mergeCell ref="A111:Z111"/>
    <mergeCell ref="P163:T163"/>
    <mergeCell ref="D46:E46"/>
    <mergeCell ref="D183:E183"/>
    <mergeCell ref="A261:Z261"/>
    <mergeCell ref="D36:E36"/>
    <mergeCell ref="P58:V58"/>
    <mergeCell ref="A13:M13"/>
    <mergeCell ref="A94:Z94"/>
    <mergeCell ref="A69:Z69"/>
    <mergeCell ref="A15:M15"/>
    <mergeCell ref="P302:V302"/>
    <mergeCell ref="P238:T238"/>
    <mergeCell ref="D48:E48"/>
    <mergeCell ref="P91:T91"/>
    <mergeCell ref="P61:T61"/>
    <mergeCell ref="D106:E106"/>
    <mergeCell ref="P297:V297"/>
    <mergeCell ref="P291:V291"/>
    <mergeCell ref="P288:V288"/>
    <mergeCell ref="P285:T285"/>
    <mergeCell ref="D157:E157"/>
    <mergeCell ref="P115:T115"/>
    <mergeCell ref="AH340:AI340"/>
    <mergeCell ref="A259:Z259"/>
    <mergeCell ref="A253:Z253"/>
    <mergeCell ref="P228:V228"/>
    <mergeCell ref="P311:T311"/>
    <mergeCell ref="P338:V338"/>
    <mergeCell ref="P124:T124"/>
    <mergeCell ref="A128:Z128"/>
    <mergeCell ref="Y341:Y342"/>
    <mergeCell ref="A17:A18"/>
    <mergeCell ref="P300:T300"/>
    <mergeCell ref="K17:K18"/>
    <mergeCell ref="C17:C18"/>
    <mergeCell ref="D37:E37"/>
    <mergeCell ref="D168:E168"/>
    <mergeCell ref="P66:T66"/>
    <mergeCell ref="D9:E9"/>
    <mergeCell ref="D118:E118"/>
    <mergeCell ref="F9:G9"/>
    <mergeCell ref="D232:E232"/>
    <mergeCell ref="A210:O211"/>
    <mergeCell ref="P67:V67"/>
    <mergeCell ref="P239:T239"/>
    <mergeCell ref="P186:V186"/>
    <mergeCell ref="D38:E38"/>
    <mergeCell ref="A185:O186"/>
    <mergeCell ref="D169:E169"/>
    <mergeCell ref="P204:V204"/>
    <mergeCell ref="P82:V82"/>
    <mergeCell ref="A134:Z134"/>
    <mergeCell ref="A121:Z121"/>
    <mergeCell ref="P75:V75"/>
    <mergeCell ref="W341:W342"/>
    <mergeCell ref="P178:V178"/>
    <mergeCell ref="A177:O178"/>
    <mergeCell ref="P276:V276"/>
    <mergeCell ref="P270:V270"/>
    <mergeCell ref="A95:Z95"/>
    <mergeCell ref="P336:V336"/>
    <mergeCell ref="A161:Z161"/>
    <mergeCell ref="D324:E324"/>
    <mergeCell ref="P117:T117"/>
    <mergeCell ref="D311:E311"/>
    <mergeCell ref="D115:E115"/>
    <mergeCell ref="P182:T182"/>
    <mergeCell ref="P102:V102"/>
    <mergeCell ref="A203:O204"/>
    <mergeCell ref="P169:T169"/>
    <mergeCell ref="A187:Z187"/>
    <mergeCell ref="A174:Z174"/>
    <mergeCell ref="D330:E330"/>
    <mergeCell ref="A196:Z196"/>
    <mergeCell ref="D200:E200"/>
    <mergeCell ref="A273:Z273"/>
    <mergeCell ref="A104:Z104"/>
    <mergeCell ref="D170:E170"/>
    <mergeCell ref="P250:T250"/>
    <mergeCell ref="P50:T50"/>
    <mergeCell ref="A166:Z166"/>
    <mergeCell ref="D31:E31"/>
    <mergeCell ref="P286:T286"/>
    <mergeCell ref="A333:O338"/>
    <mergeCell ref="D108:E108"/>
    <mergeCell ref="I17:I18"/>
    <mergeCell ref="D141:E141"/>
    <mergeCell ref="D306:E306"/>
    <mergeCell ref="D135:E135"/>
    <mergeCell ref="A119:O120"/>
    <mergeCell ref="P203:V203"/>
    <mergeCell ref="D72:E72"/>
    <mergeCell ref="P132:V132"/>
    <mergeCell ref="D129:E129"/>
    <mergeCell ref="P245:V245"/>
    <mergeCell ref="P244:T244"/>
    <mergeCell ref="P315:T315"/>
    <mergeCell ref="D116:E116"/>
    <mergeCell ref="A275:O276"/>
    <mergeCell ref="P219:T219"/>
    <mergeCell ref="D91:E91"/>
    <mergeCell ref="P308:T308"/>
    <mergeCell ref="D1:F1"/>
    <mergeCell ref="A242:Z242"/>
    <mergeCell ref="P47:T47"/>
    <mergeCell ref="A164:O165"/>
    <mergeCell ref="J17:J18"/>
    <mergeCell ref="L17:L18"/>
    <mergeCell ref="P125:V125"/>
    <mergeCell ref="D100:E100"/>
    <mergeCell ref="P284:T284"/>
    <mergeCell ref="P113:T113"/>
    <mergeCell ref="Q9:R9"/>
    <mergeCell ref="Q11:R11"/>
    <mergeCell ref="A6:C6"/>
    <mergeCell ref="D113:E113"/>
    <mergeCell ref="P118:T118"/>
    <mergeCell ref="Q12:R12"/>
    <mergeCell ref="D90:E90"/>
    <mergeCell ref="P62:V62"/>
    <mergeCell ref="A5:C5"/>
    <mergeCell ref="P15:T16"/>
    <mergeCell ref="A42:Z42"/>
    <mergeCell ref="P43:T43"/>
    <mergeCell ref="T5:U5"/>
    <mergeCell ref="V5:W5"/>
    <mergeCell ref="D5:E5"/>
    <mergeCell ref="A32:O33"/>
    <mergeCell ref="D290:E290"/>
    <mergeCell ref="A109:O110"/>
    <mergeCell ref="E341:E342"/>
    <mergeCell ref="A240:O241"/>
    <mergeCell ref="G341:G342"/>
    <mergeCell ref="P177:V177"/>
    <mergeCell ref="P33:V33"/>
    <mergeCell ref="P264:V264"/>
    <mergeCell ref="P93:V93"/>
    <mergeCell ref="P335:V335"/>
    <mergeCell ref="P269:V269"/>
    <mergeCell ref="P164:V164"/>
    <mergeCell ref="A281:Z281"/>
    <mergeCell ref="P333:V333"/>
    <mergeCell ref="D316:E316"/>
    <mergeCell ref="D308:E308"/>
    <mergeCell ref="D209:E209"/>
    <mergeCell ref="A89:Z89"/>
    <mergeCell ref="B341:B342"/>
    <mergeCell ref="P17:T18"/>
    <mergeCell ref="A77:Z77"/>
    <mergeCell ref="P129:T129"/>
    <mergeCell ref="H1:Q1"/>
    <mergeCell ref="P280:V280"/>
    <mergeCell ref="P109:V109"/>
    <mergeCell ref="A243:Z243"/>
    <mergeCell ref="D214:E214"/>
    <mergeCell ref="D284:E284"/>
    <mergeCell ref="P246:V246"/>
    <mergeCell ref="P40:V40"/>
    <mergeCell ref="D28:E28"/>
    <mergeCell ref="P257:V257"/>
    <mergeCell ref="P184:T184"/>
    <mergeCell ref="D117:E117"/>
    <mergeCell ref="P171:T171"/>
    <mergeCell ref="D30:E30"/>
    <mergeCell ref="A282:Z282"/>
    <mergeCell ref="D274:E274"/>
    <mergeCell ref="P116:T116"/>
    <mergeCell ref="A105:Z105"/>
    <mergeCell ref="A233:O234"/>
    <mergeCell ref="D224:E224"/>
    <mergeCell ref="A26:Z26"/>
    <mergeCell ref="P268:T268"/>
    <mergeCell ref="P97:T97"/>
    <mergeCell ref="P168:T168"/>
    <mergeCell ref="D7:M7"/>
    <mergeCell ref="D79:E79"/>
    <mergeCell ref="P327:V327"/>
    <mergeCell ref="D315:E315"/>
    <mergeCell ref="P29:T29"/>
    <mergeCell ref="P100:T100"/>
    <mergeCell ref="D208:E208"/>
    <mergeCell ref="D8:M8"/>
    <mergeCell ref="D300:E300"/>
    <mergeCell ref="P44:T44"/>
    <mergeCell ref="P279:V279"/>
    <mergeCell ref="P237:T237"/>
    <mergeCell ref="P31:T31"/>
    <mergeCell ref="P251:V251"/>
    <mergeCell ref="D313:E313"/>
    <mergeCell ref="D301:E301"/>
    <mergeCell ref="P59:V59"/>
    <mergeCell ref="P190:V190"/>
    <mergeCell ref="P312:T312"/>
    <mergeCell ref="D322:E322"/>
    <mergeCell ref="D309:E309"/>
    <mergeCell ref="Q8:R8"/>
    <mergeCell ref="D61:E61"/>
    <mergeCell ref="A34:Z34"/>
    <mergeCell ref="R1:T1"/>
    <mergeCell ref="A158:O159"/>
    <mergeCell ref="D71:E71"/>
    <mergeCell ref="P28:T28"/>
    <mergeCell ref="D307:E307"/>
    <mergeCell ref="P215:T215"/>
    <mergeCell ref="P229:V229"/>
    <mergeCell ref="D98:E98"/>
    <mergeCell ref="P152:T152"/>
    <mergeCell ref="D73:E73"/>
    <mergeCell ref="P30:T30"/>
    <mergeCell ref="A147:O148"/>
    <mergeCell ref="P290:T290"/>
    <mergeCell ref="P233:V233"/>
    <mergeCell ref="B17:B18"/>
    <mergeCell ref="P143:V143"/>
    <mergeCell ref="A266:Z266"/>
    <mergeCell ref="A260:Z260"/>
    <mergeCell ref="A60:Z60"/>
    <mergeCell ref="A92:O93"/>
    <mergeCell ref="D124:E124"/>
    <mergeCell ref="A197:Z197"/>
    <mergeCell ref="P56:T56"/>
    <mergeCell ref="V10:W10"/>
    <mergeCell ref="H9:I9"/>
    <mergeCell ref="D45:E45"/>
    <mergeCell ref="P24:V24"/>
    <mergeCell ref="P211:V211"/>
    <mergeCell ref="A78:Z78"/>
    <mergeCell ref="P153:V153"/>
    <mergeCell ref="A205:Z205"/>
    <mergeCell ref="D70:E70"/>
    <mergeCell ref="D238:E238"/>
    <mergeCell ref="P157:T157"/>
    <mergeCell ref="A55:Z55"/>
    <mergeCell ref="P99:T99"/>
    <mergeCell ref="P170:T170"/>
    <mergeCell ref="D66:E66"/>
    <mergeCell ref="D47:E47"/>
    <mergeCell ref="A84:Z84"/>
    <mergeCell ref="P159:V159"/>
    <mergeCell ref="A149:Z149"/>
    <mergeCell ref="P209:T209"/>
    <mergeCell ref="W17:W18"/>
    <mergeCell ref="A213:Z213"/>
    <mergeCell ref="P154:V154"/>
    <mergeCell ref="P79:T79"/>
    <mergeCell ref="P73:T73"/>
    <mergeCell ref="AH341:AH342"/>
    <mergeCell ref="AJ341:AJ342"/>
    <mergeCell ref="AL341:AL342"/>
    <mergeCell ref="P87:V87"/>
    <mergeCell ref="A83:Z83"/>
    <mergeCell ref="D312:E312"/>
    <mergeCell ref="D263:E263"/>
    <mergeCell ref="A287:O288"/>
    <mergeCell ref="P249:T249"/>
    <mergeCell ref="Y340:AF340"/>
    <mergeCell ref="P341:P342"/>
    <mergeCell ref="H341:H342"/>
    <mergeCell ref="P316:T316"/>
    <mergeCell ref="A264:O265"/>
    <mergeCell ref="P332:V332"/>
    <mergeCell ref="A331:O332"/>
    <mergeCell ref="AI341:AI342"/>
    <mergeCell ref="A150:Z150"/>
    <mergeCell ref="AK341:AK342"/>
    <mergeCell ref="A144:Z144"/>
    <mergeCell ref="V341:V342"/>
    <mergeCell ref="A140:Z140"/>
    <mergeCell ref="X341:X342"/>
    <mergeCell ref="C340:T3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 X65:X66 X70:X74 X85 X98 X100 X107:X108 X130 X141 X146 X151:X152 X157 X168 X171 X175:X176 X188 X193 X202 X208 X214 X216:X218 X224:X226 X232 X237:X239 X244 X249 X256 X268 X274 X278 X305 X308:X309 X311 X313 X319 X321:X325 X33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9 X90:X91 X96 X101 X106 X113 X116 X118 X129 X135 X163 X169:X170 X184 X199:X201 X209 X215 X219 X227 X250 X263 X284:X286 X290 X295 X299 X301 X306:X307 X310 X312 X314:X318 X320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0 X97 X99 X114:X115 X117 X123:X124 X136 X182:X183 X207 X262 X294 X300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532</v>
      </c>
      <c r="H1" s="52"/>
    </row>
    <row r="3" spans="2:8" x14ac:dyDescent="0.2">
      <c r="B3" s="47" t="s">
        <v>533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534</v>
      </c>
      <c r="D6" s="47" t="s">
        <v>535</v>
      </c>
      <c r="E6" s="47"/>
    </row>
    <row r="8" spans="2:8" x14ac:dyDescent="0.2">
      <c r="B8" s="47" t="s">
        <v>19</v>
      </c>
      <c r="C8" s="47" t="s">
        <v>534</v>
      </c>
      <c r="D8" s="47"/>
      <c r="E8" s="47"/>
    </row>
    <row r="10" spans="2:8" x14ac:dyDescent="0.2">
      <c r="B10" s="47" t="s">
        <v>536</v>
      </c>
      <c r="C10" s="47"/>
      <c r="D10" s="47"/>
      <c r="E10" s="47"/>
    </row>
    <row r="11" spans="2:8" x14ac:dyDescent="0.2">
      <c r="B11" s="47" t="s">
        <v>537</v>
      </c>
      <c r="C11" s="47"/>
      <c r="D11" s="47"/>
      <c r="E11" s="47"/>
    </row>
    <row r="12" spans="2:8" x14ac:dyDescent="0.2">
      <c r="B12" s="47" t="s">
        <v>538</v>
      </c>
      <c r="C12" s="47"/>
      <c r="D12" s="47"/>
      <c r="E12" s="47"/>
    </row>
    <row r="13" spans="2:8" x14ac:dyDescent="0.2">
      <c r="B13" s="47" t="s">
        <v>539</v>
      </c>
      <c r="C13" s="47"/>
      <c r="D13" s="47"/>
      <c r="E13" s="47"/>
    </row>
    <row r="14" spans="2:8" x14ac:dyDescent="0.2">
      <c r="B14" s="47" t="s">
        <v>540</v>
      </c>
      <c r="C14" s="47"/>
      <c r="D14" s="47"/>
      <c r="E14" s="47"/>
    </row>
    <row r="15" spans="2:8" x14ac:dyDescent="0.2">
      <c r="B15" s="47" t="s">
        <v>541</v>
      </c>
      <c r="C15" s="47"/>
      <c r="D15" s="47"/>
      <c r="E15" s="47"/>
    </row>
    <row r="16" spans="2:8" x14ac:dyDescent="0.2">
      <c r="B16" s="47" t="s">
        <v>542</v>
      </c>
      <c r="C16" s="47"/>
      <c r="D16" s="47"/>
      <c r="E16" s="47"/>
    </row>
    <row r="17" spans="2:5" x14ac:dyDescent="0.2">
      <c r="B17" s="47" t="s">
        <v>543</v>
      </c>
      <c r="C17" s="47"/>
      <c r="D17" s="47"/>
      <c r="E17" s="47"/>
    </row>
    <row r="18" spans="2:5" x14ac:dyDescent="0.2">
      <c r="B18" s="47" t="s">
        <v>544</v>
      </c>
      <c r="C18" s="47"/>
      <c r="D18" s="47"/>
      <c r="E18" s="47"/>
    </row>
    <row r="19" spans="2:5" x14ac:dyDescent="0.2">
      <c r="B19" s="47" t="s">
        <v>545</v>
      </c>
      <c r="C19" s="47"/>
      <c r="D19" s="47"/>
      <c r="E19" s="47"/>
    </row>
    <row r="20" spans="2:5" x14ac:dyDescent="0.2">
      <c r="B20" s="47" t="s">
        <v>546</v>
      </c>
      <c r="C20" s="47"/>
      <c r="D20" s="47"/>
      <c r="E20" s="47"/>
    </row>
  </sheetData>
  <sheetProtection algorithmName="SHA-512" hashValue="SgNQCYJQyav3cdgyCl2iOoQCkoDeEOz/YjYvB8NAd7czLuW4NbvKjjdZvf4fnR2qKTBalmjPJ4XLHmbWmR8WJg==" saltValue="1pnqf2zzYmGnKZsn+M1X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565</vt:i4>
      </vt:variant>
    </vt:vector>
  </HeadingPairs>
  <TitlesOfParts>
    <vt:vector size="5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2025-02-26T12:10:13Z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