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57D87C-B352-4119-837B-EAA9F2B252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M330" i="1"/>
  <c r="Z330" i="1"/>
  <c r="Y330" i="1"/>
  <c r="BP330" i="1" s="1"/>
  <c r="BO329" i="1"/>
  <c r="BM329" i="1"/>
  <c r="Z329" i="1"/>
  <c r="Y329" i="1"/>
  <c r="BP329" i="1" s="1"/>
  <c r="BO328" i="1"/>
  <c r="BM328" i="1"/>
  <c r="Z328" i="1"/>
  <c r="Y328" i="1"/>
  <c r="BP328" i="1" s="1"/>
  <c r="BO327" i="1"/>
  <c r="BM327" i="1"/>
  <c r="Z327" i="1"/>
  <c r="Y327" i="1"/>
  <c r="BP327" i="1" s="1"/>
  <c r="BO326" i="1"/>
  <c r="BM326" i="1"/>
  <c r="Z326" i="1"/>
  <c r="Y326" i="1"/>
  <c r="BP326" i="1" s="1"/>
  <c r="BO325" i="1"/>
  <c r="BM325" i="1"/>
  <c r="Z325" i="1"/>
  <c r="Y325" i="1"/>
  <c r="BP325" i="1" s="1"/>
  <c r="BO324" i="1"/>
  <c r="BM324" i="1"/>
  <c r="Z324" i="1"/>
  <c r="Y324" i="1"/>
  <c r="BP324" i="1" s="1"/>
  <c r="BO323" i="1"/>
  <c r="BM323" i="1"/>
  <c r="Z323" i="1"/>
  <c r="Y323" i="1"/>
  <c r="BP323" i="1" s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X296" i="1"/>
  <c r="BO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BP255" i="1" s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6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Z61" i="1" s="1"/>
  <c r="Y58" i="1"/>
  <c r="Y61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1" i="1" s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5" i="1" s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39" i="1" l="1"/>
  <c r="X342" i="1"/>
  <c r="Z54" i="1"/>
  <c r="BN45" i="1"/>
  <c r="BN47" i="1"/>
  <c r="Z97" i="1"/>
  <c r="BN102" i="1"/>
  <c r="BN103" i="1"/>
  <c r="BN105" i="1"/>
  <c r="Y124" i="1"/>
  <c r="Z124" i="1"/>
  <c r="BN120" i="1"/>
  <c r="BN122" i="1"/>
  <c r="Z130" i="1"/>
  <c r="Z136" i="1"/>
  <c r="BN134" i="1"/>
  <c r="Z142" i="1"/>
  <c r="Y159" i="1"/>
  <c r="BN157" i="1"/>
  <c r="Y178" i="1"/>
  <c r="Z182" i="1"/>
  <c r="BN180" i="1"/>
  <c r="Z190" i="1"/>
  <c r="BN193" i="1"/>
  <c r="BP193" i="1"/>
  <c r="Y194" i="1"/>
  <c r="BN198" i="1"/>
  <c r="BP198" i="1"/>
  <c r="Y199" i="1"/>
  <c r="Z208" i="1"/>
  <c r="BN204" i="1"/>
  <c r="BN206" i="1"/>
  <c r="BN207" i="1"/>
  <c r="Y216" i="1"/>
  <c r="Z225" i="1"/>
  <c r="BN219" i="1"/>
  <c r="BN221" i="1"/>
  <c r="BN223" i="1"/>
  <c r="BN237" i="1"/>
  <c r="BP237" i="1"/>
  <c r="Y238" i="1"/>
  <c r="BN279" i="1"/>
  <c r="BP279" i="1"/>
  <c r="Y280" i="1"/>
  <c r="BN283" i="1"/>
  <c r="BP283" i="1"/>
  <c r="Y284" i="1"/>
  <c r="Y331" i="1"/>
  <c r="Y72" i="1"/>
  <c r="BN70" i="1"/>
  <c r="Z80" i="1"/>
  <c r="Y87" i="1"/>
  <c r="BN261" i="1"/>
  <c r="BP261" i="1"/>
  <c r="Y262" i="1"/>
  <c r="Z269" i="1"/>
  <c r="BN267" i="1"/>
  <c r="BN295" i="1"/>
  <c r="BP295" i="1"/>
  <c r="Y296" i="1"/>
  <c r="BN310" i="1"/>
  <c r="BP310" i="1"/>
  <c r="BN311" i="1"/>
  <c r="BN312" i="1"/>
  <c r="BN313" i="1"/>
  <c r="BN314" i="1"/>
  <c r="BN315" i="1"/>
  <c r="BN316" i="1"/>
  <c r="BN317" i="1"/>
  <c r="BN318" i="1"/>
  <c r="BN320" i="1"/>
  <c r="BN321" i="1"/>
  <c r="BN322" i="1"/>
  <c r="BN323" i="1"/>
  <c r="BN324" i="1"/>
  <c r="BN325" i="1"/>
  <c r="BN326" i="1"/>
  <c r="BN327" i="1"/>
  <c r="BN328" i="1"/>
  <c r="BN329" i="1"/>
  <c r="BN330" i="1"/>
  <c r="BN319" i="1"/>
  <c r="BP319" i="1"/>
  <c r="X340" i="1"/>
  <c r="X338" i="1"/>
  <c r="BN38" i="1"/>
  <c r="BP38" i="1"/>
  <c r="BN39" i="1"/>
  <c r="BN40" i="1"/>
  <c r="Y54" i="1"/>
  <c r="BN49" i="1"/>
  <c r="Z71" i="1"/>
  <c r="Y81" i="1"/>
  <c r="Z86" i="1"/>
  <c r="BN96" i="1"/>
  <c r="Z107" i="1"/>
  <c r="Y115" i="1"/>
  <c r="Z115" i="1"/>
  <c r="BN112" i="1"/>
  <c r="Y131" i="1"/>
  <c r="BN129" i="1"/>
  <c r="Y136" i="1"/>
  <c r="Y143" i="1"/>
  <c r="BN141" i="1"/>
  <c r="Z158" i="1"/>
  <c r="BN162" i="1"/>
  <c r="BP162" i="1"/>
  <c r="Y163" i="1"/>
  <c r="Z177" i="1"/>
  <c r="BN173" i="1"/>
  <c r="BP173" i="1"/>
  <c r="BN174" i="1"/>
  <c r="BN176" i="1"/>
  <c r="Y182" i="1"/>
  <c r="Y190" i="1"/>
  <c r="BN188" i="1"/>
  <c r="Y209" i="1"/>
  <c r="Z215" i="1"/>
  <c r="BN212" i="1"/>
  <c r="BP212" i="1"/>
  <c r="BN214" i="1"/>
  <c r="Y225" i="1"/>
  <c r="Y226" i="1"/>
  <c r="BN230" i="1"/>
  <c r="BN232" i="1"/>
  <c r="BN255" i="1"/>
  <c r="Z307" i="1"/>
  <c r="BN304" i="1"/>
  <c r="BN305" i="1"/>
  <c r="H9" i="1"/>
  <c r="A10" i="1"/>
  <c r="Y24" i="1"/>
  <c r="BN28" i="1"/>
  <c r="BP28" i="1"/>
  <c r="BN29" i="1"/>
  <c r="BN30" i="1"/>
  <c r="BN31" i="1"/>
  <c r="BN32" i="1"/>
  <c r="BN33" i="1"/>
  <c r="Y34" i="1"/>
  <c r="Y42" i="1"/>
  <c r="BN46" i="1"/>
  <c r="BN48" i="1"/>
  <c r="BN50" i="1"/>
  <c r="BN52" i="1"/>
  <c r="Y55" i="1"/>
  <c r="Y62" i="1"/>
  <c r="Y67" i="1"/>
  <c r="Y71" i="1"/>
  <c r="BN74" i="1"/>
  <c r="BP74" i="1"/>
  <c r="BN75" i="1"/>
  <c r="BN78" i="1"/>
  <c r="BN79" i="1"/>
  <c r="Y80" i="1"/>
  <c r="BN84" i="1"/>
  <c r="BP84" i="1"/>
  <c r="Y98" i="1"/>
  <c r="BP95" i="1"/>
  <c r="BN95" i="1"/>
  <c r="Y97" i="1"/>
  <c r="Y107" i="1"/>
  <c r="BP101" i="1"/>
  <c r="BN101" i="1"/>
  <c r="Y108" i="1"/>
  <c r="F9" i="1"/>
  <c r="J9" i="1"/>
  <c r="BN22" i="1"/>
  <c r="BP22" i="1"/>
  <c r="BN51" i="1"/>
  <c r="BN53" i="1"/>
  <c r="BN58" i="1"/>
  <c r="BP58" i="1"/>
  <c r="BN59" i="1"/>
  <c r="BN60" i="1"/>
  <c r="BN64" i="1"/>
  <c r="BP64" i="1"/>
  <c r="BN65" i="1"/>
  <c r="BN69" i="1"/>
  <c r="BP69" i="1"/>
  <c r="BN76" i="1"/>
  <c r="BN77" i="1"/>
  <c r="BN85" i="1"/>
  <c r="Y86" i="1"/>
  <c r="Y91" i="1"/>
  <c r="BP90" i="1"/>
  <c r="BN90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X341" i="1" l="1"/>
  <c r="Y342" i="1"/>
  <c r="Z343" i="1"/>
  <c r="Y340" i="1"/>
  <c r="Y339" i="1"/>
  <c r="Y338" i="1"/>
  <c r="B351" i="1" l="1"/>
  <c r="Y341" i="1"/>
  <c r="C351" i="1"/>
  <c r="A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<sst xmlns="http://schemas.openxmlformats.org/spreadsheetml/2006/main" count="1703" uniqueCount="555">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</sst>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2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3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5" xfId="0" applyBorder="1" applyProtection="1">
      <protection hidden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5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05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141" sqref="AA141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527" t="s">
        <v>0</v>
      </c>
      <c r="E1" s="387"/>
      <c r="F1" s="387"/>
      <c r="G1" s="12" t="s">
        <v>1</v>
      </c>
      <c r="H1" s="527" t="s">
        <v>2</v>
      </c>
      <c r="I1" s="387"/>
      <c r="J1" s="387"/>
      <c r="K1" s="387"/>
      <c r="L1" s="387"/>
      <c r="M1" s="387"/>
      <c r="N1" s="387"/>
      <c r="O1" s="387"/>
      <c r="P1" s="387"/>
      <c r="Q1" s="387"/>
      <c r="R1" s="555" t="s">
        <v>3</v>
      </c>
      <c r="S1" s="387"/>
      <c r="T1" s="3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3"/>
      <c r="R2" s="373"/>
      <c r="S2" s="373"/>
      <c r="T2" s="373"/>
      <c r="U2" s="373"/>
      <c r="V2" s="373"/>
      <c r="W2" s="373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73"/>
      <c r="Q3" s="373"/>
      <c r="R3" s="373"/>
      <c r="S3" s="373"/>
      <c r="T3" s="373"/>
      <c r="U3" s="373"/>
      <c r="V3" s="373"/>
      <c r="W3" s="373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516" t="s">
        <v>7</v>
      </c>
      <c r="B5" s="444"/>
      <c r="C5" s="392"/>
      <c r="D5" s="400"/>
      <c r="E5" s="402"/>
      <c r="F5" s="395" t="s">
        <v>8</v>
      </c>
      <c r="G5" s="392"/>
      <c r="H5" s="400"/>
      <c r="I5" s="401"/>
      <c r="J5" s="401"/>
      <c r="K5" s="401"/>
      <c r="L5" s="401"/>
      <c r="M5" s="402"/>
      <c r="N5" s="61"/>
      <c r="P5" s="24" t="s">
        <v>9</v>
      </c>
      <c r="Q5" s="429">
        <v>45717</v>
      </c>
      <c r="R5" s="405"/>
      <c r="T5" s="520" t="s">
        <v>10</v>
      </c>
      <c r="U5" s="423"/>
      <c r="V5" s="416" t="s">
        <v>11</v>
      </c>
      <c r="W5" s="405"/>
      <c r="AB5" s="51"/>
      <c r="AC5" s="51"/>
      <c r="AD5" s="51"/>
      <c r="AE5" s="51"/>
    </row>
    <row r="6" spans="1:32" s="349" customFormat="1" ht="24" customHeight="1" x14ac:dyDescent="0.2">
      <c r="A6" s="516" t="s">
        <v>12</v>
      </c>
      <c r="B6" s="444"/>
      <c r="C6" s="392"/>
      <c r="D6" s="403" t="s">
        <v>13</v>
      </c>
      <c r="E6" s="404"/>
      <c r="F6" s="404"/>
      <c r="G6" s="404"/>
      <c r="H6" s="404"/>
      <c r="I6" s="404"/>
      <c r="J6" s="404"/>
      <c r="K6" s="404"/>
      <c r="L6" s="404"/>
      <c r="M6" s="405"/>
      <c r="N6" s="62"/>
      <c r="P6" s="24" t="s">
        <v>14</v>
      </c>
      <c r="Q6" s="432" t="str">
        <f>IF(Q5=0," ",CHOOSE(WEEKDAY(Q5,2),"Понедельник","Вторник","Среда","Четверг","Пятница","Суббота","Воскресенье"))</f>
        <v>Суббота</v>
      </c>
      <c r="R6" s="366"/>
      <c r="T6" s="499" t="s">
        <v>15</v>
      </c>
      <c r="U6" s="423"/>
      <c r="V6" s="410" t="s">
        <v>16</v>
      </c>
      <c r="W6" s="411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562" t="str">
        <f>IFERROR(VLOOKUP(DeliveryAddress,Table,3,0),1)</f>
        <v>1</v>
      </c>
      <c r="E7" s="563"/>
      <c r="F7" s="563"/>
      <c r="G7" s="563"/>
      <c r="H7" s="563"/>
      <c r="I7" s="563"/>
      <c r="J7" s="563"/>
      <c r="K7" s="563"/>
      <c r="L7" s="563"/>
      <c r="M7" s="494"/>
      <c r="N7" s="63"/>
      <c r="P7" s="24"/>
      <c r="Q7" s="42"/>
      <c r="R7" s="42"/>
      <c r="T7" s="373"/>
      <c r="U7" s="423"/>
      <c r="V7" s="412"/>
      <c r="W7" s="413"/>
      <c r="AB7" s="51"/>
      <c r="AC7" s="51"/>
      <c r="AD7" s="51"/>
      <c r="AE7" s="51"/>
    </row>
    <row r="8" spans="1:32" s="349" customFormat="1" ht="25.5" customHeight="1" x14ac:dyDescent="0.2">
      <c r="A8" s="383" t="s">
        <v>17</v>
      </c>
      <c r="B8" s="359"/>
      <c r="C8" s="360"/>
      <c r="D8" s="564" t="s">
        <v>18</v>
      </c>
      <c r="E8" s="565"/>
      <c r="F8" s="565"/>
      <c r="G8" s="565"/>
      <c r="H8" s="565"/>
      <c r="I8" s="565"/>
      <c r="J8" s="565"/>
      <c r="K8" s="565"/>
      <c r="L8" s="565"/>
      <c r="M8" s="566"/>
      <c r="N8" s="64"/>
      <c r="P8" s="24" t="s">
        <v>19</v>
      </c>
      <c r="Q8" s="493">
        <v>0.41666666666666669</v>
      </c>
      <c r="R8" s="494"/>
      <c r="T8" s="373"/>
      <c r="U8" s="423"/>
      <c r="V8" s="412"/>
      <c r="W8" s="413"/>
      <c r="AB8" s="51"/>
      <c r="AC8" s="51"/>
      <c r="AD8" s="51"/>
      <c r="AE8" s="51"/>
    </row>
    <row r="9" spans="1:32" s="349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/>
      <c r="C9" s="373"/>
      <c r="D9" s="426"/>
      <c r="E9" s="409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409"/>
      <c r="N9" s="350"/>
      <c r="P9" s="26" t="s">
        <v>20</v>
      </c>
      <c r="Q9" s="546"/>
      <c r="R9" s="399"/>
      <c r="T9" s="373"/>
      <c r="U9" s="423"/>
      <c r="V9" s="414"/>
      <c r="W9" s="415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/>
      <c r="C10" s="373"/>
      <c r="D10" s="426"/>
      <c r="E10" s="409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/>
      <c r="H10" s="464" t="str">
        <f>IFERROR(VLOOKUP($D$10,Proxy,2,FALSE),"")</f>
        <v/>
      </c>
      <c r="I10" s="373"/>
      <c r="J10" s="373"/>
      <c r="K10" s="373"/>
      <c r="L10" s="373"/>
      <c r="M10" s="373"/>
      <c r="N10" s="348"/>
      <c r="P10" s="26" t="s">
        <v>21</v>
      </c>
      <c r="Q10" s="500"/>
      <c r="R10" s="501"/>
      <c r="U10" s="24" t="s">
        <v>22</v>
      </c>
      <c r="V10" s="561" t="s">
        <v>23</v>
      </c>
      <c r="W10" s="411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05"/>
      <c r="R11" s="405"/>
      <c r="U11" s="24" t="s">
        <v>26</v>
      </c>
      <c r="V11" s="398" t="s">
        <v>27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503" t="s">
        <v>28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44"/>
      <c r="M12" s="392"/>
      <c r="N12" s="65"/>
      <c r="P12" s="24" t="s">
        <v>29</v>
      </c>
      <c r="Q12" s="493"/>
      <c r="R12" s="494"/>
      <c r="S12" s="23"/>
      <c r="U12" s="24"/>
      <c r="V12" s="387"/>
      <c r="W12" s="373"/>
      <c r="AB12" s="51"/>
      <c r="AC12" s="51"/>
      <c r="AD12" s="51"/>
      <c r="AE12" s="51"/>
    </row>
    <row r="13" spans="1:32" s="349" customFormat="1" ht="23.25" customHeight="1" x14ac:dyDescent="0.2">
      <c r="A13" s="503" t="s">
        <v>30</v>
      </c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392"/>
      <c r="N13" s="65"/>
      <c r="O13" s="26"/>
      <c r="P13" s="26" t="s">
        <v>31</v>
      </c>
      <c r="Q13" s="398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503" t="s">
        <v>32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39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504" t="s">
        <v>33</v>
      </c>
      <c r="B15" s="444"/>
      <c r="C15" s="444"/>
      <c r="D15" s="444"/>
      <c r="E15" s="444"/>
      <c r="F15" s="444"/>
      <c r="G15" s="444"/>
      <c r="H15" s="444"/>
      <c r="I15" s="444"/>
      <c r="J15" s="444"/>
      <c r="K15" s="444"/>
      <c r="L15" s="444"/>
      <c r="M15" s="392"/>
      <c r="N15" s="66"/>
      <c r="P15" s="513" t="s">
        <v>34</v>
      </c>
      <c r="Q15" s="387"/>
      <c r="R15" s="387"/>
      <c r="S15" s="387"/>
      <c r="T15" s="3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14"/>
      <c r="Q16" s="514"/>
      <c r="R16" s="514"/>
      <c r="S16" s="514"/>
      <c r="T16" s="5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1" t="s">
        <v>35</v>
      </c>
      <c r="B17" s="361" t="s">
        <v>36</v>
      </c>
      <c r="C17" s="517" t="s">
        <v>37</v>
      </c>
      <c r="D17" s="361" t="s">
        <v>38</v>
      </c>
      <c r="E17" s="362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1" t="s">
        <v>47</v>
      </c>
      <c r="O17" s="361" t="s">
        <v>48</v>
      </c>
      <c r="P17" s="361" t="s">
        <v>49</v>
      </c>
      <c r="Q17" s="531"/>
      <c r="R17" s="531"/>
      <c r="S17" s="531"/>
      <c r="T17" s="362"/>
      <c r="U17" s="391" t="s">
        <v>50</v>
      </c>
      <c r="V17" s="392"/>
      <c r="W17" s="361" t="s">
        <v>51</v>
      </c>
      <c r="X17" s="361" t="s">
        <v>52</v>
      </c>
      <c r="Y17" s="393" t="s">
        <v>53</v>
      </c>
      <c r="Z17" s="456" t="s">
        <v>54</v>
      </c>
      <c r="AA17" s="377" t="s">
        <v>55</v>
      </c>
      <c r="AB17" s="377" t="s">
        <v>56</v>
      </c>
      <c r="AC17" s="377" t="s">
        <v>57</v>
      </c>
      <c r="AD17" s="377" t="s">
        <v>58</v>
      </c>
      <c r="AE17" s="378"/>
      <c r="AF17" s="379"/>
      <c r="AG17" s="69"/>
      <c r="BD17" s="68" t="s">
        <v>59</v>
      </c>
    </row>
    <row r="18" spans="1:68" ht="14.25" customHeight="1" x14ac:dyDescent="0.2">
      <c r="A18" s="370"/>
      <c r="B18" s="370"/>
      <c r="C18" s="370"/>
      <c r="D18" s="363"/>
      <c r="E18" s="364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63"/>
      <c r="Q18" s="532"/>
      <c r="R18" s="532"/>
      <c r="S18" s="532"/>
      <c r="T18" s="364"/>
      <c r="U18" s="70" t="s">
        <v>60</v>
      </c>
      <c r="V18" s="70" t="s">
        <v>61</v>
      </c>
      <c r="W18" s="370"/>
      <c r="X18" s="370"/>
      <c r="Y18" s="394"/>
      <c r="Z18" s="457"/>
      <c r="AA18" s="458"/>
      <c r="AB18" s="458"/>
      <c r="AC18" s="458"/>
      <c r="AD18" s="380"/>
      <c r="AE18" s="381"/>
      <c r="AF18" s="382"/>
      <c r="AG18" s="69"/>
      <c r="BD18" s="68"/>
    </row>
    <row r="19" spans="1:68" ht="27.75" hidden="1" customHeight="1" x14ac:dyDescent="0.2">
      <c r="A19" s="396" t="s">
        <v>62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48"/>
      <c r="AB19" s="48"/>
      <c r="AC19" s="48"/>
    </row>
    <row r="20" spans="1:68" ht="16.5" hidden="1" customHeight="1" x14ac:dyDescent="0.25">
      <c r="A20" s="375" t="s">
        <v>62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373"/>
      <c r="Z20" s="373"/>
      <c r="AA20" s="346"/>
      <c r="AB20" s="346"/>
      <c r="AC20" s="346"/>
    </row>
    <row r="21" spans="1:68" ht="14.25" hidden="1" customHeight="1" x14ac:dyDescent="0.25">
      <c r="A21" s="386" t="s">
        <v>63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373"/>
      <c r="Z21" s="373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5">
        <v>4607111035752</v>
      </c>
      <c r="E22" s="366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8"/>
      <c r="R22" s="368"/>
      <c r="S22" s="368"/>
      <c r="T22" s="369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2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4"/>
      <c r="P23" s="358" t="s">
        <v>72</v>
      </c>
      <c r="Q23" s="359"/>
      <c r="R23" s="359"/>
      <c r="S23" s="359"/>
      <c r="T23" s="359"/>
      <c r="U23" s="359"/>
      <c r="V23" s="360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4"/>
      <c r="P24" s="358" t="s">
        <v>72</v>
      </c>
      <c r="Q24" s="359"/>
      <c r="R24" s="359"/>
      <c r="S24" s="359"/>
      <c r="T24" s="359"/>
      <c r="U24" s="359"/>
      <c r="V24" s="360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96" t="s">
        <v>74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48"/>
      <c r="AB25" s="48"/>
      <c r="AC25" s="48"/>
    </row>
    <row r="26" spans="1:68" ht="16.5" hidden="1" customHeight="1" x14ac:dyDescent="0.25">
      <c r="A26" s="375" t="s">
        <v>75</v>
      </c>
      <c r="B26" s="373"/>
      <c r="C26" s="373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  <c r="V26" s="373"/>
      <c r="W26" s="373"/>
      <c r="X26" s="373"/>
      <c r="Y26" s="373"/>
      <c r="Z26" s="373"/>
      <c r="AA26" s="346"/>
      <c r="AB26" s="346"/>
      <c r="AC26" s="346"/>
    </row>
    <row r="27" spans="1:68" ht="14.25" hidden="1" customHeight="1" x14ac:dyDescent="0.25">
      <c r="A27" s="386" t="s">
        <v>76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  <c r="V27" s="373"/>
      <c r="W27" s="373"/>
      <c r="X27" s="373"/>
      <c r="Y27" s="373"/>
      <c r="Z27" s="373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5">
        <v>4607111036520</v>
      </c>
      <c r="E28" s="366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556" t="s">
        <v>80</v>
      </c>
      <c r="Q28" s="368"/>
      <c r="R28" s="368"/>
      <c r="S28" s="368"/>
      <c r="T28" s="369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65">
        <v>4607111036537</v>
      </c>
      <c r="E29" s="366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548" t="s">
        <v>85</v>
      </c>
      <c r="Q29" s="368"/>
      <c r="R29" s="368"/>
      <c r="S29" s="368"/>
      <c r="T29" s="369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5">
        <v>4607111036599</v>
      </c>
      <c r="E30" s="366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559" t="s">
        <v>88</v>
      </c>
      <c r="Q30" s="368"/>
      <c r="R30" s="368"/>
      <c r="S30" s="368"/>
      <c r="T30" s="369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5">
        <v>4607111036599</v>
      </c>
      <c r="E31" s="366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550" t="s">
        <v>88</v>
      </c>
      <c r="Q31" s="368"/>
      <c r="R31" s="368"/>
      <c r="S31" s="368"/>
      <c r="T31" s="369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5">
        <v>4607111036605</v>
      </c>
      <c r="E32" s="366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542" t="s">
        <v>93</v>
      </c>
      <c r="Q32" s="368"/>
      <c r="R32" s="368"/>
      <c r="S32" s="368"/>
      <c r="T32" s="369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hidden="1" customHeight="1" x14ac:dyDescent="0.25">
      <c r="A33" s="54" t="s">
        <v>94</v>
      </c>
      <c r="B33" s="54" t="s">
        <v>95</v>
      </c>
      <c r="C33" s="31">
        <v>4301132183</v>
      </c>
      <c r="D33" s="365">
        <v>4607111036605</v>
      </c>
      <c r="E33" s="366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406" t="s">
        <v>93</v>
      </c>
      <c r="Q33" s="368"/>
      <c r="R33" s="368"/>
      <c r="S33" s="368"/>
      <c r="T33" s="369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hidden="1" x14ac:dyDescent="0.2">
      <c r="A34" s="372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4"/>
      <c r="P34" s="358" t="s">
        <v>72</v>
      </c>
      <c r="Q34" s="359"/>
      <c r="R34" s="359"/>
      <c r="S34" s="359"/>
      <c r="T34" s="359"/>
      <c r="U34" s="359"/>
      <c r="V34" s="360"/>
      <c r="W34" s="37" t="s">
        <v>69</v>
      </c>
      <c r="X34" s="354">
        <f>IFERROR(SUM(X28:X33),"0")</f>
        <v>0</v>
      </c>
      <c r="Y34" s="354">
        <f>IFERROR(SUM(Y28:Y33),"0")</f>
        <v>0</v>
      </c>
      <c r="Z34" s="354">
        <f>IFERROR(IF(Z28="",0,Z28),"0")+IFERROR(IF(Z29="",0,Z29),"0")+IFERROR(IF(Z30="",0,Z30),"0")+IFERROR(IF(Z31="",0,Z31),"0")+IFERROR(IF(Z32="",0,Z32),"0")+IFERROR(IF(Z33="",0,Z33),"0")</f>
        <v>0</v>
      </c>
      <c r="AA34" s="355"/>
      <c r="AB34" s="355"/>
      <c r="AC34" s="355"/>
    </row>
    <row r="35" spans="1:68" hidden="1" x14ac:dyDescent="0.2">
      <c r="A35" s="373"/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4"/>
      <c r="P35" s="358" t="s">
        <v>72</v>
      </c>
      <c r="Q35" s="359"/>
      <c r="R35" s="359"/>
      <c r="S35" s="359"/>
      <c r="T35" s="359"/>
      <c r="U35" s="359"/>
      <c r="V35" s="360"/>
      <c r="W35" s="37" t="s">
        <v>73</v>
      </c>
      <c r="X35" s="354">
        <f>IFERROR(SUMPRODUCT(X28:X33*H28:H33),"0")</f>
        <v>0</v>
      </c>
      <c r="Y35" s="354">
        <f>IFERROR(SUMPRODUCT(Y28:Y33*H28:H33),"0")</f>
        <v>0</v>
      </c>
      <c r="Z35" s="37"/>
      <c r="AA35" s="355"/>
      <c r="AB35" s="355"/>
      <c r="AC35" s="355"/>
    </row>
    <row r="36" spans="1:68" ht="16.5" hidden="1" customHeight="1" x14ac:dyDescent="0.25">
      <c r="A36" s="375" t="s">
        <v>96</v>
      </c>
      <c r="B36" s="373"/>
      <c r="C36" s="373"/>
      <c r="D36" s="373"/>
      <c r="E36" s="373"/>
      <c r="F36" s="373"/>
      <c r="G36" s="373"/>
      <c r="H36" s="373"/>
      <c r="I36" s="373"/>
      <c r="J36" s="373"/>
      <c r="K36" s="373"/>
      <c r="L36" s="373"/>
      <c r="M36" s="373"/>
      <c r="N36" s="373"/>
      <c r="O36" s="373"/>
      <c r="P36" s="373"/>
      <c r="Q36" s="373"/>
      <c r="R36" s="373"/>
      <c r="S36" s="373"/>
      <c r="T36" s="373"/>
      <c r="U36" s="373"/>
      <c r="V36" s="373"/>
      <c r="W36" s="373"/>
      <c r="X36" s="373"/>
      <c r="Y36" s="373"/>
      <c r="Z36" s="373"/>
      <c r="AA36" s="346"/>
      <c r="AB36" s="346"/>
      <c r="AC36" s="346"/>
    </row>
    <row r="37" spans="1:68" ht="14.25" hidden="1" customHeight="1" x14ac:dyDescent="0.25">
      <c r="A37" s="386" t="s">
        <v>63</v>
      </c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373"/>
      <c r="V37" s="373"/>
      <c r="W37" s="373"/>
      <c r="X37" s="373"/>
      <c r="Y37" s="373"/>
      <c r="Z37" s="373"/>
      <c r="AA37" s="347"/>
      <c r="AB37" s="347"/>
      <c r="AC37" s="347"/>
    </row>
    <row r="38" spans="1:68" ht="27" hidden="1" customHeight="1" x14ac:dyDescent="0.25">
      <c r="A38" s="54" t="s">
        <v>97</v>
      </c>
      <c r="B38" s="54" t="s">
        <v>98</v>
      </c>
      <c r="C38" s="31">
        <v>4301071090</v>
      </c>
      <c r="D38" s="365">
        <v>4620207490075</v>
      </c>
      <c r="E38" s="366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70" t="s">
        <v>99</v>
      </c>
      <c r="Q38" s="368"/>
      <c r="R38" s="368"/>
      <c r="S38" s="368"/>
      <c r="T38" s="369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101</v>
      </c>
      <c r="B39" s="54" t="s">
        <v>102</v>
      </c>
      <c r="C39" s="31">
        <v>4301071092</v>
      </c>
      <c r="D39" s="365">
        <v>4620207490174</v>
      </c>
      <c r="E39" s="366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537" t="s">
        <v>103</v>
      </c>
      <c r="Q39" s="368"/>
      <c r="R39" s="368"/>
      <c r="S39" s="368"/>
      <c r="T39" s="369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hidden="1" customHeight="1" x14ac:dyDescent="0.25">
      <c r="A40" s="54" t="s">
        <v>105</v>
      </c>
      <c r="B40" s="54" t="s">
        <v>106</v>
      </c>
      <c r="C40" s="31">
        <v>4301071091</v>
      </c>
      <c r="D40" s="365">
        <v>4620207490044</v>
      </c>
      <c r="E40" s="366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455" t="s">
        <v>107</v>
      </c>
      <c r="Q40" s="368"/>
      <c r="R40" s="368"/>
      <c r="S40" s="368"/>
      <c r="T40" s="369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hidden="1" x14ac:dyDescent="0.2">
      <c r="A41" s="372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4"/>
      <c r="P41" s="358" t="s">
        <v>72</v>
      </c>
      <c r="Q41" s="359"/>
      <c r="R41" s="359"/>
      <c r="S41" s="359"/>
      <c r="T41" s="359"/>
      <c r="U41" s="359"/>
      <c r="V41" s="360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hidden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4"/>
      <c r="P42" s="358" t="s">
        <v>72</v>
      </c>
      <c r="Q42" s="359"/>
      <c r="R42" s="359"/>
      <c r="S42" s="359"/>
      <c r="T42" s="359"/>
      <c r="U42" s="359"/>
      <c r="V42" s="360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hidden="1" customHeight="1" x14ac:dyDescent="0.25">
      <c r="A43" s="375" t="s">
        <v>109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373"/>
      <c r="Z43" s="373"/>
      <c r="AA43" s="346"/>
      <c r="AB43" s="346"/>
      <c r="AC43" s="346"/>
    </row>
    <row r="44" spans="1:68" ht="14.25" hidden="1" customHeight="1" x14ac:dyDescent="0.25">
      <c r="A44" s="386" t="s">
        <v>63</v>
      </c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373"/>
      <c r="Z44" s="373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5">
        <v>4607111038999</v>
      </c>
      <c r="E45" s="366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68"/>
      <c r="R45" s="368"/>
      <c r="S45" s="368"/>
      <c r="T45" s="369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5">
        <v>4607111037183</v>
      </c>
      <c r="E46" s="366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6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68"/>
      <c r="R46" s="368"/>
      <c r="S46" s="368"/>
      <c r="T46" s="369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hidden="1" customHeight="1" x14ac:dyDescent="0.25">
      <c r="A47" s="54" t="s">
        <v>115</v>
      </c>
      <c r="B47" s="54" t="s">
        <v>116</v>
      </c>
      <c r="C47" s="31">
        <v>4301071044</v>
      </c>
      <c r="D47" s="365">
        <v>4607111039385</v>
      </c>
      <c r="E47" s="366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52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68"/>
      <c r="R47" s="368"/>
      <c r="S47" s="368"/>
      <c r="T47" s="369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5">
        <v>4607111039392</v>
      </c>
      <c r="E48" s="366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0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68"/>
      <c r="R48" s="368"/>
      <c r="S48" s="368"/>
      <c r="T48" s="369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5">
        <v>4607111036902</v>
      </c>
      <c r="E49" s="366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4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68"/>
      <c r="R49" s="368"/>
      <c r="S49" s="368"/>
      <c r="T49" s="369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5">
        <v>4607111038982</v>
      </c>
      <c r="E50" s="366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5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68"/>
      <c r="R50" s="368"/>
      <c r="S50" s="368"/>
      <c r="T50" s="369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5">
        <v>4607111039354</v>
      </c>
      <c r="E51" s="366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5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68"/>
      <c r="R51" s="368"/>
      <c r="S51" s="368"/>
      <c r="T51" s="369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5">
        <v>4607111036889</v>
      </c>
      <c r="E52" s="366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54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68"/>
      <c r="R52" s="368"/>
      <c r="S52" s="368"/>
      <c r="T52" s="369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5">
        <v>4607111039330</v>
      </c>
      <c r="E53" s="366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5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68"/>
      <c r="R53" s="368"/>
      <c r="S53" s="368"/>
      <c r="T53" s="369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hidden="1" x14ac:dyDescent="0.2">
      <c r="A54" s="372"/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4"/>
      <c r="P54" s="358" t="s">
        <v>72</v>
      </c>
      <c r="Q54" s="359"/>
      <c r="R54" s="359"/>
      <c r="S54" s="359"/>
      <c r="T54" s="359"/>
      <c r="U54" s="359"/>
      <c r="V54" s="360"/>
      <c r="W54" s="37" t="s">
        <v>69</v>
      </c>
      <c r="X54" s="354">
        <f>IFERROR(SUM(X45:X53),"0")</f>
        <v>0</v>
      </c>
      <c r="Y54" s="354">
        <f>IFERROR(SUM(Y45:Y53),"0")</f>
        <v>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55"/>
      <c r="AB54" s="355"/>
      <c r="AC54" s="355"/>
    </row>
    <row r="55" spans="1:68" hidden="1" x14ac:dyDescent="0.2">
      <c r="A55" s="373"/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4"/>
      <c r="P55" s="358" t="s">
        <v>72</v>
      </c>
      <c r="Q55" s="359"/>
      <c r="R55" s="359"/>
      <c r="S55" s="359"/>
      <c r="T55" s="359"/>
      <c r="U55" s="359"/>
      <c r="V55" s="360"/>
      <c r="W55" s="37" t="s">
        <v>73</v>
      </c>
      <c r="X55" s="354">
        <f>IFERROR(SUMPRODUCT(X45:X53*H45:H53),"0")</f>
        <v>0</v>
      </c>
      <c r="Y55" s="354">
        <f>IFERROR(SUMPRODUCT(Y45:Y53*H45:H53),"0")</f>
        <v>0</v>
      </c>
      <c r="Z55" s="37"/>
      <c r="AA55" s="355"/>
      <c r="AB55" s="355"/>
      <c r="AC55" s="355"/>
    </row>
    <row r="56" spans="1:68" ht="16.5" hidden="1" customHeight="1" x14ac:dyDescent="0.25">
      <c r="A56" s="375" t="s">
        <v>130</v>
      </c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3"/>
      <c r="R56" s="373"/>
      <c r="S56" s="373"/>
      <c r="T56" s="373"/>
      <c r="U56" s="373"/>
      <c r="V56" s="373"/>
      <c r="W56" s="373"/>
      <c r="X56" s="373"/>
      <c r="Y56" s="373"/>
      <c r="Z56" s="373"/>
      <c r="AA56" s="346"/>
      <c r="AB56" s="346"/>
      <c r="AC56" s="346"/>
    </row>
    <row r="57" spans="1:68" ht="14.25" hidden="1" customHeight="1" x14ac:dyDescent="0.25">
      <c r="A57" s="386" t="s">
        <v>131</v>
      </c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 s="373"/>
      <c r="T57" s="373"/>
      <c r="U57" s="373"/>
      <c r="V57" s="373"/>
      <c r="W57" s="373"/>
      <c r="X57" s="373"/>
      <c r="Y57" s="373"/>
      <c r="Z57" s="373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5">
        <v>4607111037077</v>
      </c>
      <c r="E58" s="366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37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68"/>
      <c r="R58" s="368"/>
      <c r="S58" s="368"/>
      <c r="T58" s="369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5">
        <v>4607111039743</v>
      </c>
      <c r="E59" s="366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61" t="s">
        <v>137</v>
      </c>
      <c r="Q59" s="368"/>
      <c r="R59" s="368"/>
      <c r="S59" s="368"/>
      <c r="T59" s="369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5">
        <v>4607111037077</v>
      </c>
      <c r="E60" s="366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389" t="s">
        <v>140</v>
      </c>
      <c r="Q60" s="368"/>
      <c r="R60" s="368"/>
      <c r="S60" s="368"/>
      <c r="T60" s="369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2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4"/>
      <c r="P61" s="358" t="s">
        <v>72</v>
      </c>
      <c r="Q61" s="359"/>
      <c r="R61" s="359"/>
      <c r="S61" s="359"/>
      <c r="T61" s="359"/>
      <c r="U61" s="359"/>
      <c r="V61" s="360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73"/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4"/>
      <c r="P62" s="358" t="s">
        <v>72</v>
      </c>
      <c r="Q62" s="359"/>
      <c r="R62" s="359"/>
      <c r="S62" s="359"/>
      <c r="T62" s="359"/>
      <c r="U62" s="359"/>
      <c r="V62" s="360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86" t="s">
        <v>76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373"/>
      <c r="Z63" s="373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5">
        <v>4607111036971</v>
      </c>
      <c r="E64" s="366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42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68"/>
      <c r="R64" s="368"/>
      <c r="S64" s="368"/>
      <c r="T64" s="369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5">
        <v>4607111039712</v>
      </c>
      <c r="E65" s="366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430" t="s">
        <v>146</v>
      </c>
      <c r="Q65" s="368"/>
      <c r="R65" s="368"/>
      <c r="S65" s="368"/>
      <c r="T65" s="369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72"/>
      <c r="B66" s="373"/>
      <c r="C66" s="373"/>
      <c r="D66" s="373"/>
      <c r="E66" s="373"/>
      <c r="F66" s="373"/>
      <c r="G66" s="373"/>
      <c r="H66" s="373"/>
      <c r="I66" s="373"/>
      <c r="J66" s="373"/>
      <c r="K66" s="373"/>
      <c r="L66" s="373"/>
      <c r="M66" s="373"/>
      <c r="N66" s="373"/>
      <c r="O66" s="374"/>
      <c r="P66" s="358" t="s">
        <v>72</v>
      </c>
      <c r="Q66" s="359"/>
      <c r="R66" s="359"/>
      <c r="S66" s="359"/>
      <c r="T66" s="359"/>
      <c r="U66" s="359"/>
      <c r="V66" s="360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7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4"/>
      <c r="P67" s="358" t="s">
        <v>72</v>
      </c>
      <c r="Q67" s="359"/>
      <c r="R67" s="359"/>
      <c r="S67" s="359"/>
      <c r="T67" s="359"/>
      <c r="U67" s="359"/>
      <c r="V67" s="360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86" t="s">
        <v>148</v>
      </c>
      <c r="B68" s="373"/>
      <c r="C68" s="373"/>
      <c r="D68" s="373"/>
      <c r="E68" s="373"/>
      <c r="F68" s="373"/>
      <c r="G68" s="373"/>
      <c r="H68" s="373"/>
      <c r="I68" s="373"/>
      <c r="J68" s="373"/>
      <c r="K68" s="373"/>
      <c r="L68" s="373"/>
      <c r="M68" s="373"/>
      <c r="N68" s="373"/>
      <c r="O68" s="373"/>
      <c r="P68" s="373"/>
      <c r="Q68" s="373"/>
      <c r="R68" s="373"/>
      <c r="S68" s="373"/>
      <c r="T68" s="373"/>
      <c r="U68" s="373"/>
      <c r="V68" s="373"/>
      <c r="W68" s="373"/>
      <c r="X68" s="373"/>
      <c r="Y68" s="373"/>
      <c r="Z68" s="373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5">
        <v>4607111037008</v>
      </c>
      <c r="E69" s="366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9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68"/>
      <c r="R69" s="368"/>
      <c r="S69" s="368"/>
      <c r="T69" s="369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5">
        <v>4607111037398</v>
      </c>
      <c r="E70" s="366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4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68"/>
      <c r="R70" s="368"/>
      <c r="S70" s="368"/>
      <c r="T70" s="369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72"/>
      <c r="B71" s="373"/>
      <c r="C71" s="373"/>
      <c r="D71" s="373"/>
      <c r="E71" s="373"/>
      <c r="F71" s="373"/>
      <c r="G71" s="373"/>
      <c r="H71" s="373"/>
      <c r="I71" s="373"/>
      <c r="J71" s="373"/>
      <c r="K71" s="373"/>
      <c r="L71" s="373"/>
      <c r="M71" s="373"/>
      <c r="N71" s="373"/>
      <c r="O71" s="374"/>
      <c r="P71" s="358" t="s">
        <v>72</v>
      </c>
      <c r="Q71" s="359"/>
      <c r="R71" s="359"/>
      <c r="S71" s="359"/>
      <c r="T71" s="359"/>
      <c r="U71" s="359"/>
      <c r="V71" s="360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73"/>
      <c r="B72" s="373"/>
      <c r="C72" s="373"/>
      <c r="D72" s="373"/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374"/>
      <c r="P72" s="358" t="s">
        <v>72</v>
      </c>
      <c r="Q72" s="359"/>
      <c r="R72" s="359"/>
      <c r="S72" s="359"/>
      <c r="T72" s="359"/>
      <c r="U72" s="359"/>
      <c r="V72" s="360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86" t="s">
        <v>154</v>
      </c>
      <c r="B73" s="373"/>
      <c r="C73" s="373"/>
      <c r="D73" s="373"/>
      <c r="E73" s="373"/>
      <c r="F73" s="373"/>
      <c r="G73" s="373"/>
      <c r="H73" s="373"/>
      <c r="I73" s="373"/>
      <c r="J73" s="373"/>
      <c r="K73" s="373"/>
      <c r="L73" s="373"/>
      <c r="M73" s="373"/>
      <c r="N73" s="373"/>
      <c r="O73" s="373"/>
      <c r="P73" s="373"/>
      <c r="Q73" s="373"/>
      <c r="R73" s="373"/>
      <c r="S73" s="373"/>
      <c r="T73" s="373"/>
      <c r="U73" s="373"/>
      <c r="V73" s="373"/>
      <c r="W73" s="373"/>
      <c r="X73" s="373"/>
      <c r="Y73" s="373"/>
      <c r="Z73" s="373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5">
        <v>4607111036995</v>
      </c>
      <c r="E74" s="366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51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68"/>
      <c r="R74" s="368"/>
      <c r="S74" s="368"/>
      <c r="T74" s="369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5">
        <v>4607111039705</v>
      </c>
      <c r="E75" s="366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445" t="s">
        <v>159</v>
      </c>
      <c r="Q75" s="368"/>
      <c r="R75" s="368"/>
      <c r="S75" s="368"/>
      <c r="T75" s="369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5">
        <v>4607111038166</v>
      </c>
      <c r="E76" s="366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521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68"/>
      <c r="R76" s="368"/>
      <c r="S76" s="368"/>
      <c r="T76" s="369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5">
        <v>4607111039729</v>
      </c>
      <c r="E77" s="366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526" t="s">
        <v>165</v>
      </c>
      <c r="Q77" s="368"/>
      <c r="R77" s="368"/>
      <c r="S77" s="368"/>
      <c r="T77" s="369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5">
        <v>4607111038159</v>
      </c>
      <c r="E78" s="366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80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68"/>
      <c r="R78" s="368"/>
      <c r="S78" s="368"/>
      <c r="T78" s="369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5">
        <v>4620207490228</v>
      </c>
      <c r="E79" s="366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573" t="s">
        <v>170</v>
      </c>
      <c r="Q79" s="368"/>
      <c r="R79" s="368"/>
      <c r="S79" s="368"/>
      <c r="T79" s="369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72"/>
      <c r="B80" s="373"/>
      <c r="C80" s="373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4"/>
      <c r="P80" s="358" t="s">
        <v>72</v>
      </c>
      <c r="Q80" s="359"/>
      <c r="R80" s="359"/>
      <c r="S80" s="359"/>
      <c r="T80" s="359"/>
      <c r="U80" s="359"/>
      <c r="V80" s="360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73"/>
      <c r="B81" s="373"/>
      <c r="C81" s="373"/>
      <c r="D81" s="373"/>
      <c r="E81" s="373"/>
      <c r="F81" s="373"/>
      <c r="G81" s="373"/>
      <c r="H81" s="373"/>
      <c r="I81" s="373"/>
      <c r="J81" s="373"/>
      <c r="K81" s="373"/>
      <c r="L81" s="373"/>
      <c r="M81" s="373"/>
      <c r="N81" s="373"/>
      <c r="O81" s="374"/>
      <c r="P81" s="358" t="s">
        <v>72</v>
      </c>
      <c r="Q81" s="359"/>
      <c r="R81" s="359"/>
      <c r="S81" s="359"/>
      <c r="T81" s="359"/>
      <c r="U81" s="359"/>
      <c r="V81" s="360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5" t="s">
        <v>171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373"/>
      <c r="Z82" s="373"/>
      <c r="AA82" s="346"/>
      <c r="AB82" s="346"/>
      <c r="AC82" s="346"/>
    </row>
    <row r="83" spans="1:68" ht="14.25" hidden="1" customHeight="1" x14ac:dyDescent="0.25">
      <c r="A83" s="386" t="s">
        <v>63</v>
      </c>
      <c r="B83" s="373"/>
      <c r="C83" s="373"/>
      <c r="D83" s="373"/>
      <c r="E83" s="373"/>
      <c r="F83" s="373"/>
      <c r="G83" s="373"/>
      <c r="H83" s="373"/>
      <c r="I83" s="373"/>
      <c r="J83" s="373"/>
      <c r="K83" s="373"/>
      <c r="L83" s="373"/>
      <c r="M83" s="373"/>
      <c r="N83" s="373"/>
      <c r="O83" s="373"/>
      <c r="P83" s="373"/>
      <c r="Q83" s="373"/>
      <c r="R83" s="373"/>
      <c r="S83" s="373"/>
      <c r="T83" s="373"/>
      <c r="U83" s="373"/>
      <c r="V83" s="373"/>
      <c r="W83" s="373"/>
      <c r="X83" s="373"/>
      <c r="Y83" s="373"/>
      <c r="Z83" s="373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5">
        <v>4607111037411</v>
      </c>
      <c r="E84" s="366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47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68"/>
      <c r="R84" s="368"/>
      <c r="S84" s="368"/>
      <c r="T84" s="369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4301070981</v>
      </c>
      <c r="D85" s="365">
        <v>4607111036728</v>
      </c>
      <c r="E85" s="366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3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68"/>
      <c r="R85" s="368"/>
      <c r="S85" s="368"/>
      <c r="T85" s="369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IFERROR(IF(X85="","",X85*0.00866),"")</f>
        <v>0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72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3"/>
      <c r="O86" s="374"/>
      <c r="P86" s="358" t="s">
        <v>72</v>
      </c>
      <c r="Q86" s="359"/>
      <c r="R86" s="359"/>
      <c r="S86" s="359"/>
      <c r="T86" s="359"/>
      <c r="U86" s="359"/>
      <c r="V86" s="360"/>
      <c r="W86" s="37" t="s">
        <v>69</v>
      </c>
      <c r="X86" s="354">
        <f>IFERROR(SUM(X84:X85),"0")</f>
        <v>0</v>
      </c>
      <c r="Y86" s="354">
        <f>IFERROR(SUM(Y84:Y85),"0")</f>
        <v>0</v>
      </c>
      <c r="Z86" s="354">
        <f>IFERROR(IF(Z84="",0,Z84),"0")+IFERROR(IF(Z85="",0,Z85),"0")</f>
        <v>0</v>
      </c>
      <c r="AA86" s="355"/>
      <c r="AB86" s="355"/>
      <c r="AC86" s="355"/>
    </row>
    <row r="87" spans="1:68" hidden="1" x14ac:dyDescent="0.2">
      <c r="A87" s="373"/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4"/>
      <c r="P87" s="358" t="s">
        <v>72</v>
      </c>
      <c r="Q87" s="359"/>
      <c r="R87" s="359"/>
      <c r="S87" s="359"/>
      <c r="T87" s="359"/>
      <c r="U87" s="359"/>
      <c r="V87" s="360"/>
      <c r="W87" s="37" t="s">
        <v>73</v>
      </c>
      <c r="X87" s="354">
        <f>IFERROR(SUMPRODUCT(X84:X85*H84:H85),"0")</f>
        <v>0</v>
      </c>
      <c r="Y87" s="354">
        <f>IFERROR(SUMPRODUCT(Y84:Y85*H84:H85),"0")</f>
        <v>0</v>
      </c>
      <c r="Z87" s="37"/>
      <c r="AA87" s="355"/>
      <c r="AB87" s="355"/>
      <c r="AC87" s="355"/>
    </row>
    <row r="88" spans="1:68" ht="16.5" hidden="1" customHeight="1" x14ac:dyDescent="0.25">
      <c r="A88" s="375" t="s">
        <v>178</v>
      </c>
      <c r="B88" s="373"/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3"/>
      <c r="X88" s="373"/>
      <c r="Y88" s="373"/>
      <c r="Z88" s="373"/>
      <c r="AA88" s="346"/>
      <c r="AB88" s="346"/>
      <c r="AC88" s="346"/>
    </row>
    <row r="89" spans="1:68" ht="14.25" hidden="1" customHeight="1" x14ac:dyDescent="0.25">
      <c r="A89" s="386" t="s">
        <v>154</v>
      </c>
      <c r="B89" s="373"/>
      <c r="C89" s="373"/>
      <c r="D89" s="373"/>
      <c r="E89" s="373"/>
      <c r="F89" s="373"/>
      <c r="G89" s="373"/>
      <c r="H89" s="373"/>
      <c r="I89" s="373"/>
      <c r="J89" s="373"/>
      <c r="K89" s="373"/>
      <c r="L89" s="373"/>
      <c r="M89" s="373"/>
      <c r="N89" s="373"/>
      <c r="O89" s="373"/>
      <c r="P89" s="373"/>
      <c r="Q89" s="373"/>
      <c r="R89" s="373"/>
      <c r="S89" s="373"/>
      <c r="T89" s="373"/>
      <c r="U89" s="373"/>
      <c r="V89" s="373"/>
      <c r="W89" s="373"/>
      <c r="X89" s="373"/>
      <c r="Y89" s="373"/>
      <c r="Z89" s="373"/>
      <c r="AA89" s="347"/>
      <c r="AB89" s="347"/>
      <c r="AC89" s="347"/>
    </row>
    <row r="90" spans="1:68" ht="27" hidden="1" customHeight="1" x14ac:dyDescent="0.25">
      <c r="A90" s="54" t="s">
        <v>179</v>
      </c>
      <c r="B90" s="54" t="s">
        <v>180</v>
      </c>
      <c r="C90" s="31">
        <v>4301135584</v>
      </c>
      <c r="D90" s="365">
        <v>4607111033659</v>
      </c>
      <c r="E90" s="366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6" t="s">
        <v>181</v>
      </c>
      <c r="Q90" s="368"/>
      <c r="R90" s="368"/>
      <c r="S90" s="368"/>
      <c r="T90" s="369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72"/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4"/>
      <c r="P91" s="358" t="s">
        <v>72</v>
      </c>
      <c r="Q91" s="359"/>
      <c r="R91" s="359"/>
      <c r="S91" s="359"/>
      <c r="T91" s="359"/>
      <c r="U91" s="359"/>
      <c r="V91" s="360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hidden="1" x14ac:dyDescent="0.2">
      <c r="A92" s="373"/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4"/>
      <c r="P92" s="358" t="s">
        <v>72</v>
      </c>
      <c r="Q92" s="359"/>
      <c r="R92" s="359"/>
      <c r="S92" s="359"/>
      <c r="T92" s="359"/>
      <c r="U92" s="359"/>
      <c r="V92" s="360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hidden="1" customHeight="1" x14ac:dyDescent="0.25">
      <c r="A93" s="375" t="s">
        <v>183</v>
      </c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3"/>
      <c r="N93" s="373"/>
      <c r="O93" s="373"/>
      <c r="P93" s="373"/>
      <c r="Q93" s="373"/>
      <c r="R93" s="373"/>
      <c r="S93" s="373"/>
      <c r="T93" s="373"/>
      <c r="U93" s="373"/>
      <c r="V93" s="373"/>
      <c r="W93" s="373"/>
      <c r="X93" s="373"/>
      <c r="Y93" s="373"/>
      <c r="Z93" s="373"/>
      <c r="AA93" s="346"/>
      <c r="AB93" s="346"/>
      <c r="AC93" s="346"/>
    </row>
    <row r="94" spans="1:68" ht="14.25" hidden="1" customHeight="1" x14ac:dyDescent="0.25">
      <c r="A94" s="386" t="s">
        <v>184</v>
      </c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3"/>
      <c r="X94" s="373"/>
      <c r="Y94" s="373"/>
      <c r="Z94" s="373"/>
      <c r="AA94" s="347"/>
      <c r="AB94" s="347"/>
      <c r="AC94" s="347"/>
    </row>
    <row r="95" spans="1:68" ht="27" hidden="1" customHeight="1" x14ac:dyDescent="0.25">
      <c r="A95" s="54" t="s">
        <v>185</v>
      </c>
      <c r="B95" s="54" t="s">
        <v>186</v>
      </c>
      <c r="C95" s="31">
        <v>4301131022</v>
      </c>
      <c r="D95" s="365">
        <v>4607111034120</v>
      </c>
      <c r="E95" s="366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55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68"/>
      <c r="R95" s="368"/>
      <c r="S95" s="368"/>
      <c r="T95" s="369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4301131021</v>
      </c>
      <c r="D96" s="365">
        <v>4607111034137</v>
      </c>
      <c r="E96" s="366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68"/>
      <c r="R96" s="368"/>
      <c r="S96" s="368"/>
      <c r="T96" s="369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72"/>
      <c r="B97" s="373"/>
      <c r="C97" s="373"/>
      <c r="D97" s="373"/>
      <c r="E97" s="373"/>
      <c r="F97" s="373"/>
      <c r="G97" s="373"/>
      <c r="H97" s="373"/>
      <c r="I97" s="373"/>
      <c r="J97" s="373"/>
      <c r="K97" s="373"/>
      <c r="L97" s="373"/>
      <c r="M97" s="373"/>
      <c r="N97" s="373"/>
      <c r="O97" s="374"/>
      <c r="P97" s="358" t="s">
        <v>72</v>
      </c>
      <c r="Q97" s="359"/>
      <c r="R97" s="359"/>
      <c r="S97" s="359"/>
      <c r="T97" s="359"/>
      <c r="U97" s="359"/>
      <c r="V97" s="360"/>
      <c r="W97" s="37" t="s">
        <v>69</v>
      </c>
      <c r="X97" s="354">
        <f>IFERROR(SUM(X95:X96),"0")</f>
        <v>0</v>
      </c>
      <c r="Y97" s="354">
        <f>IFERROR(SUM(Y95:Y96),"0")</f>
        <v>0</v>
      </c>
      <c r="Z97" s="354">
        <f>IFERROR(IF(Z95="",0,Z95),"0")+IFERROR(IF(Z96="",0,Z96),"0")</f>
        <v>0</v>
      </c>
      <c r="AA97" s="355"/>
      <c r="AB97" s="355"/>
      <c r="AC97" s="355"/>
    </row>
    <row r="98" spans="1:68" hidden="1" x14ac:dyDescent="0.2">
      <c r="A98" s="373"/>
      <c r="B98" s="373"/>
      <c r="C98" s="373"/>
      <c r="D98" s="373"/>
      <c r="E98" s="373"/>
      <c r="F98" s="373"/>
      <c r="G98" s="373"/>
      <c r="H98" s="373"/>
      <c r="I98" s="373"/>
      <c r="J98" s="373"/>
      <c r="K98" s="373"/>
      <c r="L98" s="373"/>
      <c r="M98" s="373"/>
      <c r="N98" s="373"/>
      <c r="O98" s="374"/>
      <c r="P98" s="358" t="s">
        <v>72</v>
      </c>
      <c r="Q98" s="359"/>
      <c r="R98" s="359"/>
      <c r="S98" s="359"/>
      <c r="T98" s="359"/>
      <c r="U98" s="359"/>
      <c r="V98" s="360"/>
      <c r="W98" s="37" t="s">
        <v>73</v>
      </c>
      <c r="X98" s="354">
        <f>IFERROR(SUMPRODUCT(X95:X96*H95:H96),"0")</f>
        <v>0</v>
      </c>
      <c r="Y98" s="354">
        <f>IFERROR(SUMPRODUCT(Y95:Y96*H95:H96),"0")</f>
        <v>0</v>
      </c>
      <c r="Z98" s="37"/>
      <c r="AA98" s="355"/>
      <c r="AB98" s="355"/>
      <c r="AC98" s="355"/>
    </row>
    <row r="99" spans="1:68" ht="16.5" hidden="1" customHeight="1" x14ac:dyDescent="0.25">
      <c r="A99" s="375" t="s">
        <v>191</v>
      </c>
      <c r="B99" s="373"/>
      <c r="C99" s="373"/>
      <c r="D99" s="373"/>
      <c r="E99" s="373"/>
      <c r="F99" s="373"/>
      <c r="G99" s="373"/>
      <c r="H99" s="373"/>
      <c r="I99" s="373"/>
      <c r="J99" s="373"/>
      <c r="K99" s="373"/>
      <c r="L99" s="373"/>
      <c r="M99" s="373"/>
      <c r="N99" s="373"/>
      <c r="O99" s="373"/>
      <c r="P99" s="373"/>
      <c r="Q99" s="373"/>
      <c r="R99" s="373"/>
      <c r="S99" s="373"/>
      <c r="T99" s="373"/>
      <c r="U99" s="373"/>
      <c r="V99" s="373"/>
      <c r="W99" s="373"/>
      <c r="X99" s="373"/>
      <c r="Y99" s="373"/>
      <c r="Z99" s="373"/>
      <c r="AA99" s="346"/>
      <c r="AB99" s="346"/>
      <c r="AC99" s="346"/>
    </row>
    <row r="100" spans="1:68" ht="14.25" hidden="1" customHeight="1" x14ac:dyDescent="0.25">
      <c r="A100" s="386" t="s">
        <v>154</v>
      </c>
      <c r="B100" s="373"/>
      <c r="C100" s="373"/>
      <c r="D100" s="373"/>
      <c r="E100" s="373"/>
      <c r="F100" s="373"/>
      <c r="G100" s="373"/>
      <c r="H100" s="373"/>
      <c r="I100" s="373"/>
      <c r="J100" s="373"/>
      <c r="K100" s="373"/>
      <c r="L100" s="373"/>
      <c r="M100" s="373"/>
      <c r="N100" s="373"/>
      <c r="O100" s="373"/>
      <c r="P100" s="373"/>
      <c r="Q100" s="373"/>
      <c r="R100" s="373"/>
      <c r="S100" s="373"/>
      <c r="T100" s="373"/>
      <c r="U100" s="373"/>
      <c r="V100" s="373"/>
      <c r="W100" s="373"/>
      <c r="X100" s="373"/>
      <c r="Y100" s="373"/>
      <c r="Z100" s="373"/>
      <c r="AA100" s="347"/>
      <c r="AB100" s="347"/>
      <c r="AC100" s="347"/>
    </row>
    <row r="101" spans="1:68" ht="27" hidden="1" customHeight="1" x14ac:dyDescent="0.25">
      <c r="A101" s="54" t="s">
        <v>192</v>
      </c>
      <c r="B101" s="54" t="s">
        <v>193</v>
      </c>
      <c r="C101" s="31">
        <v>4301135569</v>
      </c>
      <c r="D101" s="365">
        <v>4607111033628</v>
      </c>
      <c r="E101" s="366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1" t="s">
        <v>194</v>
      </c>
      <c r="Q101" s="368"/>
      <c r="R101" s="368"/>
      <c r="S101" s="368"/>
      <c r="T101" s="369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4301135565</v>
      </c>
      <c r="D102" s="365">
        <v>4607111033451</v>
      </c>
      <c r="E102" s="366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4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68"/>
      <c r="R102" s="368"/>
      <c r="S102" s="368"/>
      <c r="T102" s="369"/>
      <c r="U102" s="34"/>
      <c r="V102" s="34"/>
      <c r="W102" s="35" t="s">
        <v>69</v>
      </c>
      <c r="X102" s="352">
        <v>0</v>
      </c>
      <c r="Y102" s="353">
        <f t="shared" si="17"/>
        <v>0</v>
      </c>
      <c r="Z102" s="36">
        <f t="shared" si="18"/>
        <v>0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0</v>
      </c>
      <c r="BN102" s="67">
        <f t="shared" si="20"/>
        <v>0</v>
      </c>
      <c r="BO102" s="67">
        <f t="shared" si="21"/>
        <v>0</v>
      </c>
      <c r="BP102" s="67">
        <f t="shared" si="22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4301135575</v>
      </c>
      <c r="D103" s="365">
        <v>4607111035141</v>
      </c>
      <c r="E103" s="366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538" t="s">
        <v>199</v>
      </c>
      <c r="Q103" s="368"/>
      <c r="R103" s="368"/>
      <c r="S103" s="368"/>
      <c r="T103" s="369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hidden="1" customHeight="1" x14ac:dyDescent="0.25">
      <c r="A104" s="54" t="s">
        <v>201</v>
      </c>
      <c r="B104" s="54" t="s">
        <v>202</v>
      </c>
      <c r="C104" s="31">
        <v>4301135578</v>
      </c>
      <c r="D104" s="365">
        <v>4607111033444</v>
      </c>
      <c r="E104" s="366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55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68"/>
      <c r="R104" s="368"/>
      <c r="S104" s="368"/>
      <c r="T104" s="369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5">
        <v>4607111035028</v>
      </c>
      <c r="E105" s="366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68"/>
      <c r="R105" s="368"/>
      <c r="S105" s="368"/>
      <c r="T105" s="369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5">
        <v>4607111036407</v>
      </c>
      <c r="E106" s="366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68"/>
      <c r="R106" s="368"/>
      <c r="S106" s="368"/>
      <c r="T106" s="369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hidden="1" x14ac:dyDescent="0.2">
      <c r="A107" s="372"/>
      <c r="B107" s="373"/>
      <c r="C107" s="373"/>
      <c r="D107" s="373"/>
      <c r="E107" s="373"/>
      <c r="F107" s="373"/>
      <c r="G107" s="373"/>
      <c r="H107" s="373"/>
      <c r="I107" s="373"/>
      <c r="J107" s="373"/>
      <c r="K107" s="373"/>
      <c r="L107" s="373"/>
      <c r="M107" s="373"/>
      <c r="N107" s="373"/>
      <c r="O107" s="374"/>
      <c r="P107" s="358" t="s">
        <v>72</v>
      </c>
      <c r="Q107" s="359"/>
      <c r="R107" s="359"/>
      <c r="S107" s="359"/>
      <c r="T107" s="359"/>
      <c r="U107" s="359"/>
      <c r="V107" s="360"/>
      <c r="W107" s="37" t="s">
        <v>69</v>
      </c>
      <c r="X107" s="354">
        <f>IFERROR(SUM(X101:X106),"0")</f>
        <v>0</v>
      </c>
      <c r="Y107" s="354">
        <f>IFERROR(SUM(Y101:Y106),"0")</f>
        <v>0</v>
      </c>
      <c r="Z107" s="354">
        <f>IFERROR(IF(Z101="",0,Z101),"0")+IFERROR(IF(Z102="",0,Z102),"0")+IFERROR(IF(Z103="",0,Z103),"0")+IFERROR(IF(Z104="",0,Z104),"0")+IFERROR(IF(Z105="",0,Z105),"0")+IFERROR(IF(Z106="",0,Z106),"0")</f>
        <v>0</v>
      </c>
      <c r="AA107" s="355"/>
      <c r="AB107" s="355"/>
      <c r="AC107" s="355"/>
    </row>
    <row r="108" spans="1:68" hidden="1" x14ac:dyDescent="0.2">
      <c r="A108" s="373"/>
      <c r="B108" s="373"/>
      <c r="C108" s="373"/>
      <c r="D108" s="373"/>
      <c r="E108" s="373"/>
      <c r="F108" s="373"/>
      <c r="G108" s="373"/>
      <c r="H108" s="373"/>
      <c r="I108" s="373"/>
      <c r="J108" s="373"/>
      <c r="K108" s="373"/>
      <c r="L108" s="373"/>
      <c r="M108" s="373"/>
      <c r="N108" s="373"/>
      <c r="O108" s="374"/>
      <c r="P108" s="358" t="s">
        <v>72</v>
      </c>
      <c r="Q108" s="359"/>
      <c r="R108" s="359"/>
      <c r="S108" s="359"/>
      <c r="T108" s="359"/>
      <c r="U108" s="359"/>
      <c r="V108" s="360"/>
      <c r="W108" s="37" t="s">
        <v>73</v>
      </c>
      <c r="X108" s="354">
        <f>IFERROR(SUMPRODUCT(X101:X106*H101:H106),"0")</f>
        <v>0</v>
      </c>
      <c r="Y108" s="354">
        <f>IFERROR(SUMPRODUCT(Y101:Y106*H101:H106),"0")</f>
        <v>0</v>
      </c>
      <c r="Z108" s="37"/>
      <c r="AA108" s="355"/>
      <c r="AB108" s="355"/>
      <c r="AC108" s="355"/>
    </row>
    <row r="109" spans="1:68" ht="16.5" hidden="1" customHeight="1" x14ac:dyDescent="0.25">
      <c r="A109" s="375" t="s">
        <v>208</v>
      </c>
      <c r="B109" s="373"/>
      <c r="C109" s="373"/>
      <c r="D109" s="373"/>
      <c r="E109" s="373"/>
      <c r="F109" s="373"/>
      <c r="G109" s="373"/>
      <c r="H109" s="373"/>
      <c r="I109" s="373"/>
      <c r="J109" s="373"/>
      <c r="K109" s="373"/>
      <c r="L109" s="373"/>
      <c r="M109" s="373"/>
      <c r="N109" s="373"/>
      <c r="O109" s="373"/>
      <c r="P109" s="373"/>
      <c r="Q109" s="373"/>
      <c r="R109" s="373"/>
      <c r="S109" s="373"/>
      <c r="T109" s="373"/>
      <c r="U109" s="373"/>
      <c r="V109" s="373"/>
      <c r="W109" s="373"/>
      <c r="X109" s="373"/>
      <c r="Y109" s="373"/>
      <c r="Z109" s="373"/>
      <c r="AA109" s="346"/>
      <c r="AB109" s="346"/>
      <c r="AC109" s="346"/>
    </row>
    <row r="110" spans="1:68" ht="14.25" hidden="1" customHeight="1" x14ac:dyDescent="0.25">
      <c r="A110" s="386" t="s">
        <v>148</v>
      </c>
      <c r="B110" s="373"/>
      <c r="C110" s="373"/>
      <c r="D110" s="373"/>
      <c r="E110" s="373"/>
      <c r="F110" s="373"/>
      <c r="G110" s="373"/>
      <c r="H110" s="373"/>
      <c r="I110" s="373"/>
      <c r="J110" s="373"/>
      <c r="K110" s="373"/>
      <c r="L110" s="373"/>
      <c r="M110" s="373"/>
      <c r="N110" s="373"/>
      <c r="O110" s="373"/>
      <c r="P110" s="373"/>
      <c r="Q110" s="373"/>
      <c r="R110" s="373"/>
      <c r="S110" s="373"/>
      <c r="T110" s="373"/>
      <c r="U110" s="373"/>
      <c r="V110" s="373"/>
      <c r="W110" s="373"/>
      <c r="X110" s="373"/>
      <c r="Y110" s="373"/>
      <c r="Z110" s="373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5">
        <v>4607025784012</v>
      </c>
      <c r="E111" s="366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68"/>
      <c r="R111" s="368"/>
      <c r="S111" s="368"/>
      <c r="T111" s="369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212</v>
      </c>
      <c r="B112" s="54" t="s">
        <v>213</v>
      </c>
      <c r="C112" s="31">
        <v>4301136040</v>
      </c>
      <c r="D112" s="365">
        <v>4607025784319</v>
      </c>
      <c r="E112" s="366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5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68"/>
      <c r="R112" s="368"/>
      <c r="S112" s="368"/>
      <c r="T112" s="369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4301136039</v>
      </c>
      <c r="D113" s="365">
        <v>4607111035370</v>
      </c>
      <c r="E113" s="366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53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68"/>
      <c r="R113" s="368"/>
      <c r="S113" s="368"/>
      <c r="T113" s="369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5">
        <v>4607111035370</v>
      </c>
      <c r="E114" s="366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36" t="s">
        <v>220</v>
      </c>
      <c r="Q114" s="368"/>
      <c r="R114" s="368"/>
      <c r="S114" s="368"/>
      <c r="T114" s="369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72"/>
      <c r="B115" s="373"/>
      <c r="C115" s="373"/>
      <c r="D115" s="373"/>
      <c r="E115" s="373"/>
      <c r="F115" s="373"/>
      <c r="G115" s="373"/>
      <c r="H115" s="373"/>
      <c r="I115" s="373"/>
      <c r="J115" s="373"/>
      <c r="K115" s="373"/>
      <c r="L115" s="373"/>
      <c r="M115" s="373"/>
      <c r="N115" s="373"/>
      <c r="O115" s="374"/>
      <c r="P115" s="358" t="s">
        <v>72</v>
      </c>
      <c r="Q115" s="359"/>
      <c r="R115" s="359"/>
      <c r="S115" s="359"/>
      <c r="T115" s="359"/>
      <c r="U115" s="359"/>
      <c r="V115" s="360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hidden="1" x14ac:dyDescent="0.2">
      <c r="A116" s="373"/>
      <c r="B116" s="373"/>
      <c r="C116" s="373"/>
      <c r="D116" s="373"/>
      <c r="E116" s="373"/>
      <c r="F116" s="373"/>
      <c r="G116" s="373"/>
      <c r="H116" s="373"/>
      <c r="I116" s="373"/>
      <c r="J116" s="373"/>
      <c r="K116" s="373"/>
      <c r="L116" s="373"/>
      <c r="M116" s="373"/>
      <c r="N116" s="373"/>
      <c r="O116" s="374"/>
      <c r="P116" s="358" t="s">
        <v>72</v>
      </c>
      <c r="Q116" s="359"/>
      <c r="R116" s="359"/>
      <c r="S116" s="359"/>
      <c r="T116" s="359"/>
      <c r="U116" s="359"/>
      <c r="V116" s="360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hidden="1" customHeight="1" x14ac:dyDescent="0.25">
      <c r="A117" s="375" t="s">
        <v>221</v>
      </c>
      <c r="B117" s="373"/>
      <c r="C117" s="373"/>
      <c r="D117" s="373"/>
      <c r="E117" s="373"/>
      <c r="F117" s="373"/>
      <c r="G117" s="373"/>
      <c r="H117" s="373"/>
      <c r="I117" s="373"/>
      <c r="J117" s="373"/>
      <c r="K117" s="373"/>
      <c r="L117" s="373"/>
      <c r="M117" s="373"/>
      <c r="N117" s="373"/>
      <c r="O117" s="373"/>
      <c r="P117" s="373"/>
      <c r="Q117" s="373"/>
      <c r="R117" s="373"/>
      <c r="S117" s="373"/>
      <c r="T117" s="373"/>
      <c r="U117" s="373"/>
      <c r="V117" s="373"/>
      <c r="W117" s="373"/>
      <c r="X117" s="373"/>
      <c r="Y117" s="373"/>
      <c r="Z117" s="373"/>
      <c r="AA117" s="346"/>
      <c r="AB117" s="346"/>
      <c r="AC117" s="346"/>
    </row>
    <row r="118" spans="1:68" ht="14.25" hidden="1" customHeight="1" x14ac:dyDescent="0.25">
      <c r="A118" s="386" t="s">
        <v>63</v>
      </c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3"/>
      <c r="O118" s="373"/>
      <c r="P118" s="373"/>
      <c r="Q118" s="373"/>
      <c r="R118" s="373"/>
      <c r="S118" s="373"/>
      <c r="T118" s="373"/>
      <c r="U118" s="373"/>
      <c r="V118" s="373"/>
      <c r="W118" s="373"/>
      <c r="X118" s="373"/>
      <c r="Y118" s="373"/>
      <c r="Z118" s="373"/>
      <c r="AA118" s="347"/>
      <c r="AB118" s="347"/>
      <c r="AC118" s="347"/>
    </row>
    <row r="119" spans="1:68" ht="27" hidden="1" customHeight="1" x14ac:dyDescent="0.25">
      <c r="A119" s="54" t="s">
        <v>222</v>
      </c>
      <c r="B119" s="54" t="s">
        <v>223</v>
      </c>
      <c r="C119" s="31">
        <v>4301071051</v>
      </c>
      <c r="D119" s="365">
        <v>4607111039262</v>
      </c>
      <c r="E119" s="366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52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68"/>
      <c r="R119" s="368"/>
      <c r="S119" s="368"/>
      <c r="T119" s="369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5">
        <v>4607111034144</v>
      </c>
      <c r="E120" s="366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56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8"/>
      <c r="R120" s="368"/>
      <c r="S120" s="368"/>
      <c r="T120" s="369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226</v>
      </c>
      <c r="B121" s="54" t="s">
        <v>227</v>
      </c>
      <c r="C121" s="31">
        <v>4301071038</v>
      </c>
      <c r="D121" s="365">
        <v>4607111039248</v>
      </c>
      <c r="E121" s="366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44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68"/>
      <c r="R121" s="368"/>
      <c r="S121" s="368"/>
      <c r="T121" s="369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5">
        <v>4607111039293</v>
      </c>
      <c r="E122" s="366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51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68"/>
      <c r="R122" s="368"/>
      <c r="S122" s="368"/>
      <c r="T122" s="369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230</v>
      </c>
      <c r="B123" s="54" t="s">
        <v>231</v>
      </c>
      <c r="C123" s="31">
        <v>4301071039</v>
      </c>
      <c r="D123" s="365">
        <v>4607111039279</v>
      </c>
      <c r="E123" s="366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42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68"/>
      <c r="R123" s="368"/>
      <c r="S123" s="368"/>
      <c r="T123" s="369"/>
      <c r="U123" s="34"/>
      <c r="V123" s="34"/>
      <c r="W123" s="35" t="s">
        <v>69</v>
      </c>
      <c r="X123" s="352">
        <v>0</v>
      </c>
      <c r="Y123" s="353">
        <f>IFERROR(IF(X123="","",X123),"")</f>
        <v>0</v>
      </c>
      <c r="Z123" s="36">
        <f>IFERROR(IF(X123="","",X123*0.0155),"")</f>
        <v>0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372"/>
      <c r="B124" s="373"/>
      <c r="C124" s="373"/>
      <c r="D124" s="373"/>
      <c r="E124" s="373"/>
      <c r="F124" s="373"/>
      <c r="G124" s="373"/>
      <c r="H124" s="373"/>
      <c r="I124" s="373"/>
      <c r="J124" s="373"/>
      <c r="K124" s="373"/>
      <c r="L124" s="373"/>
      <c r="M124" s="373"/>
      <c r="N124" s="373"/>
      <c r="O124" s="374"/>
      <c r="P124" s="358" t="s">
        <v>72</v>
      </c>
      <c r="Q124" s="359"/>
      <c r="R124" s="359"/>
      <c r="S124" s="359"/>
      <c r="T124" s="359"/>
      <c r="U124" s="359"/>
      <c r="V124" s="360"/>
      <c r="W124" s="37" t="s">
        <v>69</v>
      </c>
      <c r="X124" s="354">
        <f>IFERROR(SUM(X119:X123),"0")</f>
        <v>0</v>
      </c>
      <c r="Y124" s="354">
        <f>IFERROR(SUM(Y119:Y123),"0")</f>
        <v>0</v>
      </c>
      <c r="Z124" s="354">
        <f>IFERROR(IF(Z119="",0,Z119),"0")+IFERROR(IF(Z120="",0,Z120),"0")+IFERROR(IF(Z121="",0,Z121),"0")+IFERROR(IF(Z122="",0,Z122),"0")+IFERROR(IF(Z123="",0,Z123),"0")</f>
        <v>0</v>
      </c>
      <c r="AA124" s="355"/>
      <c r="AB124" s="355"/>
      <c r="AC124" s="355"/>
    </row>
    <row r="125" spans="1:68" hidden="1" x14ac:dyDescent="0.2">
      <c r="A125" s="373"/>
      <c r="B125" s="373"/>
      <c r="C125" s="373"/>
      <c r="D125" s="373"/>
      <c r="E125" s="373"/>
      <c r="F125" s="373"/>
      <c r="G125" s="373"/>
      <c r="H125" s="373"/>
      <c r="I125" s="373"/>
      <c r="J125" s="373"/>
      <c r="K125" s="373"/>
      <c r="L125" s="373"/>
      <c r="M125" s="373"/>
      <c r="N125" s="373"/>
      <c r="O125" s="374"/>
      <c r="P125" s="358" t="s">
        <v>72</v>
      </c>
      <c r="Q125" s="359"/>
      <c r="R125" s="359"/>
      <c r="S125" s="359"/>
      <c r="T125" s="359"/>
      <c r="U125" s="359"/>
      <c r="V125" s="360"/>
      <c r="W125" s="37" t="s">
        <v>73</v>
      </c>
      <c r="X125" s="354">
        <f>IFERROR(SUMPRODUCT(X119:X123*H119:H123),"0")</f>
        <v>0</v>
      </c>
      <c r="Y125" s="354">
        <f>IFERROR(SUMPRODUCT(Y119:Y123*H119:H123),"0")</f>
        <v>0</v>
      </c>
      <c r="Z125" s="37"/>
      <c r="AA125" s="355"/>
      <c r="AB125" s="355"/>
      <c r="AC125" s="355"/>
    </row>
    <row r="126" spans="1:68" ht="16.5" hidden="1" customHeight="1" x14ac:dyDescent="0.25">
      <c r="A126" s="375" t="s">
        <v>232</v>
      </c>
      <c r="B126" s="373"/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73"/>
      <c r="N126" s="373"/>
      <c r="O126" s="373"/>
      <c r="P126" s="373"/>
      <c r="Q126" s="373"/>
      <c r="R126" s="373"/>
      <c r="S126" s="373"/>
      <c r="T126" s="373"/>
      <c r="U126" s="373"/>
      <c r="V126" s="373"/>
      <c r="W126" s="373"/>
      <c r="X126" s="373"/>
      <c r="Y126" s="373"/>
      <c r="Z126" s="373"/>
      <c r="AA126" s="346"/>
      <c r="AB126" s="346"/>
      <c r="AC126" s="346"/>
    </row>
    <row r="127" spans="1:68" ht="14.25" hidden="1" customHeight="1" x14ac:dyDescent="0.25">
      <c r="A127" s="386" t="s">
        <v>154</v>
      </c>
      <c r="B127" s="373"/>
      <c r="C127" s="373"/>
      <c r="D127" s="373"/>
      <c r="E127" s="373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  <c r="X127" s="373"/>
      <c r="Y127" s="373"/>
      <c r="Z127" s="373"/>
      <c r="AA127" s="347"/>
      <c r="AB127" s="347"/>
      <c r="AC127" s="347"/>
    </row>
    <row r="128" spans="1:68" ht="27" hidden="1" customHeight="1" x14ac:dyDescent="0.25">
      <c r="A128" s="54" t="s">
        <v>233</v>
      </c>
      <c r="B128" s="54" t="s">
        <v>234</v>
      </c>
      <c r="C128" s="31">
        <v>4301135533</v>
      </c>
      <c r="D128" s="365">
        <v>4607111034014</v>
      </c>
      <c r="E128" s="366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41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68"/>
      <c r="R128" s="368"/>
      <c r="S128" s="368"/>
      <c r="T128" s="369"/>
      <c r="U128" s="34"/>
      <c r="V128" s="34"/>
      <c r="W128" s="35" t="s">
        <v>69</v>
      </c>
      <c r="X128" s="352">
        <v>0</v>
      </c>
      <c r="Y128" s="353">
        <f>IFERROR(IF(X128="","",X128),"")</f>
        <v>0</v>
      </c>
      <c r="Z128" s="36">
        <f>IFERROR(IF(X128="","",X128*0.01788),"")</f>
        <v>0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hidden="1" customHeight="1" x14ac:dyDescent="0.25">
      <c r="A129" s="54" t="s">
        <v>236</v>
      </c>
      <c r="B129" s="54" t="s">
        <v>237</v>
      </c>
      <c r="C129" s="31">
        <v>4301135532</v>
      </c>
      <c r="D129" s="365">
        <v>4607111033994</v>
      </c>
      <c r="E129" s="366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5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68"/>
      <c r="R129" s="368"/>
      <c r="S129" s="368"/>
      <c r="T129" s="369"/>
      <c r="U129" s="34"/>
      <c r="V129" s="34"/>
      <c r="W129" s="35" t="s">
        <v>69</v>
      </c>
      <c r="X129" s="352">
        <v>0</v>
      </c>
      <c r="Y129" s="353">
        <f>IFERROR(IF(X129="","",X129),"")</f>
        <v>0</v>
      </c>
      <c r="Z129" s="36">
        <f>IFERROR(IF(X129="","",X129*0.01788),"")</f>
        <v>0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72"/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4"/>
      <c r="P130" s="358" t="s">
        <v>72</v>
      </c>
      <c r="Q130" s="359"/>
      <c r="R130" s="359"/>
      <c r="S130" s="359"/>
      <c r="T130" s="359"/>
      <c r="U130" s="359"/>
      <c r="V130" s="360"/>
      <c r="W130" s="37" t="s">
        <v>69</v>
      </c>
      <c r="X130" s="354">
        <f>IFERROR(SUM(X128:X129),"0")</f>
        <v>0</v>
      </c>
      <c r="Y130" s="354">
        <f>IFERROR(SUM(Y128:Y129),"0")</f>
        <v>0</v>
      </c>
      <c r="Z130" s="354">
        <f>IFERROR(IF(Z128="",0,Z128),"0")+IFERROR(IF(Z129="",0,Z129),"0")</f>
        <v>0</v>
      </c>
      <c r="AA130" s="355"/>
      <c r="AB130" s="355"/>
      <c r="AC130" s="355"/>
    </row>
    <row r="131" spans="1:68" hidden="1" x14ac:dyDescent="0.2">
      <c r="A131" s="373"/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4"/>
      <c r="P131" s="358" t="s">
        <v>72</v>
      </c>
      <c r="Q131" s="359"/>
      <c r="R131" s="359"/>
      <c r="S131" s="359"/>
      <c r="T131" s="359"/>
      <c r="U131" s="359"/>
      <c r="V131" s="360"/>
      <c r="W131" s="37" t="s">
        <v>73</v>
      </c>
      <c r="X131" s="354">
        <f>IFERROR(SUMPRODUCT(X128:X129*H128:H129),"0")</f>
        <v>0</v>
      </c>
      <c r="Y131" s="354">
        <f>IFERROR(SUMPRODUCT(Y128:Y129*H128:H129),"0")</f>
        <v>0</v>
      </c>
      <c r="Z131" s="37"/>
      <c r="AA131" s="355"/>
      <c r="AB131" s="355"/>
      <c r="AC131" s="355"/>
    </row>
    <row r="132" spans="1:68" ht="16.5" hidden="1" customHeight="1" x14ac:dyDescent="0.25">
      <c r="A132" s="375" t="s">
        <v>238</v>
      </c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  <c r="X132" s="373"/>
      <c r="Y132" s="373"/>
      <c r="Z132" s="373"/>
      <c r="AA132" s="346"/>
      <c r="AB132" s="346"/>
      <c r="AC132" s="346"/>
    </row>
    <row r="133" spans="1:68" ht="14.25" hidden="1" customHeight="1" x14ac:dyDescent="0.25">
      <c r="A133" s="386" t="s">
        <v>154</v>
      </c>
      <c r="B133" s="373"/>
      <c r="C133" s="373"/>
      <c r="D133" s="373"/>
      <c r="E133" s="373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  <c r="X133" s="373"/>
      <c r="Y133" s="373"/>
      <c r="Z133" s="373"/>
      <c r="AA133" s="347"/>
      <c r="AB133" s="347"/>
      <c r="AC133" s="347"/>
    </row>
    <row r="134" spans="1:68" ht="27" hidden="1" customHeight="1" x14ac:dyDescent="0.25">
      <c r="A134" s="54" t="s">
        <v>239</v>
      </c>
      <c r="B134" s="54" t="s">
        <v>240</v>
      </c>
      <c r="C134" s="31">
        <v>4301135311</v>
      </c>
      <c r="D134" s="365">
        <v>4607111039095</v>
      </c>
      <c r="E134" s="366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4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68"/>
      <c r="R134" s="368"/>
      <c r="S134" s="368"/>
      <c r="T134" s="369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hidden="1" customHeight="1" x14ac:dyDescent="0.25">
      <c r="A135" s="54" t="s">
        <v>242</v>
      </c>
      <c r="B135" s="54" t="s">
        <v>243</v>
      </c>
      <c r="C135" s="31">
        <v>4301135534</v>
      </c>
      <c r="D135" s="365">
        <v>4607111034199</v>
      </c>
      <c r="E135" s="366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2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68"/>
      <c r="R135" s="368"/>
      <c r="S135" s="368"/>
      <c r="T135" s="369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72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4"/>
      <c r="P136" s="358" t="s">
        <v>72</v>
      </c>
      <c r="Q136" s="359"/>
      <c r="R136" s="359"/>
      <c r="S136" s="359"/>
      <c r="T136" s="359"/>
      <c r="U136" s="359"/>
      <c r="V136" s="360"/>
      <c r="W136" s="37" t="s">
        <v>69</v>
      </c>
      <c r="X136" s="354">
        <f>IFERROR(SUM(X134:X135),"0")</f>
        <v>0</v>
      </c>
      <c r="Y136" s="354">
        <f>IFERROR(SUM(Y134:Y135),"0")</f>
        <v>0</v>
      </c>
      <c r="Z136" s="354">
        <f>IFERROR(IF(Z134="",0,Z134),"0")+IFERROR(IF(Z135="",0,Z135),"0")</f>
        <v>0</v>
      </c>
      <c r="AA136" s="355"/>
      <c r="AB136" s="355"/>
      <c r="AC136" s="355"/>
    </row>
    <row r="137" spans="1:68" hidden="1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4"/>
      <c r="P137" s="358" t="s">
        <v>72</v>
      </c>
      <c r="Q137" s="359"/>
      <c r="R137" s="359"/>
      <c r="S137" s="359"/>
      <c r="T137" s="359"/>
      <c r="U137" s="359"/>
      <c r="V137" s="360"/>
      <c r="W137" s="37" t="s">
        <v>73</v>
      </c>
      <c r="X137" s="354">
        <f>IFERROR(SUMPRODUCT(X134:X135*H134:H135),"0")</f>
        <v>0</v>
      </c>
      <c r="Y137" s="354">
        <f>IFERROR(SUMPRODUCT(Y134:Y135*H134:H135),"0")</f>
        <v>0</v>
      </c>
      <c r="Z137" s="37"/>
      <c r="AA137" s="355"/>
      <c r="AB137" s="355"/>
      <c r="AC137" s="355"/>
    </row>
    <row r="138" spans="1:68" ht="16.5" hidden="1" customHeight="1" x14ac:dyDescent="0.25">
      <c r="A138" s="375" t="s">
        <v>245</v>
      </c>
      <c r="B138" s="373"/>
      <c r="C138" s="373"/>
      <c r="D138" s="373"/>
      <c r="E138" s="373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  <c r="X138" s="373"/>
      <c r="Y138" s="373"/>
      <c r="Z138" s="373"/>
      <c r="AA138" s="346"/>
      <c r="AB138" s="346"/>
      <c r="AC138" s="346"/>
    </row>
    <row r="139" spans="1:68" ht="14.25" hidden="1" customHeight="1" x14ac:dyDescent="0.25">
      <c r="A139" s="386" t="s">
        <v>154</v>
      </c>
      <c r="B139" s="373"/>
      <c r="C139" s="373"/>
      <c r="D139" s="373"/>
      <c r="E139" s="373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  <c r="X139" s="373"/>
      <c r="Y139" s="373"/>
      <c r="Z139" s="373"/>
      <c r="AA139" s="347"/>
      <c r="AB139" s="347"/>
      <c r="AC139" s="347"/>
    </row>
    <row r="140" spans="1:68" ht="27" hidden="1" customHeight="1" x14ac:dyDescent="0.25">
      <c r="A140" s="54" t="s">
        <v>246</v>
      </c>
      <c r="B140" s="54" t="s">
        <v>247</v>
      </c>
      <c r="C140" s="31">
        <v>4301135275</v>
      </c>
      <c r="D140" s="365">
        <v>4607111034380</v>
      </c>
      <c r="E140" s="366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9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68"/>
      <c r="R140" s="368"/>
      <c r="S140" s="368"/>
      <c r="T140" s="369"/>
      <c r="U140" s="34"/>
      <c r="V140" s="34"/>
      <c r="W140" s="35" t="s">
        <v>69</v>
      </c>
      <c r="X140" s="352">
        <v>0</v>
      </c>
      <c r="Y140" s="353">
        <f>IFERROR(IF(X140="","",X140),"")</f>
        <v>0</v>
      </c>
      <c r="Z140" s="36">
        <f>IFERROR(IF(X140="","",X140*0.01788),"")</f>
        <v>0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65">
        <v>4607111034397</v>
      </c>
      <c r="E141" s="366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58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68"/>
      <c r="R141" s="368"/>
      <c r="S141" s="368"/>
      <c r="T141" s="369"/>
      <c r="U141" s="34"/>
      <c r="V141" s="34"/>
      <c r="W141" s="35" t="s">
        <v>69</v>
      </c>
      <c r="X141" s="352">
        <v>42</v>
      </c>
      <c r="Y141" s="35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137.76</v>
      </c>
      <c r="BN141" s="67">
        <f>IFERROR(Y141*I141,"0")</f>
        <v>137.76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72"/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4"/>
      <c r="P142" s="358" t="s">
        <v>72</v>
      </c>
      <c r="Q142" s="359"/>
      <c r="R142" s="359"/>
      <c r="S142" s="359"/>
      <c r="T142" s="359"/>
      <c r="U142" s="359"/>
      <c r="V142" s="360"/>
      <c r="W142" s="37" t="s">
        <v>69</v>
      </c>
      <c r="X142" s="354">
        <f>IFERROR(SUM(X140:X141),"0")</f>
        <v>42</v>
      </c>
      <c r="Y142" s="354">
        <f>IFERROR(SUM(Y140:Y141),"0")</f>
        <v>42</v>
      </c>
      <c r="Z142" s="354">
        <f>IFERROR(IF(Z140="",0,Z140),"0")+IFERROR(IF(Z141="",0,Z141),"0")</f>
        <v>0.75095999999999996</v>
      </c>
      <c r="AA142" s="355"/>
      <c r="AB142" s="355"/>
      <c r="AC142" s="355"/>
    </row>
    <row r="143" spans="1:68" x14ac:dyDescent="0.2">
      <c r="A143" s="373"/>
      <c r="B143" s="373"/>
      <c r="C143" s="373"/>
      <c r="D143" s="373"/>
      <c r="E143" s="373"/>
      <c r="F143" s="373"/>
      <c r="G143" s="373"/>
      <c r="H143" s="373"/>
      <c r="I143" s="373"/>
      <c r="J143" s="373"/>
      <c r="K143" s="373"/>
      <c r="L143" s="373"/>
      <c r="M143" s="373"/>
      <c r="N143" s="373"/>
      <c r="O143" s="374"/>
      <c r="P143" s="358" t="s">
        <v>72</v>
      </c>
      <c r="Q143" s="359"/>
      <c r="R143" s="359"/>
      <c r="S143" s="359"/>
      <c r="T143" s="359"/>
      <c r="U143" s="359"/>
      <c r="V143" s="360"/>
      <c r="W143" s="37" t="s">
        <v>73</v>
      </c>
      <c r="X143" s="354">
        <f>IFERROR(SUMPRODUCT(X140:X141*H140:H141),"0")</f>
        <v>126</v>
      </c>
      <c r="Y143" s="354">
        <f>IFERROR(SUMPRODUCT(Y140:Y141*H140:H141),"0")</f>
        <v>126</v>
      </c>
      <c r="Z143" s="37"/>
      <c r="AA143" s="355"/>
      <c r="AB143" s="355"/>
      <c r="AC143" s="355"/>
    </row>
    <row r="144" spans="1:68" ht="16.5" hidden="1" customHeight="1" x14ac:dyDescent="0.25">
      <c r="A144" s="375" t="s">
        <v>251</v>
      </c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  <c r="X144" s="373"/>
      <c r="Y144" s="373"/>
      <c r="Z144" s="373"/>
      <c r="AA144" s="346"/>
      <c r="AB144" s="346"/>
      <c r="AC144" s="346"/>
    </row>
    <row r="145" spans="1:68" ht="14.25" hidden="1" customHeight="1" x14ac:dyDescent="0.25">
      <c r="A145" s="386" t="s">
        <v>154</v>
      </c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  <c r="X145" s="373"/>
      <c r="Y145" s="373"/>
      <c r="Z145" s="373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65">
        <v>4607111035806</v>
      </c>
      <c r="E146" s="366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46" t="s">
        <v>254</v>
      </c>
      <c r="Q146" s="368"/>
      <c r="R146" s="368"/>
      <c r="S146" s="368"/>
      <c r="T146" s="369"/>
      <c r="U146" s="34"/>
      <c r="V146" s="34"/>
      <c r="W146" s="35" t="s">
        <v>69</v>
      </c>
      <c r="X146" s="352">
        <v>42</v>
      </c>
      <c r="Y146" s="353">
        <f>IFERROR(IF(X146="","",X146),"")</f>
        <v>42</v>
      </c>
      <c r="Z146" s="36">
        <f>IFERROR(IF(X146="","",X146*0.01788),"")</f>
        <v>0.75095999999999996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155.55119999999999</v>
      </c>
      <c r="BN146" s="67">
        <f>IFERROR(Y146*I146,"0")</f>
        <v>155.55119999999999</v>
      </c>
      <c r="BO146" s="67">
        <f>IFERROR(X146/J146,"0")</f>
        <v>0.6</v>
      </c>
      <c r="BP146" s="67">
        <f>IFERROR(Y146/J146,"0")</f>
        <v>0.6</v>
      </c>
    </row>
    <row r="147" spans="1:68" x14ac:dyDescent="0.2">
      <c r="A147" s="372"/>
      <c r="B147" s="373"/>
      <c r="C147" s="373"/>
      <c r="D147" s="373"/>
      <c r="E147" s="373"/>
      <c r="F147" s="373"/>
      <c r="G147" s="373"/>
      <c r="H147" s="373"/>
      <c r="I147" s="373"/>
      <c r="J147" s="373"/>
      <c r="K147" s="373"/>
      <c r="L147" s="373"/>
      <c r="M147" s="373"/>
      <c r="N147" s="373"/>
      <c r="O147" s="374"/>
      <c r="P147" s="358" t="s">
        <v>72</v>
      </c>
      <c r="Q147" s="359"/>
      <c r="R147" s="359"/>
      <c r="S147" s="359"/>
      <c r="T147" s="359"/>
      <c r="U147" s="359"/>
      <c r="V147" s="360"/>
      <c r="W147" s="37" t="s">
        <v>69</v>
      </c>
      <c r="X147" s="354">
        <f>IFERROR(SUM(X146:X146),"0")</f>
        <v>42</v>
      </c>
      <c r="Y147" s="354">
        <f>IFERROR(SUM(Y146:Y146),"0")</f>
        <v>42</v>
      </c>
      <c r="Z147" s="354">
        <f>IFERROR(IF(Z146="",0,Z146),"0")</f>
        <v>0.75095999999999996</v>
      </c>
      <c r="AA147" s="355"/>
      <c r="AB147" s="355"/>
      <c r="AC147" s="355"/>
    </row>
    <row r="148" spans="1:68" x14ac:dyDescent="0.2">
      <c r="A148" s="373"/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4"/>
      <c r="P148" s="358" t="s">
        <v>72</v>
      </c>
      <c r="Q148" s="359"/>
      <c r="R148" s="359"/>
      <c r="S148" s="359"/>
      <c r="T148" s="359"/>
      <c r="U148" s="359"/>
      <c r="V148" s="360"/>
      <c r="W148" s="37" t="s">
        <v>73</v>
      </c>
      <c r="X148" s="354">
        <f>IFERROR(SUMPRODUCT(X146:X146*H146:H146),"0")</f>
        <v>126</v>
      </c>
      <c r="Y148" s="354">
        <f>IFERROR(SUMPRODUCT(Y146:Y146*H146:H146),"0")</f>
        <v>126</v>
      </c>
      <c r="Z148" s="37"/>
      <c r="AA148" s="355"/>
      <c r="AB148" s="355"/>
      <c r="AC148" s="355"/>
    </row>
    <row r="149" spans="1:68" ht="16.5" hidden="1" customHeight="1" x14ac:dyDescent="0.25">
      <c r="A149" s="375" t="s">
        <v>256</v>
      </c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  <c r="X149" s="373"/>
      <c r="Y149" s="373"/>
      <c r="Z149" s="373"/>
      <c r="AA149" s="346"/>
      <c r="AB149" s="346"/>
      <c r="AC149" s="346"/>
    </row>
    <row r="150" spans="1:68" ht="14.25" hidden="1" customHeight="1" x14ac:dyDescent="0.25">
      <c r="A150" s="386" t="s">
        <v>154</v>
      </c>
      <c r="B150" s="373"/>
      <c r="C150" s="373"/>
      <c r="D150" s="373"/>
      <c r="E150" s="373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  <c r="X150" s="373"/>
      <c r="Y150" s="373"/>
      <c r="Z150" s="373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5">
        <v>4607111039613</v>
      </c>
      <c r="E151" s="366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38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68"/>
      <c r="R151" s="368"/>
      <c r="S151" s="368"/>
      <c r="T151" s="369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72"/>
      <c r="B152" s="373"/>
      <c r="C152" s="373"/>
      <c r="D152" s="373"/>
      <c r="E152" s="373"/>
      <c r="F152" s="373"/>
      <c r="G152" s="373"/>
      <c r="H152" s="373"/>
      <c r="I152" s="373"/>
      <c r="J152" s="373"/>
      <c r="K152" s="373"/>
      <c r="L152" s="373"/>
      <c r="M152" s="373"/>
      <c r="N152" s="373"/>
      <c r="O152" s="374"/>
      <c r="P152" s="358" t="s">
        <v>72</v>
      </c>
      <c r="Q152" s="359"/>
      <c r="R152" s="359"/>
      <c r="S152" s="359"/>
      <c r="T152" s="359"/>
      <c r="U152" s="359"/>
      <c r="V152" s="360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73"/>
      <c r="B153" s="373"/>
      <c r="C153" s="373"/>
      <c r="D153" s="373"/>
      <c r="E153" s="373"/>
      <c r="F153" s="373"/>
      <c r="G153" s="373"/>
      <c r="H153" s="373"/>
      <c r="I153" s="373"/>
      <c r="J153" s="373"/>
      <c r="K153" s="373"/>
      <c r="L153" s="373"/>
      <c r="M153" s="373"/>
      <c r="N153" s="373"/>
      <c r="O153" s="374"/>
      <c r="P153" s="358" t="s">
        <v>72</v>
      </c>
      <c r="Q153" s="359"/>
      <c r="R153" s="359"/>
      <c r="S153" s="359"/>
      <c r="T153" s="359"/>
      <c r="U153" s="359"/>
      <c r="V153" s="360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5" t="s">
        <v>259</v>
      </c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  <c r="X154" s="373"/>
      <c r="Y154" s="373"/>
      <c r="Z154" s="373"/>
      <c r="AA154" s="346"/>
      <c r="AB154" s="346"/>
      <c r="AC154" s="346"/>
    </row>
    <row r="155" spans="1:68" ht="14.25" hidden="1" customHeight="1" x14ac:dyDescent="0.25">
      <c r="A155" s="386" t="s">
        <v>260</v>
      </c>
      <c r="B155" s="373"/>
      <c r="C155" s="373"/>
      <c r="D155" s="373"/>
      <c r="E155" s="373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  <c r="X155" s="373"/>
      <c r="Y155" s="373"/>
      <c r="Z155" s="373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5">
        <v>4607111035639</v>
      </c>
      <c r="E156" s="366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68"/>
      <c r="R156" s="368"/>
      <c r="S156" s="368"/>
      <c r="T156" s="369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5">
        <v>4607111035646</v>
      </c>
      <c r="E157" s="366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56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68"/>
      <c r="R157" s="368"/>
      <c r="S157" s="368"/>
      <c r="T157" s="369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72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3"/>
      <c r="N158" s="373"/>
      <c r="O158" s="374"/>
      <c r="P158" s="358" t="s">
        <v>72</v>
      </c>
      <c r="Q158" s="359"/>
      <c r="R158" s="359"/>
      <c r="S158" s="359"/>
      <c r="T158" s="359"/>
      <c r="U158" s="359"/>
      <c r="V158" s="360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73"/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4"/>
      <c r="P159" s="358" t="s">
        <v>72</v>
      </c>
      <c r="Q159" s="359"/>
      <c r="R159" s="359"/>
      <c r="S159" s="359"/>
      <c r="T159" s="359"/>
      <c r="U159" s="359"/>
      <c r="V159" s="360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5" t="s">
        <v>267</v>
      </c>
      <c r="B160" s="373"/>
      <c r="C160" s="373"/>
      <c r="D160" s="373"/>
      <c r="E160" s="373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  <c r="X160" s="373"/>
      <c r="Y160" s="373"/>
      <c r="Z160" s="373"/>
      <c r="AA160" s="346"/>
      <c r="AB160" s="346"/>
      <c r="AC160" s="346"/>
    </row>
    <row r="161" spans="1:68" ht="14.25" hidden="1" customHeight="1" x14ac:dyDescent="0.25">
      <c r="A161" s="386" t="s">
        <v>154</v>
      </c>
      <c r="B161" s="373"/>
      <c r="C161" s="373"/>
      <c r="D161" s="373"/>
      <c r="E161" s="373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  <c r="X161" s="373"/>
      <c r="Y161" s="373"/>
      <c r="Z161" s="373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65">
        <v>4607111036568</v>
      </c>
      <c r="E162" s="366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45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68"/>
      <c r="R162" s="368"/>
      <c r="S162" s="368"/>
      <c r="T162" s="369"/>
      <c r="U162" s="34"/>
      <c r="V162" s="34"/>
      <c r="W162" s="35" t="s">
        <v>69</v>
      </c>
      <c r="X162" s="352">
        <v>84</v>
      </c>
      <c r="Y162" s="353">
        <f>IFERROR(IF(X162="","",X162),"")</f>
        <v>84</v>
      </c>
      <c r="Z162" s="36">
        <f>IFERROR(IF(X162="","",X162*0.00941),"")</f>
        <v>0.79044000000000003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176.55119999999999</v>
      </c>
      <c r="BN162" s="67">
        <f>IFERROR(Y162*I162,"0")</f>
        <v>176.55119999999999</v>
      </c>
      <c r="BO162" s="67">
        <f>IFERROR(X162/J162,"0")</f>
        <v>0.6</v>
      </c>
      <c r="BP162" s="67">
        <f>IFERROR(Y162/J162,"0")</f>
        <v>0.6</v>
      </c>
    </row>
    <row r="163" spans="1:68" x14ac:dyDescent="0.2">
      <c r="A163" s="372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4"/>
      <c r="P163" s="358" t="s">
        <v>72</v>
      </c>
      <c r="Q163" s="359"/>
      <c r="R163" s="359"/>
      <c r="S163" s="359"/>
      <c r="T163" s="359"/>
      <c r="U163" s="359"/>
      <c r="V163" s="360"/>
      <c r="W163" s="37" t="s">
        <v>69</v>
      </c>
      <c r="X163" s="354">
        <f>IFERROR(SUM(X162:X162),"0")</f>
        <v>84</v>
      </c>
      <c r="Y163" s="354">
        <f>IFERROR(SUM(Y162:Y162),"0")</f>
        <v>84</v>
      </c>
      <c r="Z163" s="354">
        <f>IFERROR(IF(Z162="",0,Z162),"0")</f>
        <v>0.79044000000000003</v>
      </c>
      <c r="AA163" s="355"/>
      <c r="AB163" s="355"/>
      <c r="AC163" s="355"/>
    </row>
    <row r="164" spans="1:68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4"/>
      <c r="P164" s="358" t="s">
        <v>72</v>
      </c>
      <c r="Q164" s="359"/>
      <c r="R164" s="359"/>
      <c r="S164" s="359"/>
      <c r="T164" s="359"/>
      <c r="U164" s="359"/>
      <c r="V164" s="360"/>
      <c r="W164" s="37" t="s">
        <v>73</v>
      </c>
      <c r="X164" s="354">
        <f>IFERROR(SUMPRODUCT(X162:X162*H162:H162),"0")</f>
        <v>141.12</v>
      </c>
      <c r="Y164" s="354">
        <f>IFERROR(SUMPRODUCT(Y162:Y162*H162:H162),"0")</f>
        <v>141.12</v>
      </c>
      <c r="Z164" s="37"/>
      <c r="AA164" s="355"/>
      <c r="AB164" s="355"/>
      <c r="AC164" s="355"/>
    </row>
    <row r="165" spans="1:68" ht="27.75" hidden="1" customHeight="1" x14ac:dyDescent="0.2">
      <c r="A165" s="396" t="s">
        <v>271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48"/>
      <c r="AB165" s="48"/>
      <c r="AC165" s="48"/>
    </row>
    <row r="166" spans="1:68" ht="16.5" hidden="1" customHeight="1" x14ac:dyDescent="0.25">
      <c r="A166" s="375" t="s">
        <v>272</v>
      </c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  <c r="X166" s="373"/>
      <c r="Y166" s="373"/>
      <c r="Z166" s="373"/>
      <c r="AA166" s="346"/>
      <c r="AB166" s="346"/>
      <c r="AC166" s="346"/>
    </row>
    <row r="167" spans="1:68" ht="14.25" hidden="1" customHeight="1" x14ac:dyDescent="0.25">
      <c r="A167" s="386" t="s">
        <v>154</v>
      </c>
      <c r="B167" s="373"/>
      <c r="C167" s="373"/>
      <c r="D167" s="373"/>
      <c r="E167" s="373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  <c r="X167" s="373"/>
      <c r="Y167" s="373"/>
      <c r="Z167" s="373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5">
        <v>4607111039057</v>
      </c>
      <c r="E168" s="366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541" t="s">
        <v>275</v>
      </c>
      <c r="Q168" s="368"/>
      <c r="R168" s="368"/>
      <c r="S168" s="368"/>
      <c r="T168" s="369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72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3"/>
      <c r="N169" s="373"/>
      <c r="O169" s="374"/>
      <c r="P169" s="358" t="s">
        <v>72</v>
      </c>
      <c r="Q169" s="359"/>
      <c r="R169" s="359"/>
      <c r="S169" s="359"/>
      <c r="T169" s="359"/>
      <c r="U169" s="359"/>
      <c r="V169" s="360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73"/>
      <c r="B170" s="373"/>
      <c r="C170" s="373"/>
      <c r="D170" s="373"/>
      <c r="E170" s="373"/>
      <c r="F170" s="373"/>
      <c r="G170" s="373"/>
      <c r="H170" s="373"/>
      <c r="I170" s="373"/>
      <c r="J170" s="373"/>
      <c r="K170" s="373"/>
      <c r="L170" s="373"/>
      <c r="M170" s="373"/>
      <c r="N170" s="373"/>
      <c r="O170" s="374"/>
      <c r="P170" s="358" t="s">
        <v>72</v>
      </c>
      <c r="Q170" s="359"/>
      <c r="R170" s="359"/>
      <c r="S170" s="359"/>
      <c r="T170" s="359"/>
      <c r="U170" s="359"/>
      <c r="V170" s="360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5" t="s">
        <v>276</v>
      </c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373"/>
      <c r="Z171" s="373"/>
      <c r="AA171" s="346"/>
      <c r="AB171" s="346"/>
      <c r="AC171" s="346"/>
    </row>
    <row r="172" spans="1:68" ht="14.25" hidden="1" customHeight="1" x14ac:dyDescent="0.25">
      <c r="A172" s="386" t="s">
        <v>63</v>
      </c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373"/>
      <c r="Z172" s="373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5">
        <v>4607111036384</v>
      </c>
      <c r="E173" s="366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547" t="s">
        <v>279</v>
      </c>
      <c r="Q173" s="368"/>
      <c r="R173" s="368"/>
      <c r="S173" s="368"/>
      <c r="T173" s="369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5">
        <v>4640242180250</v>
      </c>
      <c r="E174" s="366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390" t="s">
        <v>283</v>
      </c>
      <c r="Q174" s="368"/>
      <c r="R174" s="368"/>
      <c r="S174" s="368"/>
      <c r="T174" s="369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285</v>
      </c>
      <c r="B175" s="54" t="s">
        <v>286</v>
      </c>
      <c r="C175" s="31">
        <v>4301071050</v>
      </c>
      <c r="D175" s="365">
        <v>4607111036216</v>
      </c>
      <c r="E175" s="366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45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68"/>
      <c r="R175" s="368"/>
      <c r="S175" s="368"/>
      <c r="T175" s="369"/>
      <c r="U175" s="34"/>
      <c r="V175" s="34"/>
      <c r="W175" s="35" t="s">
        <v>69</v>
      </c>
      <c r="X175" s="352">
        <v>0</v>
      </c>
      <c r="Y175" s="353">
        <f>IFERROR(IF(X175="","",X175),"")</f>
        <v>0</v>
      </c>
      <c r="Z175" s="36">
        <f>IFERROR(IF(X175="","",X175*0.00866),"")</f>
        <v>0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5">
        <v>4607111036278</v>
      </c>
      <c r="E176" s="366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43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68"/>
      <c r="R176" s="368"/>
      <c r="S176" s="368"/>
      <c r="T176" s="369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72"/>
      <c r="B177" s="373"/>
      <c r="C177" s="373"/>
      <c r="D177" s="373"/>
      <c r="E177" s="373"/>
      <c r="F177" s="373"/>
      <c r="G177" s="373"/>
      <c r="H177" s="373"/>
      <c r="I177" s="373"/>
      <c r="J177" s="373"/>
      <c r="K177" s="373"/>
      <c r="L177" s="373"/>
      <c r="M177" s="373"/>
      <c r="N177" s="373"/>
      <c r="O177" s="374"/>
      <c r="P177" s="358" t="s">
        <v>72</v>
      </c>
      <c r="Q177" s="359"/>
      <c r="R177" s="359"/>
      <c r="S177" s="359"/>
      <c r="T177" s="359"/>
      <c r="U177" s="359"/>
      <c r="V177" s="360"/>
      <c r="W177" s="37" t="s">
        <v>69</v>
      </c>
      <c r="X177" s="354">
        <f>IFERROR(SUM(X173:X176),"0")</f>
        <v>0</v>
      </c>
      <c r="Y177" s="354">
        <f>IFERROR(SUM(Y173:Y176),"0")</f>
        <v>0</v>
      </c>
      <c r="Z177" s="354">
        <f>IFERROR(IF(Z173="",0,Z173),"0")+IFERROR(IF(Z174="",0,Z174),"0")+IFERROR(IF(Z175="",0,Z175),"0")+IFERROR(IF(Z176="",0,Z176),"0")</f>
        <v>0</v>
      </c>
      <c r="AA177" s="355"/>
      <c r="AB177" s="355"/>
      <c r="AC177" s="355"/>
    </row>
    <row r="178" spans="1:68" hidden="1" x14ac:dyDescent="0.2">
      <c r="A178" s="373"/>
      <c r="B178" s="373"/>
      <c r="C178" s="373"/>
      <c r="D178" s="373"/>
      <c r="E178" s="373"/>
      <c r="F178" s="373"/>
      <c r="G178" s="373"/>
      <c r="H178" s="373"/>
      <c r="I178" s="373"/>
      <c r="J178" s="373"/>
      <c r="K178" s="373"/>
      <c r="L178" s="373"/>
      <c r="M178" s="373"/>
      <c r="N178" s="373"/>
      <c r="O178" s="374"/>
      <c r="P178" s="358" t="s">
        <v>72</v>
      </c>
      <c r="Q178" s="359"/>
      <c r="R178" s="359"/>
      <c r="S178" s="359"/>
      <c r="T178" s="359"/>
      <c r="U178" s="359"/>
      <c r="V178" s="360"/>
      <c r="W178" s="37" t="s">
        <v>73</v>
      </c>
      <c r="X178" s="354">
        <f>IFERROR(SUMPRODUCT(X173:X176*H173:H176),"0")</f>
        <v>0</v>
      </c>
      <c r="Y178" s="354">
        <f>IFERROR(SUMPRODUCT(Y173:Y176*H173:H176),"0")</f>
        <v>0</v>
      </c>
      <c r="Z178" s="37"/>
      <c r="AA178" s="355"/>
      <c r="AB178" s="355"/>
      <c r="AC178" s="355"/>
    </row>
    <row r="179" spans="1:68" ht="14.25" hidden="1" customHeight="1" x14ac:dyDescent="0.25">
      <c r="A179" s="386" t="s">
        <v>291</v>
      </c>
      <c r="B179" s="373"/>
      <c r="C179" s="373"/>
      <c r="D179" s="373"/>
      <c r="E179" s="373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  <c r="X179" s="373"/>
      <c r="Y179" s="373"/>
      <c r="Z179" s="373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5">
        <v>4607111036827</v>
      </c>
      <c r="E180" s="366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5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68"/>
      <c r="R180" s="368"/>
      <c r="S180" s="368"/>
      <c r="T180" s="369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5">
        <v>4607111036834</v>
      </c>
      <c r="E181" s="366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4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68"/>
      <c r="R181" s="368"/>
      <c r="S181" s="368"/>
      <c r="T181" s="369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72"/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4"/>
      <c r="P182" s="358" t="s">
        <v>72</v>
      </c>
      <c r="Q182" s="359"/>
      <c r="R182" s="359"/>
      <c r="S182" s="359"/>
      <c r="T182" s="359"/>
      <c r="U182" s="359"/>
      <c r="V182" s="360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73"/>
      <c r="B183" s="373"/>
      <c r="C183" s="373"/>
      <c r="D183" s="373"/>
      <c r="E183" s="373"/>
      <c r="F183" s="373"/>
      <c r="G183" s="373"/>
      <c r="H183" s="373"/>
      <c r="I183" s="373"/>
      <c r="J183" s="373"/>
      <c r="K183" s="373"/>
      <c r="L183" s="373"/>
      <c r="M183" s="373"/>
      <c r="N183" s="373"/>
      <c r="O183" s="374"/>
      <c r="P183" s="358" t="s">
        <v>72</v>
      </c>
      <c r="Q183" s="359"/>
      <c r="R183" s="359"/>
      <c r="S183" s="359"/>
      <c r="T183" s="359"/>
      <c r="U183" s="359"/>
      <c r="V183" s="360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96" t="s">
        <v>297</v>
      </c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397"/>
      <c r="P184" s="397"/>
      <c r="Q184" s="397"/>
      <c r="R184" s="397"/>
      <c r="S184" s="397"/>
      <c r="T184" s="397"/>
      <c r="U184" s="397"/>
      <c r="V184" s="397"/>
      <c r="W184" s="397"/>
      <c r="X184" s="397"/>
      <c r="Y184" s="397"/>
      <c r="Z184" s="397"/>
      <c r="AA184" s="48"/>
      <c r="AB184" s="48"/>
      <c r="AC184" s="48"/>
    </row>
    <row r="185" spans="1:68" ht="16.5" hidden="1" customHeight="1" x14ac:dyDescent="0.25">
      <c r="A185" s="375" t="s">
        <v>298</v>
      </c>
      <c r="B185" s="373"/>
      <c r="C185" s="373"/>
      <c r="D185" s="373"/>
      <c r="E185" s="373"/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  <c r="X185" s="373"/>
      <c r="Y185" s="373"/>
      <c r="Z185" s="373"/>
      <c r="AA185" s="346"/>
      <c r="AB185" s="346"/>
      <c r="AC185" s="346"/>
    </row>
    <row r="186" spans="1:68" ht="14.25" hidden="1" customHeight="1" x14ac:dyDescent="0.25">
      <c r="A186" s="386" t="s">
        <v>76</v>
      </c>
      <c r="B186" s="373"/>
      <c r="C186" s="373"/>
      <c r="D186" s="373"/>
      <c r="E186" s="373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  <c r="X186" s="373"/>
      <c r="Y186" s="373"/>
      <c r="Z186" s="373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5">
        <v>4607111035721</v>
      </c>
      <c r="E187" s="366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5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68"/>
      <c r="R187" s="368"/>
      <c r="S187" s="368"/>
      <c r="T187" s="369"/>
      <c r="U187" s="34"/>
      <c r="V187" s="34"/>
      <c r="W187" s="35" t="s">
        <v>69</v>
      </c>
      <c r="X187" s="352">
        <v>70</v>
      </c>
      <c r="Y187" s="353">
        <f>IFERROR(IF(X187="","",X187),"")</f>
        <v>70</v>
      </c>
      <c r="Z187" s="36">
        <f>IFERROR(IF(X187="","",X187*0.01788),"")</f>
        <v>1.2516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237.16</v>
      </c>
      <c r="BN187" s="67">
        <f>IFERROR(Y187*I187,"0")</f>
        <v>237.16</v>
      </c>
      <c r="BO187" s="67">
        <f>IFERROR(X187/J187,"0")</f>
        <v>1</v>
      </c>
      <c r="BP187" s="67">
        <f>IFERROR(Y187/J187,"0")</f>
        <v>1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65">
        <v>4607111035691</v>
      </c>
      <c r="E188" s="366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46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68"/>
      <c r="R188" s="368"/>
      <c r="S188" s="368"/>
      <c r="T188" s="369"/>
      <c r="U188" s="34"/>
      <c r="V188" s="34"/>
      <c r="W188" s="35" t="s">
        <v>69</v>
      </c>
      <c r="X188" s="352">
        <v>196</v>
      </c>
      <c r="Y188" s="353">
        <f>IFERROR(IF(X188="","",X188),"")</f>
        <v>196</v>
      </c>
      <c r="Z188" s="36">
        <f>IFERROR(IF(X188="","",X188*0.01788),"")</f>
        <v>3.50448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664.048</v>
      </c>
      <c r="BN188" s="67">
        <f>IFERROR(Y188*I188,"0")</f>
        <v>664.048</v>
      </c>
      <c r="BO188" s="67">
        <f>IFERROR(X188/J188,"0")</f>
        <v>2.8</v>
      </c>
      <c r="BP188" s="67">
        <f>IFERROR(Y188/J188,"0")</f>
        <v>2.8</v>
      </c>
    </row>
    <row r="189" spans="1:68" ht="27" hidden="1" customHeight="1" x14ac:dyDescent="0.25">
      <c r="A189" s="54" t="s">
        <v>305</v>
      </c>
      <c r="B189" s="54" t="s">
        <v>306</v>
      </c>
      <c r="C189" s="31">
        <v>4301132079</v>
      </c>
      <c r="D189" s="365">
        <v>4607111038487</v>
      </c>
      <c r="E189" s="366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54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68"/>
      <c r="R189" s="368"/>
      <c r="S189" s="368"/>
      <c r="T189" s="369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72"/>
      <c r="B190" s="373"/>
      <c r="C190" s="373"/>
      <c r="D190" s="373"/>
      <c r="E190" s="373"/>
      <c r="F190" s="373"/>
      <c r="G190" s="373"/>
      <c r="H190" s="373"/>
      <c r="I190" s="373"/>
      <c r="J190" s="373"/>
      <c r="K190" s="373"/>
      <c r="L190" s="373"/>
      <c r="M190" s="373"/>
      <c r="N190" s="373"/>
      <c r="O190" s="374"/>
      <c r="P190" s="358" t="s">
        <v>72</v>
      </c>
      <c r="Q190" s="359"/>
      <c r="R190" s="359"/>
      <c r="S190" s="359"/>
      <c r="T190" s="359"/>
      <c r="U190" s="359"/>
      <c r="V190" s="360"/>
      <c r="W190" s="37" t="s">
        <v>69</v>
      </c>
      <c r="X190" s="354">
        <f>IFERROR(SUM(X187:X189),"0")</f>
        <v>266</v>
      </c>
      <c r="Y190" s="354">
        <f>IFERROR(SUM(Y187:Y189),"0")</f>
        <v>266</v>
      </c>
      <c r="Z190" s="354">
        <f>IFERROR(IF(Z187="",0,Z187),"0")+IFERROR(IF(Z188="",0,Z188),"0")+IFERROR(IF(Z189="",0,Z189),"0")</f>
        <v>4.7560799999999999</v>
      </c>
      <c r="AA190" s="355"/>
      <c r="AB190" s="355"/>
      <c r="AC190" s="355"/>
    </row>
    <row r="191" spans="1:68" x14ac:dyDescent="0.2">
      <c r="A191" s="373"/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4"/>
      <c r="P191" s="358" t="s">
        <v>72</v>
      </c>
      <c r="Q191" s="359"/>
      <c r="R191" s="359"/>
      <c r="S191" s="359"/>
      <c r="T191" s="359"/>
      <c r="U191" s="359"/>
      <c r="V191" s="360"/>
      <c r="W191" s="37" t="s">
        <v>73</v>
      </c>
      <c r="X191" s="354">
        <f>IFERROR(SUMPRODUCT(X187:X189*H187:H189),"0")</f>
        <v>798</v>
      </c>
      <c r="Y191" s="354">
        <f>IFERROR(SUMPRODUCT(Y187:Y189*H187:H189),"0")</f>
        <v>798</v>
      </c>
      <c r="Z191" s="37"/>
      <c r="AA191" s="355"/>
      <c r="AB191" s="355"/>
      <c r="AC191" s="355"/>
    </row>
    <row r="192" spans="1:68" ht="14.25" hidden="1" customHeight="1" x14ac:dyDescent="0.25">
      <c r="A192" s="386" t="s">
        <v>308</v>
      </c>
      <c r="B192" s="373"/>
      <c r="C192" s="373"/>
      <c r="D192" s="373"/>
      <c r="E192" s="373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  <c r="X192" s="373"/>
      <c r="Y192" s="373"/>
      <c r="Z192" s="373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5">
        <v>4680115885875</v>
      </c>
      <c r="E193" s="366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474" t="s">
        <v>313</v>
      </c>
      <c r="Q193" s="368"/>
      <c r="R193" s="368"/>
      <c r="S193" s="368"/>
      <c r="T193" s="369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2"/>
      <c r="B194" s="373"/>
      <c r="C194" s="373"/>
      <c r="D194" s="373"/>
      <c r="E194" s="373"/>
      <c r="F194" s="373"/>
      <c r="G194" s="373"/>
      <c r="H194" s="373"/>
      <c r="I194" s="373"/>
      <c r="J194" s="373"/>
      <c r="K194" s="373"/>
      <c r="L194" s="373"/>
      <c r="M194" s="373"/>
      <c r="N194" s="373"/>
      <c r="O194" s="374"/>
      <c r="P194" s="358" t="s">
        <v>72</v>
      </c>
      <c r="Q194" s="359"/>
      <c r="R194" s="359"/>
      <c r="S194" s="359"/>
      <c r="T194" s="359"/>
      <c r="U194" s="359"/>
      <c r="V194" s="360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3"/>
      <c r="N195" s="373"/>
      <c r="O195" s="374"/>
      <c r="P195" s="358" t="s">
        <v>72</v>
      </c>
      <c r="Q195" s="359"/>
      <c r="R195" s="359"/>
      <c r="S195" s="359"/>
      <c r="T195" s="359"/>
      <c r="U195" s="359"/>
      <c r="V195" s="360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5" t="s">
        <v>316</v>
      </c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  <c r="X196" s="373"/>
      <c r="Y196" s="373"/>
      <c r="Z196" s="373"/>
      <c r="AA196" s="346"/>
      <c r="AB196" s="346"/>
      <c r="AC196" s="346"/>
    </row>
    <row r="197" spans="1:68" ht="14.25" hidden="1" customHeight="1" x14ac:dyDescent="0.25">
      <c r="A197" s="386" t="s">
        <v>316</v>
      </c>
      <c r="B197" s="373"/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  <c r="X197" s="373"/>
      <c r="Y197" s="373"/>
      <c r="Z197" s="373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5">
        <v>4607111035783</v>
      </c>
      <c r="E198" s="366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42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68"/>
      <c r="R198" s="368"/>
      <c r="S198" s="368"/>
      <c r="T198" s="369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72"/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3"/>
      <c r="O199" s="374"/>
      <c r="P199" s="358" t="s">
        <v>72</v>
      </c>
      <c r="Q199" s="359"/>
      <c r="R199" s="359"/>
      <c r="S199" s="359"/>
      <c r="T199" s="359"/>
      <c r="U199" s="359"/>
      <c r="V199" s="360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73"/>
      <c r="B200" s="373"/>
      <c r="C200" s="373"/>
      <c r="D200" s="373"/>
      <c r="E200" s="373"/>
      <c r="F200" s="373"/>
      <c r="G200" s="373"/>
      <c r="H200" s="373"/>
      <c r="I200" s="373"/>
      <c r="J200" s="373"/>
      <c r="K200" s="373"/>
      <c r="L200" s="373"/>
      <c r="M200" s="373"/>
      <c r="N200" s="373"/>
      <c r="O200" s="374"/>
      <c r="P200" s="358" t="s">
        <v>72</v>
      </c>
      <c r="Q200" s="359"/>
      <c r="R200" s="359"/>
      <c r="S200" s="359"/>
      <c r="T200" s="359"/>
      <c r="U200" s="359"/>
      <c r="V200" s="360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96" t="s">
        <v>320</v>
      </c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7"/>
      <c r="P201" s="397"/>
      <c r="Q201" s="397"/>
      <c r="R201" s="397"/>
      <c r="S201" s="397"/>
      <c r="T201" s="397"/>
      <c r="U201" s="397"/>
      <c r="V201" s="397"/>
      <c r="W201" s="397"/>
      <c r="X201" s="397"/>
      <c r="Y201" s="397"/>
      <c r="Z201" s="397"/>
      <c r="AA201" s="48"/>
      <c r="AB201" s="48"/>
      <c r="AC201" s="48"/>
    </row>
    <row r="202" spans="1:68" ht="16.5" hidden="1" customHeight="1" x14ac:dyDescent="0.25">
      <c r="A202" s="375" t="s">
        <v>321</v>
      </c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  <c r="X202" s="373"/>
      <c r="Y202" s="373"/>
      <c r="Z202" s="373"/>
      <c r="AA202" s="346"/>
      <c r="AB202" s="346"/>
      <c r="AC202" s="346"/>
    </row>
    <row r="203" spans="1:68" ht="14.25" hidden="1" customHeight="1" x14ac:dyDescent="0.25">
      <c r="A203" s="386" t="s">
        <v>154</v>
      </c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  <c r="X203" s="373"/>
      <c r="Y203" s="373"/>
      <c r="Z203" s="373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5">
        <v>4620207490198</v>
      </c>
      <c r="E204" s="366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5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68"/>
      <c r="R204" s="368"/>
      <c r="S204" s="368"/>
      <c r="T204" s="369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5">
        <v>4620207490235</v>
      </c>
      <c r="E205" s="366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50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68"/>
      <c r="R205" s="368"/>
      <c r="S205" s="368"/>
      <c r="T205" s="369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5">
        <v>4620207490259</v>
      </c>
      <c r="E206" s="366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5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68"/>
      <c r="R206" s="368"/>
      <c r="S206" s="368"/>
      <c r="T206" s="369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5">
        <v>4620207490143</v>
      </c>
      <c r="E207" s="366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6" t="s">
        <v>332</v>
      </c>
      <c r="Q207" s="368"/>
      <c r="R207" s="368"/>
      <c r="S207" s="368"/>
      <c r="T207" s="369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72"/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4"/>
      <c r="P208" s="358" t="s">
        <v>72</v>
      </c>
      <c r="Q208" s="359"/>
      <c r="R208" s="359"/>
      <c r="S208" s="359"/>
      <c r="T208" s="359"/>
      <c r="U208" s="359"/>
      <c r="V208" s="360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73"/>
      <c r="B209" s="373"/>
      <c r="C209" s="373"/>
      <c r="D209" s="373"/>
      <c r="E209" s="373"/>
      <c r="F209" s="373"/>
      <c r="G209" s="373"/>
      <c r="H209" s="373"/>
      <c r="I209" s="373"/>
      <c r="J209" s="373"/>
      <c r="K209" s="373"/>
      <c r="L209" s="373"/>
      <c r="M209" s="373"/>
      <c r="N209" s="373"/>
      <c r="O209" s="374"/>
      <c r="P209" s="358" t="s">
        <v>72</v>
      </c>
      <c r="Q209" s="359"/>
      <c r="R209" s="359"/>
      <c r="S209" s="359"/>
      <c r="T209" s="359"/>
      <c r="U209" s="359"/>
      <c r="V209" s="360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5" t="s">
        <v>334</v>
      </c>
      <c r="B210" s="373"/>
      <c r="C210" s="373"/>
      <c r="D210" s="373"/>
      <c r="E210" s="373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  <c r="X210" s="373"/>
      <c r="Y210" s="373"/>
      <c r="Z210" s="373"/>
      <c r="AA210" s="346"/>
      <c r="AB210" s="346"/>
      <c r="AC210" s="346"/>
    </row>
    <row r="211" spans="1:68" ht="14.25" hidden="1" customHeight="1" x14ac:dyDescent="0.25">
      <c r="A211" s="386" t="s">
        <v>63</v>
      </c>
      <c r="B211" s="373"/>
      <c r="C211" s="373"/>
      <c r="D211" s="373"/>
      <c r="E211" s="373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  <c r="X211" s="373"/>
      <c r="Y211" s="373"/>
      <c r="Z211" s="373"/>
      <c r="AA211" s="347"/>
      <c r="AB211" s="347"/>
      <c r="AC211" s="347"/>
    </row>
    <row r="212" spans="1:68" ht="16.5" hidden="1" customHeight="1" x14ac:dyDescent="0.25">
      <c r="A212" s="54" t="s">
        <v>335</v>
      </c>
      <c r="B212" s="54" t="s">
        <v>336</v>
      </c>
      <c r="C212" s="31">
        <v>4301070948</v>
      </c>
      <c r="D212" s="365">
        <v>4607111037022</v>
      </c>
      <c r="E212" s="366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68"/>
      <c r="R212" s="368"/>
      <c r="S212" s="368"/>
      <c r="T212" s="369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5">
        <v>4607111038494</v>
      </c>
      <c r="E213" s="366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5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68"/>
      <c r="R213" s="368"/>
      <c r="S213" s="368"/>
      <c r="T213" s="369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5">
        <v>4607111038135</v>
      </c>
      <c r="E214" s="366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68"/>
      <c r="R214" s="368"/>
      <c r="S214" s="368"/>
      <c r="T214" s="369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72"/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4"/>
      <c r="P215" s="358" t="s">
        <v>72</v>
      </c>
      <c r="Q215" s="359"/>
      <c r="R215" s="359"/>
      <c r="S215" s="359"/>
      <c r="T215" s="359"/>
      <c r="U215" s="359"/>
      <c r="V215" s="360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3"/>
      <c r="N216" s="373"/>
      <c r="O216" s="374"/>
      <c r="P216" s="358" t="s">
        <v>72</v>
      </c>
      <c r="Q216" s="359"/>
      <c r="R216" s="359"/>
      <c r="S216" s="359"/>
      <c r="T216" s="359"/>
      <c r="U216" s="359"/>
      <c r="V216" s="360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75" t="s">
        <v>344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373"/>
      <c r="Y217" s="373"/>
      <c r="Z217" s="373"/>
      <c r="AA217" s="346"/>
      <c r="AB217" s="346"/>
      <c r="AC217" s="346"/>
    </row>
    <row r="218" spans="1:68" ht="14.25" hidden="1" customHeight="1" x14ac:dyDescent="0.25">
      <c r="A218" s="386" t="s">
        <v>63</v>
      </c>
      <c r="B218" s="373"/>
      <c r="C218" s="373"/>
      <c r="D218" s="373"/>
      <c r="E218" s="373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  <c r="X218" s="373"/>
      <c r="Y218" s="373"/>
      <c r="Z218" s="373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5">
        <v>4607111038654</v>
      </c>
      <c r="E219" s="366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5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68"/>
      <c r="R219" s="368"/>
      <c r="S219" s="368"/>
      <c r="T219" s="369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5">
        <v>4607111038586</v>
      </c>
      <c r="E220" s="366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5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68"/>
      <c r="R220" s="368"/>
      <c r="S220" s="368"/>
      <c r="T220" s="369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5">
        <v>4607111038609</v>
      </c>
      <c r="E221" s="366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5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68"/>
      <c r="R221" s="368"/>
      <c r="S221" s="368"/>
      <c r="T221" s="369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5">
        <v>4607111038630</v>
      </c>
      <c r="E222" s="366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68"/>
      <c r="R222" s="368"/>
      <c r="S222" s="368"/>
      <c r="T222" s="369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5">
        <v>4607111038616</v>
      </c>
      <c r="E223" s="366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5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68"/>
      <c r="R223" s="368"/>
      <c r="S223" s="368"/>
      <c r="T223" s="369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5">
        <v>4607111038623</v>
      </c>
      <c r="E224" s="366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68"/>
      <c r="R224" s="368"/>
      <c r="S224" s="368"/>
      <c r="T224" s="369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72"/>
      <c r="B225" s="373"/>
      <c r="C225" s="373"/>
      <c r="D225" s="373"/>
      <c r="E225" s="373"/>
      <c r="F225" s="373"/>
      <c r="G225" s="373"/>
      <c r="H225" s="373"/>
      <c r="I225" s="373"/>
      <c r="J225" s="373"/>
      <c r="K225" s="373"/>
      <c r="L225" s="373"/>
      <c r="M225" s="373"/>
      <c r="N225" s="373"/>
      <c r="O225" s="374"/>
      <c r="P225" s="358" t="s">
        <v>72</v>
      </c>
      <c r="Q225" s="359"/>
      <c r="R225" s="359"/>
      <c r="S225" s="359"/>
      <c r="T225" s="359"/>
      <c r="U225" s="359"/>
      <c r="V225" s="360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3"/>
      <c r="N226" s="373"/>
      <c r="O226" s="374"/>
      <c r="P226" s="358" t="s">
        <v>72</v>
      </c>
      <c r="Q226" s="359"/>
      <c r="R226" s="359"/>
      <c r="S226" s="359"/>
      <c r="T226" s="359"/>
      <c r="U226" s="359"/>
      <c r="V226" s="360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5" t="s">
        <v>359</v>
      </c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  <c r="U227" s="373"/>
      <c r="V227" s="373"/>
      <c r="W227" s="373"/>
      <c r="X227" s="373"/>
      <c r="Y227" s="373"/>
      <c r="Z227" s="373"/>
      <c r="AA227" s="346"/>
      <c r="AB227" s="346"/>
      <c r="AC227" s="346"/>
    </row>
    <row r="228" spans="1:68" ht="14.25" hidden="1" customHeight="1" x14ac:dyDescent="0.25">
      <c r="A228" s="386" t="s">
        <v>63</v>
      </c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  <c r="X228" s="373"/>
      <c r="Y228" s="373"/>
      <c r="Z228" s="373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5">
        <v>4607111035882</v>
      </c>
      <c r="E229" s="366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5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68"/>
      <c r="R229" s="368"/>
      <c r="S229" s="368"/>
      <c r="T229" s="369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5">
        <v>4607111035905</v>
      </c>
      <c r="E230" s="366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5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68"/>
      <c r="R230" s="368"/>
      <c r="S230" s="368"/>
      <c r="T230" s="369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5">
        <v>4607111035912</v>
      </c>
      <c r="E231" s="366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5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68"/>
      <c r="R231" s="368"/>
      <c r="S231" s="368"/>
      <c r="T231" s="369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5">
        <v>4607111035929</v>
      </c>
      <c r="E232" s="366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68"/>
      <c r="R232" s="368"/>
      <c r="S232" s="368"/>
      <c r="T232" s="369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72"/>
      <c r="B233" s="373"/>
      <c r="C233" s="373"/>
      <c r="D233" s="373"/>
      <c r="E233" s="373"/>
      <c r="F233" s="373"/>
      <c r="G233" s="373"/>
      <c r="H233" s="373"/>
      <c r="I233" s="373"/>
      <c r="J233" s="373"/>
      <c r="K233" s="373"/>
      <c r="L233" s="373"/>
      <c r="M233" s="373"/>
      <c r="N233" s="373"/>
      <c r="O233" s="374"/>
      <c r="P233" s="358" t="s">
        <v>72</v>
      </c>
      <c r="Q233" s="359"/>
      <c r="R233" s="359"/>
      <c r="S233" s="359"/>
      <c r="T233" s="359"/>
      <c r="U233" s="359"/>
      <c r="V233" s="360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73"/>
      <c r="B234" s="373"/>
      <c r="C234" s="373"/>
      <c r="D234" s="373"/>
      <c r="E234" s="373"/>
      <c r="F234" s="373"/>
      <c r="G234" s="373"/>
      <c r="H234" s="373"/>
      <c r="I234" s="373"/>
      <c r="J234" s="373"/>
      <c r="K234" s="373"/>
      <c r="L234" s="373"/>
      <c r="M234" s="373"/>
      <c r="N234" s="373"/>
      <c r="O234" s="374"/>
      <c r="P234" s="358" t="s">
        <v>72</v>
      </c>
      <c r="Q234" s="359"/>
      <c r="R234" s="359"/>
      <c r="S234" s="359"/>
      <c r="T234" s="359"/>
      <c r="U234" s="359"/>
      <c r="V234" s="360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5" t="s">
        <v>370</v>
      </c>
      <c r="B235" s="373"/>
      <c r="C235" s="373"/>
      <c r="D235" s="373"/>
      <c r="E235" s="373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  <c r="X235" s="373"/>
      <c r="Y235" s="373"/>
      <c r="Z235" s="373"/>
      <c r="AA235" s="346"/>
      <c r="AB235" s="346"/>
      <c r="AC235" s="346"/>
    </row>
    <row r="236" spans="1:68" ht="14.25" hidden="1" customHeight="1" x14ac:dyDescent="0.25">
      <c r="A236" s="386" t="s">
        <v>63</v>
      </c>
      <c r="B236" s="373"/>
      <c r="C236" s="373"/>
      <c r="D236" s="373"/>
      <c r="E236" s="373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  <c r="X236" s="373"/>
      <c r="Y236" s="373"/>
      <c r="Z236" s="373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5">
        <v>4607111037213</v>
      </c>
      <c r="E237" s="366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54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68"/>
      <c r="R237" s="368"/>
      <c r="S237" s="368"/>
      <c r="T237" s="369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72"/>
      <c r="B238" s="373"/>
      <c r="C238" s="373"/>
      <c r="D238" s="373"/>
      <c r="E238" s="373"/>
      <c r="F238" s="373"/>
      <c r="G238" s="373"/>
      <c r="H238" s="373"/>
      <c r="I238" s="373"/>
      <c r="J238" s="373"/>
      <c r="K238" s="373"/>
      <c r="L238" s="373"/>
      <c r="M238" s="373"/>
      <c r="N238" s="373"/>
      <c r="O238" s="374"/>
      <c r="P238" s="358" t="s">
        <v>72</v>
      </c>
      <c r="Q238" s="359"/>
      <c r="R238" s="359"/>
      <c r="S238" s="359"/>
      <c r="T238" s="359"/>
      <c r="U238" s="359"/>
      <c r="V238" s="360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73"/>
      <c r="B239" s="373"/>
      <c r="C239" s="373"/>
      <c r="D239" s="373"/>
      <c r="E239" s="373"/>
      <c r="F239" s="373"/>
      <c r="G239" s="373"/>
      <c r="H239" s="373"/>
      <c r="I239" s="373"/>
      <c r="J239" s="373"/>
      <c r="K239" s="373"/>
      <c r="L239" s="373"/>
      <c r="M239" s="373"/>
      <c r="N239" s="373"/>
      <c r="O239" s="374"/>
      <c r="P239" s="358" t="s">
        <v>72</v>
      </c>
      <c r="Q239" s="359"/>
      <c r="R239" s="359"/>
      <c r="S239" s="359"/>
      <c r="T239" s="359"/>
      <c r="U239" s="359"/>
      <c r="V239" s="360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5" t="s">
        <v>374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373"/>
      <c r="Y240" s="373"/>
      <c r="Z240" s="373"/>
      <c r="AA240" s="346"/>
      <c r="AB240" s="346"/>
      <c r="AC240" s="346"/>
    </row>
    <row r="241" spans="1:68" ht="14.25" hidden="1" customHeight="1" x14ac:dyDescent="0.25">
      <c r="A241" s="386" t="s">
        <v>154</v>
      </c>
      <c r="B241" s="373"/>
      <c r="C241" s="373"/>
      <c r="D241" s="373"/>
      <c r="E241" s="373"/>
      <c r="F241" s="373"/>
      <c r="G241" s="373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  <c r="X241" s="373"/>
      <c r="Y241" s="373"/>
      <c r="Z241" s="373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5">
        <v>4620207490570</v>
      </c>
      <c r="E242" s="366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576" t="s">
        <v>377</v>
      </c>
      <c r="Q242" s="368"/>
      <c r="R242" s="368"/>
      <c r="S242" s="368"/>
      <c r="T242" s="369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5">
        <v>4620207490549</v>
      </c>
      <c r="E243" s="366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434" t="s">
        <v>381</v>
      </c>
      <c r="Q243" s="368"/>
      <c r="R243" s="368"/>
      <c r="S243" s="368"/>
      <c r="T243" s="369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5">
        <v>4620207490501</v>
      </c>
      <c r="E244" s="366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79" t="s">
        <v>384</v>
      </c>
      <c r="Q244" s="368"/>
      <c r="R244" s="368"/>
      <c r="S244" s="368"/>
      <c r="T244" s="369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72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3"/>
      <c r="N245" s="373"/>
      <c r="O245" s="374"/>
      <c r="P245" s="358" t="s">
        <v>72</v>
      </c>
      <c r="Q245" s="359"/>
      <c r="R245" s="359"/>
      <c r="S245" s="359"/>
      <c r="T245" s="359"/>
      <c r="U245" s="359"/>
      <c r="V245" s="360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4"/>
      <c r="P246" s="358" t="s">
        <v>72</v>
      </c>
      <c r="Q246" s="359"/>
      <c r="R246" s="359"/>
      <c r="S246" s="359"/>
      <c r="T246" s="359"/>
      <c r="U246" s="359"/>
      <c r="V246" s="360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5" t="s">
        <v>385</v>
      </c>
      <c r="B247" s="373"/>
      <c r="C247" s="373"/>
      <c r="D247" s="373"/>
      <c r="E247" s="373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  <c r="X247" s="373"/>
      <c r="Y247" s="373"/>
      <c r="Z247" s="373"/>
      <c r="AA247" s="346"/>
      <c r="AB247" s="346"/>
      <c r="AC247" s="346"/>
    </row>
    <row r="248" spans="1:68" ht="14.25" hidden="1" customHeight="1" x14ac:dyDescent="0.25">
      <c r="A248" s="386" t="s">
        <v>308</v>
      </c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373"/>
      <c r="Z248" s="373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5">
        <v>4680115881334</v>
      </c>
      <c r="E249" s="366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57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68"/>
      <c r="R249" s="368"/>
      <c r="S249" s="368"/>
      <c r="T249" s="369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72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4"/>
      <c r="P250" s="358" t="s">
        <v>72</v>
      </c>
      <c r="Q250" s="359"/>
      <c r="R250" s="359"/>
      <c r="S250" s="359"/>
      <c r="T250" s="359"/>
      <c r="U250" s="359"/>
      <c r="V250" s="360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73"/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4"/>
      <c r="P251" s="358" t="s">
        <v>72</v>
      </c>
      <c r="Q251" s="359"/>
      <c r="R251" s="359"/>
      <c r="S251" s="359"/>
      <c r="T251" s="359"/>
      <c r="U251" s="359"/>
      <c r="V251" s="360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5" t="s">
        <v>389</v>
      </c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  <c r="X252" s="373"/>
      <c r="Y252" s="373"/>
      <c r="Z252" s="373"/>
      <c r="AA252" s="346"/>
      <c r="AB252" s="346"/>
      <c r="AC252" s="346"/>
    </row>
    <row r="253" spans="1:68" ht="14.25" hidden="1" customHeight="1" x14ac:dyDescent="0.25">
      <c r="A253" s="386" t="s">
        <v>63</v>
      </c>
      <c r="B253" s="373"/>
      <c r="C253" s="373"/>
      <c r="D253" s="373"/>
      <c r="E253" s="373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  <c r="X253" s="373"/>
      <c r="Y253" s="373"/>
      <c r="Z253" s="373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5">
        <v>4607111039019</v>
      </c>
      <c r="E254" s="366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68"/>
      <c r="R254" s="368"/>
      <c r="S254" s="368"/>
      <c r="T254" s="369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5">
        <v>4607111038708</v>
      </c>
      <c r="E255" s="366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5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68"/>
      <c r="R255" s="368"/>
      <c r="S255" s="368"/>
      <c r="T255" s="369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72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3"/>
      <c r="N256" s="373"/>
      <c r="O256" s="374"/>
      <c r="P256" s="358" t="s">
        <v>72</v>
      </c>
      <c r="Q256" s="359"/>
      <c r="R256" s="359"/>
      <c r="S256" s="359"/>
      <c r="T256" s="359"/>
      <c r="U256" s="359"/>
      <c r="V256" s="360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4"/>
      <c r="P257" s="358" t="s">
        <v>72</v>
      </c>
      <c r="Q257" s="359"/>
      <c r="R257" s="359"/>
      <c r="S257" s="359"/>
      <c r="T257" s="359"/>
      <c r="U257" s="359"/>
      <c r="V257" s="360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96" t="s">
        <v>395</v>
      </c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397"/>
      <c r="Z258" s="397"/>
      <c r="AA258" s="48"/>
      <c r="AB258" s="48"/>
      <c r="AC258" s="48"/>
    </row>
    <row r="259" spans="1:68" ht="16.5" hidden="1" customHeight="1" x14ac:dyDescent="0.25">
      <c r="A259" s="375" t="s">
        <v>396</v>
      </c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  <c r="X259" s="373"/>
      <c r="Y259" s="373"/>
      <c r="Z259" s="373"/>
      <c r="AA259" s="346"/>
      <c r="AB259" s="346"/>
      <c r="AC259" s="346"/>
    </row>
    <row r="260" spans="1:68" ht="14.25" hidden="1" customHeight="1" x14ac:dyDescent="0.25">
      <c r="A260" s="386" t="s">
        <v>63</v>
      </c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  <c r="X260" s="373"/>
      <c r="Y260" s="373"/>
      <c r="Z260" s="373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5">
        <v>4607111036162</v>
      </c>
      <c r="E261" s="366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7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68"/>
      <c r="R261" s="368"/>
      <c r="S261" s="368"/>
      <c r="T261" s="369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72"/>
      <c r="B262" s="373"/>
      <c r="C262" s="373"/>
      <c r="D262" s="373"/>
      <c r="E262" s="373"/>
      <c r="F262" s="373"/>
      <c r="G262" s="373"/>
      <c r="H262" s="373"/>
      <c r="I262" s="373"/>
      <c r="J262" s="373"/>
      <c r="K262" s="373"/>
      <c r="L262" s="373"/>
      <c r="M262" s="373"/>
      <c r="N262" s="373"/>
      <c r="O262" s="374"/>
      <c r="P262" s="358" t="s">
        <v>72</v>
      </c>
      <c r="Q262" s="359"/>
      <c r="R262" s="359"/>
      <c r="S262" s="359"/>
      <c r="T262" s="359"/>
      <c r="U262" s="359"/>
      <c r="V262" s="360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73"/>
      <c r="B263" s="373"/>
      <c r="C263" s="373"/>
      <c r="D263" s="373"/>
      <c r="E263" s="373"/>
      <c r="F263" s="373"/>
      <c r="G263" s="373"/>
      <c r="H263" s="373"/>
      <c r="I263" s="373"/>
      <c r="J263" s="373"/>
      <c r="K263" s="373"/>
      <c r="L263" s="373"/>
      <c r="M263" s="373"/>
      <c r="N263" s="373"/>
      <c r="O263" s="374"/>
      <c r="P263" s="358" t="s">
        <v>72</v>
      </c>
      <c r="Q263" s="359"/>
      <c r="R263" s="359"/>
      <c r="S263" s="359"/>
      <c r="T263" s="359"/>
      <c r="U263" s="359"/>
      <c r="V263" s="360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96" t="s">
        <v>400</v>
      </c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397"/>
      <c r="P264" s="397"/>
      <c r="Q264" s="397"/>
      <c r="R264" s="397"/>
      <c r="S264" s="397"/>
      <c r="T264" s="397"/>
      <c r="U264" s="397"/>
      <c r="V264" s="397"/>
      <c r="W264" s="397"/>
      <c r="X264" s="397"/>
      <c r="Y264" s="397"/>
      <c r="Z264" s="397"/>
      <c r="AA264" s="48"/>
      <c r="AB264" s="48"/>
      <c r="AC264" s="48"/>
    </row>
    <row r="265" spans="1:68" ht="16.5" hidden="1" customHeight="1" x14ac:dyDescent="0.25">
      <c r="A265" s="375" t="s">
        <v>401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373"/>
      <c r="Y265" s="373"/>
      <c r="Z265" s="373"/>
      <c r="AA265" s="346"/>
      <c r="AB265" s="346"/>
      <c r="AC265" s="346"/>
    </row>
    <row r="266" spans="1:68" ht="14.25" hidden="1" customHeight="1" x14ac:dyDescent="0.25">
      <c r="A266" s="386" t="s">
        <v>63</v>
      </c>
      <c r="B266" s="373"/>
      <c r="C266" s="373"/>
      <c r="D266" s="373"/>
      <c r="E266" s="373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  <c r="X266" s="373"/>
      <c r="Y266" s="373"/>
      <c r="Z266" s="373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5">
        <v>4607111035899</v>
      </c>
      <c r="E267" s="366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68"/>
      <c r="R267" s="368"/>
      <c r="S267" s="368"/>
      <c r="T267" s="369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5">
        <v>4607111038180</v>
      </c>
      <c r="E268" s="366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54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68"/>
      <c r="R268" s="368"/>
      <c r="S268" s="368"/>
      <c r="T268" s="369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72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3"/>
      <c r="N269" s="373"/>
      <c r="O269" s="374"/>
      <c r="P269" s="358" t="s">
        <v>72</v>
      </c>
      <c r="Q269" s="359"/>
      <c r="R269" s="359"/>
      <c r="S269" s="359"/>
      <c r="T269" s="359"/>
      <c r="U269" s="359"/>
      <c r="V269" s="360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3"/>
      <c r="N270" s="373"/>
      <c r="O270" s="374"/>
      <c r="P270" s="358" t="s">
        <v>72</v>
      </c>
      <c r="Q270" s="359"/>
      <c r="R270" s="359"/>
      <c r="S270" s="359"/>
      <c r="T270" s="359"/>
      <c r="U270" s="359"/>
      <c r="V270" s="360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5" t="s">
        <v>407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373"/>
      <c r="Z271" s="373"/>
      <c r="AA271" s="346"/>
      <c r="AB271" s="346"/>
      <c r="AC271" s="346"/>
    </row>
    <row r="272" spans="1:68" ht="14.25" hidden="1" customHeight="1" x14ac:dyDescent="0.25">
      <c r="A272" s="386" t="s">
        <v>63</v>
      </c>
      <c r="B272" s="373"/>
      <c r="C272" s="373"/>
      <c r="D272" s="373"/>
      <c r="E272" s="373"/>
      <c r="F272" s="373"/>
      <c r="G272" s="373"/>
      <c r="H272" s="373"/>
      <c r="I272" s="373"/>
      <c r="J272" s="373"/>
      <c r="K272" s="373"/>
      <c r="L272" s="373"/>
      <c r="M272" s="373"/>
      <c r="N272" s="373"/>
      <c r="O272" s="373"/>
      <c r="P272" s="373"/>
      <c r="Q272" s="373"/>
      <c r="R272" s="373"/>
      <c r="S272" s="373"/>
      <c r="T272" s="373"/>
      <c r="U272" s="373"/>
      <c r="V272" s="373"/>
      <c r="W272" s="373"/>
      <c r="X272" s="373"/>
      <c r="Y272" s="373"/>
      <c r="Z272" s="373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5">
        <v>4607111036711</v>
      </c>
      <c r="E273" s="366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5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68"/>
      <c r="R273" s="368"/>
      <c r="S273" s="368"/>
      <c r="T273" s="369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72"/>
      <c r="B274" s="373"/>
      <c r="C274" s="373"/>
      <c r="D274" s="373"/>
      <c r="E274" s="373"/>
      <c r="F274" s="373"/>
      <c r="G274" s="373"/>
      <c r="H274" s="373"/>
      <c r="I274" s="373"/>
      <c r="J274" s="373"/>
      <c r="K274" s="373"/>
      <c r="L274" s="373"/>
      <c r="M274" s="373"/>
      <c r="N274" s="373"/>
      <c r="O274" s="374"/>
      <c r="P274" s="358" t="s">
        <v>72</v>
      </c>
      <c r="Q274" s="359"/>
      <c r="R274" s="359"/>
      <c r="S274" s="359"/>
      <c r="T274" s="359"/>
      <c r="U274" s="359"/>
      <c r="V274" s="360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3"/>
      <c r="N275" s="373"/>
      <c r="O275" s="374"/>
      <c r="P275" s="358" t="s">
        <v>72</v>
      </c>
      <c r="Q275" s="359"/>
      <c r="R275" s="359"/>
      <c r="S275" s="359"/>
      <c r="T275" s="359"/>
      <c r="U275" s="359"/>
      <c r="V275" s="360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96" t="s">
        <v>410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48"/>
      <c r="AB276" s="48"/>
      <c r="AC276" s="48"/>
    </row>
    <row r="277" spans="1:68" ht="16.5" hidden="1" customHeight="1" x14ac:dyDescent="0.25">
      <c r="A277" s="375" t="s">
        <v>411</v>
      </c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373"/>
      <c r="Y277" s="373"/>
      <c r="Z277" s="373"/>
      <c r="AA277" s="346"/>
      <c r="AB277" s="346"/>
      <c r="AC277" s="346"/>
    </row>
    <row r="278" spans="1:68" ht="14.25" hidden="1" customHeight="1" x14ac:dyDescent="0.25">
      <c r="A278" s="386" t="s">
        <v>316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373"/>
      <c r="Y278" s="373"/>
      <c r="Z278" s="373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5">
        <v>4607111039774</v>
      </c>
      <c r="E279" s="366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6" t="s">
        <v>414</v>
      </c>
      <c r="Q279" s="368"/>
      <c r="R279" s="368"/>
      <c r="S279" s="368"/>
      <c r="T279" s="369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72"/>
      <c r="B280" s="373"/>
      <c r="C280" s="373"/>
      <c r="D280" s="373"/>
      <c r="E280" s="373"/>
      <c r="F280" s="373"/>
      <c r="G280" s="373"/>
      <c r="H280" s="373"/>
      <c r="I280" s="373"/>
      <c r="J280" s="373"/>
      <c r="K280" s="373"/>
      <c r="L280" s="373"/>
      <c r="M280" s="373"/>
      <c r="N280" s="373"/>
      <c r="O280" s="374"/>
      <c r="P280" s="358" t="s">
        <v>72</v>
      </c>
      <c r="Q280" s="359"/>
      <c r="R280" s="359"/>
      <c r="S280" s="359"/>
      <c r="T280" s="359"/>
      <c r="U280" s="359"/>
      <c r="V280" s="360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3"/>
      <c r="N281" s="373"/>
      <c r="O281" s="374"/>
      <c r="P281" s="358" t="s">
        <v>72</v>
      </c>
      <c r="Q281" s="359"/>
      <c r="R281" s="359"/>
      <c r="S281" s="359"/>
      <c r="T281" s="359"/>
      <c r="U281" s="359"/>
      <c r="V281" s="360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86" t="s">
        <v>154</v>
      </c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3"/>
      <c r="N282" s="373"/>
      <c r="O282" s="373"/>
      <c r="P282" s="373"/>
      <c r="Q282" s="373"/>
      <c r="R282" s="373"/>
      <c r="S282" s="373"/>
      <c r="T282" s="373"/>
      <c r="U282" s="373"/>
      <c r="V282" s="373"/>
      <c r="W282" s="373"/>
      <c r="X282" s="373"/>
      <c r="Y282" s="373"/>
      <c r="Z282" s="373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5">
        <v>4607111039361</v>
      </c>
      <c r="E283" s="366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50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68"/>
      <c r="R283" s="368"/>
      <c r="S283" s="368"/>
      <c r="T283" s="369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72"/>
      <c r="B284" s="373"/>
      <c r="C284" s="373"/>
      <c r="D284" s="373"/>
      <c r="E284" s="373"/>
      <c r="F284" s="373"/>
      <c r="G284" s="373"/>
      <c r="H284" s="373"/>
      <c r="I284" s="373"/>
      <c r="J284" s="373"/>
      <c r="K284" s="373"/>
      <c r="L284" s="373"/>
      <c r="M284" s="373"/>
      <c r="N284" s="373"/>
      <c r="O284" s="374"/>
      <c r="P284" s="358" t="s">
        <v>72</v>
      </c>
      <c r="Q284" s="359"/>
      <c r="R284" s="359"/>
      <c r="S284" s="359"/>
      <c r="T284" s="359"/>
      <c r="U284" s="359"/>
      <c r="V284" s="360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73"/>
      <c r="B285" s="373"/>
      <c r="C285" s="373"/>
      <c r="D285" s="373"/>
      <c r="E285" s="373"/>
      <c r="F285" s="373"/>
      <c r="G285" s="373"/>
      <c r="H285" s="373"/>
      <c r="I285" s="373"/>
      <c r="J285" s="373"/>
      <c r="K285" s="373"/>
      <c r="L285" s="373"/>
      <c r="M285" s="373"/>
      <c r="N285" s="373"/>
      <c r="O285" s="374"/>
      <c r="P285" s="358" t="s">
        <v>72</v>
      </c>
      <c r="Q285" s="359"/>
      <c r="R285" s="359"/>
      <c r="S285" s="359"/>
      <c r="T285" s="359"/>
      <c r="U285" s="359"/>
      <c r="V285" s="360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96" t="s">
        <v>272</v>
      </c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397"/>
      <c r="P286" s="397"/>
      <c r="Q286" s="397"/>
      <c r="R286" s="397"/>
      <c r="S286" s="397"/>
      <c r="T286" s="397"/>
      <c r="U286" s="397"/>
      <c r="V286" s="397"/>
      <c r="W286" s="397"/>
      <c r="X286" s="397"/>
      <c r="Y286" s="397"/>
      <c r="Z286" s="397"/>
      <c r="AA286" s="48"/>
      <c r="AB286" s="48"/>
      <c r="AC286" s="48"/>
    </row>
    <row r="287" spans="1:68" ht="16.5" hidden="1" customHeight="1" x14ac:dyDescent="0.25">
      <c r="A287" s="375" t="s">
        <v>272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373"/>
      <c r="Y287" s="373"/>
      <c r="Z287" s="373"/>
      <c r="AA287" s="346"/>
      <c r="AB287" s="346"/>
      <c r="AC287" s="346"/>
    </row>
    <row r="288" spans="1:68" ht="14.25" hidden="1" customHeight="1" x14ac:dyDescent="0.25">
      <c r="A288" s="386" t="s">
        <v>63</v>
      </c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3"/>
      <c r="N288" s="373"/>
      <c r="O288" s="373"/>
      <c r="P288" s="373"/>
      <c r="Q288" s="373"/>
      <c r="R288" s="373"/>
      <c r="S288" s="373"/>
      <c r="T288" s="373"/>
      <c r="U288" s="373"/>
      <c r="V288" s="373"/>
      <c r="W288" s="373"/>
      <c r="X288" s="373"/>
      <c r="Y288" s="373"/>
      <c r="Z288" s="373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5">
        <v>4640242181264</v>
      </c>
      <c r="E289" s="366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512" t="s">
        <v>420</v>
      </c>
      <c r="Q289" s="368"/>
      <c r="R289" s="368"/>
      <c r="S289" s="368"/>
      <c r="T289" s="369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5">
        <v>4640242181325</v>
      </c>
      <c r="E290" s="366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560" t="s">
        <v>424</v>
      </c>
      <c r="Q290" s="368"/>
      <c r="R290" s="368"/>
      <c r="S290" s="368"/>
      <c r="T290" s="369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5">
        <v>4640242180670</v>
      </c>
      <c r="E291" s="366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421" t="s">
        <v>427</v>
      </c>
      <c r="Q291" s="368"/>
      <c r="R291" s="368"/>
      <c r="S291" s="368"/>
      <c r="T291" s="369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72"/>
      <c r="B292" s="373"/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3"/>
      <c r="O292" s="374"/>
      <c r="P292" s="358" t="s">
        <v>72</v>
      </c>
      <c r="Q292" s="359"/>
      <c r="R292" s="359"/>
      <c r="S292" s="359"/>
      <c r="T292" s="359"/>
      <c r="U292" s="359"/>
      <c r="V292" s="360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73"/>
      <c r="B293" s="373"/>
      <c r="C293" s="373"/>
      <c r="D293" s="373"/>
      <c r="E293" s="373"/>
      <c r="F293" s="373"/>
      <c r="G293" s="373"/>
      <c r="H293" s="373"/>
      <c r="I293" s="373"/>
      <c r="J293" s="373"/>
      <c r="K293" s="373"/>
      <c r="L293" s="373"/>
      <c r="M293" s="373"/>
      <c r="N293" s="373"/>
      <c r="O293" s="374"/>
      <c r="P293" s="358" t="s">
        <v>72</v>
      </c>
      <c r="Q293" s="359"/>
      <c r="R293" s="359"/>
      <c r="S293" s="359"/>
      <c r="T293" s="359"/>
      <c r="U293" s="359"/>
      <c r="V293" s="360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86" t="s">
        <v>184</v>
      </c>
      <c r="B294" s="373"/>
      <c r="C294" s="373"/>
      <c r="D294" s="373"/>
      <c r="E294" s="373"/>
      <c r="F294" s="373"/>
      <c r="G294" s="373"/>
      <c r="H294" s="373"/>
      <c r="I294" s="373"/>
      <c r="J294" s="373"/>
      <c r="K294" s="373"/>
      <c r="L294" s="373"/>
      <c r="M294" s="373"/>
      <c r="N294" s="373"/>
      <c r="O294" s="373"/>
      <c r="P294" s="373"/>
      <c r="Q294" s="373"/>
      <c r="R294" s="373"/>
      <c r="S294" s="373"/>
      <c r="T294" s="373"/>
      <c r="U294" s="373"/>
      <c r="V294" s="373"/>
      <c r="W294" s="373"/>
      <c r="X294" s="373"/>
      <c r="Y294" s="373"/>
      <c r="Z294" s="373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5">
        <v>4640242180427</v>
      </c>
      <c r="E295" s="366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437" t="s">
        <v>431</v>
      </c>
      <c r="Q295" s="368"/>
      <c r="R295" s="368"/>
      <c r="S295" s="368"/>
      <c r="T295" s="369"/>
      <c r="U295" s="34"/>
      <c r="V295" s="34"/>
      <c r="W295" s="35" t="s">
        <v>69</v>
      </c>
      <c r="X295" s="352">
        <v>216</v>
      </c>
      <c r="Y295" s="353">
        <f>IFERROR(IF(X295="","",X295),"")</f>
        <v>216</v>
      </c>
      <c r="Z295" s="36">
        <f>IFERROR(IF(X295="","",X295*0.00502),"")</f>
        <v>1.08432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413.64</v>
      </c>
      <c r="BN295" s="67">
        <f>IFERROR(Y295*I295,"0")</f>
        <v>413.64</v>
      </c>
      <c r="BO295" s="67">
        <f>IFERROR(X295/J295,"0")</f>
        <v>0.92307692307692313</v>
      </c>
      <c r="BP295" s="67">
        <f>IFERROR(Y295/J295,"0")</f>
        <v>0.92307692307692313</v>
      </c>
    </row>
    <row r="296" spans="1:68" x14ac:dyDescent="0.2">
      <c r="A296" s="372"/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4"/>
      <c r="P296" s="358" t="s">
        <v>72</v>
      </c>
      <c r="Q296" s="359"/>
      <c r="R296" s="359"/>
      <c r="S296" s="359"/>
      <c r="T296" s="359"/>
      <c r="U296" s="359"/>
      <c r="V296" s="360"/>
      <c r="W296" s="37" t="s">
        <v>69</v>
      </c>
      <c r="X296" s="354">
        <f>IFERROR(SUM(X295:X295),"0")</f>
        <v>216</v>
      </c>
      <c r="Y296" s="354">
        <f>IFERROR(SUM(Y295:Y295),"0")</f>
        <v>216</v>
      </c>
      <c r="Z296" s="354">
        <f>IFERROR(IF(Z295="",0,Z295),"0")</f>
        <v>1.08432</v>
      </c>
      <c r="AA296" s="355"/>
      <c r="AB296" s="355"/>
      <c r="AC296" s="355"/>
    </row>
    <row r="297" spans="1:68" x14ac:dyDescent="0.2">
      <c r="A297" s="373"/>
      <c r="B297" s="373"/>
      <c r="C297" s="373"/>
      <c r="D297" s="373"/>
      <c r="E297" s="373"/>
      <c r="F297" s="373"/>
      <c r="G297" s="373"/>
      <c r="H297" s="373"/>
      <c r="I297" s="373"/>
      <c r="J297" s="373"/>
      <c r="K297" s="373"/>
      <c r="L297" s="373"/>
      <c r="M297" s="373"/>
      <c r="N297" s="373"/>
      <c r="O297" s="374"/>
      <c r="P297" s="358" t="s">
        <v>72</v>
      </c>
      <c r="Q297" s="359"/>
      <c r="R297" s="359"/>
      <c r="S297" s="359"/>
      <c r="T297" s="359"/>
      <c r="U297" s="359"/>
      <c r="V297" s="360"/>
      <c r="W297" s="37" t="s">
        <v>73</v>
      </c>
      <c r="X297" s="354">
        <f>IFERROR(SUMPRODUCT(X295:X295*H295:H295),"0")</f>
        <v>388.8</v>
      </c>
      <c r="Y297" s="354">
        <f>IFERROR(SUMPRODUCT(Y295:Y295*H295:H295),"0")</f>
        <v>388.8</v>
      </c>
      <c r="Z297" s="37"/>
      <c r="AA297" s="355"/>
      <c r="AB297" s="355"/>
      <c r="AC297" s="355"/>
    </row>
    <row r="298" spans="1:68" ht="14.25" hidden="1" customHeight="1" x14ac:dyDescent="0.25">
      <c r="A298" s="386" t="s">
        <v>76</v>
      </c>
      <c r="B298" s="373"/>
      <c r="C298" s="373"/>
      <c r="D298" s="373"/>
      <c r="E298" s="373"/>
      <c r="F298" s="373"/>
      <c r="G298" s="373"/>
      <c r="H298" s="373"/>
      <c r="I298" s="373"/>
      <c r="J298" s="373"/>
      <c r="K298" s="373"/>
      <c r="L298" s="373"/>
      <c r="M298" s="373"/>
      <c r="N298" s="373"/>
      <c r="O298" s="373"/>
      <c r="P298" s="373"/>
      <c r="Q298" s="373"/>
      <c r="R298" s="373"/>
      <c r="S298" s="373"/>
      <c r="T298" s="373"/>
      <c r="U298" s="373"/>
      <c r="V298" s="373"/>
      <c r="W298" s="373"/>
      <c r="X298" s="373"/>
      <c r="Y298" s="373"/>
      <c r="Z298" s="373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5">
        <v>4640242180397</v>
      </c>
      <c r="E299" s="366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581" t="s">
        <v>435</v>
      </c>
      <c r="Q299" s="368"/>
      <c r="R299" s="368"/>
      <c r="S299" s="368"/>
      <c r="T299" s="369"/>
      <c r="U299" s="34"/>
      <c r="V299" s="34"/>
      <c r="W299" s="35" t="s">
        <v>69</v>
      </c>
      <c r="X299" s="352">
        <v>168</v>
      </c>
      <c r="Y299" s="353">
        <f>IFERROR(IF(X299="","",X299),"")</f>
        <v>168</v>
      </c>
      <c r="Z299" s="36">
        <f>IFERROR(IF(X299="","",X299*0.0155),"")</f>
        <v>2.6040000000000001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1051.68</v>
      </c>
      <c r="BN299" s="67">
        <f>IFERROR(Y299*I299,"0")</f>
        <v>1051.68</v>
      </c>
      <c r="BO299" s="67">
        <f>IFERROR(X299/J299,"0")</f>
        <v>2</v>
      </c>
      <c r="BP299" s="67">
        <f>IFERROR(Y299/J299,"0")</f>
        <v>2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5">
        <v>4640242181219</v>
      </c>
      <c r="E300" s="366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518" t="s">
        <v>439</v>
      </c>
      <c r="Q300" s="368"/>
      <c r="R300" s="368"/>
      <c r="S300" s="368"/>
      <c r="T300" s="369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72"/>
      <c r="B301" s="373"/>
      <c r="C301" s="373"/>
      <c r="D301" s="373"/>
      <c r="E301" s="373"/>
      <c r="F301" s="373"/>
      <c r="G301" s="373"/>
      <c r="H301" s="373"/>
      <c r="I301" s="373"/>
      <c r="J301" s="373"/>
      <c r="K301" s="373"/>
      <c r="L301" s="373"/>
      <c r="M301" s="373"/>
      <c r="N301" s="373"/>
      <c r="O301" s="374"/>
      <c r="P301" s="358" t="s">
        <v>72</v>
      </c>
      <c r="Q301" s="359"/>
      <c r="R301" s="359"/>
      <c r="S301" s="359"/>
      <c r="T301" s="359"/>
      <c r="U301" s="359"/>
      <c r="V301" s="360"/>
      <c r="W301" s="37" t="s">
        <v>69</v>
      </c>
      <c r="X301" s="354">
        <f>IFERROR(SUM(X299:X300),"0")</f>
        <v>168</v>
      </c>
      <c r="Y301" s="354">
        <f>IFERROR(SUM(Y299:Y300),"0")</f>
        <v>168</v>
      </c>
      <c r="Z301" s="354">
        <f>IFERROR(IF(Z299="",0,Z299),"0")+IFERROR(IF(Z300="",0,Z300),"0")</f>
        <v>2.6040000000000001</v>
      </c>
      <c r="AA301" s="355"/>
      <c r="AB301" s="355"/>
      <c r="AC301" s="355"/>
    </row>
    <row r="302" spans="1:68" x14ac:dyDescent="0.2">
      <c r="A302" s="373"/>
      <c r="B302" s="373"/>
      <c r="C302" s="373"/>
      <c r="D302" s="373"/>
      <c r="E302" s="373"/>
      <c r="F302" s="373"/>
      <c r="G302" s="373"/>
      <c r="H302" s="373"/>
      <c r="I302" s="373"/>
      <c r="J302" s="373"/>
      <c r="K302" s="373"/>
      <c r="L302" s="373"/>
      <c r="M302" s="373"/>
      <c r="N302" s="373"/>
      <c r="O302" s="374"/>
      <c r="P302" s="358" t="s">
        <v>72</v>
      </c>
      <c r="Q302" s="359"/>
      <c r="R302" s="359"/>
      <c r="S302" s="359"/>
      <c r="T302" s="359"/>
      <c r="U302" s="359"/>
      <c r="V302" s="360"/>
      <c r="W302" s="37" t="s">
        <v>73</v>
      </c>
      <c r="X302" s="354">
        <f>IFERROR(SUMPRODUCT(X299:X300*H299:H300),"0")</f>
        <v>1008</v>
      </c>
      <c r="Y302" s="354">
        <f>IFERROR(SUMPRODUCT(Y299:Y300*H299:H300),"0")</f>
        <v>1008</v>
      </c>
      <c r="Z302" s="37"/>
      <c r="AA302" s="355"/>
      <c r="AB302" s="355"/>
      <c r="AC302" s="355"/>
    </row>
    <row r="303" spans="1:68" ht="14.25" hidden="1" customHeight="1" x14ac:dyDescent="0.25">
      <c r="A303" s="386" t="s">
        <v>148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373"/>
      <c r="Y303" s="373"/>
      <c r="Z303" s="373"/>
      <c r="AA303" s="347"/>
      <c r="AB303" s="347"/>
      <c r="AC303" s="347"/>
    </row>
    <row r="304" spans="1:68" ht="27" hidden="1" customHeight="1" x14ac:dyDescent="0.25">
      <c r="A304" s="54" t="s">
        <v>440</v>
      </c>
      <c r="B304" s="54" t="s">
        <v>441</v>
      </c>
      <c r="C304" s="31">
        <v>4301136028</v>
      </c>
      <c r="D304" s="365">
        <v>4640242180304</v>
      </c>
      <c r="E304" s="366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579" t="s">
        <v>442</v>
      </c>
      <c r="Q304" s="368"/>
      <c r="R304" s="368"/>
      <c r="S304" s="368"/>
      <c r="T304" s="369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hidden="1" customHeight="1" x14ac:dyDescent="0.25">
      <c r="A305" s="54" t="s">
        <v>444</v>
      </c>
      <c r="B305" s="54" t="s">
        <v>445</v>
      </c>
      <c r="C305" s="31">
        <v>4301136026</v>
      </c>
      <c r="D305" s="365">
        <v>4640242180236</v>
      </c>
      <c r="E305" s="366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507" t="s">
        <v>446</v>
      </c>
      <c r="Q305" s="368"/>
      <c r="R305" s="368"/>
      <c r="S305" s="368"/>
      <c r="T305" s="369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5">
        <v>4640242180410</v>
      </c>
      <c r="E306" s="366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58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68"/>
      <c r="R306" s="368"/>
      <c r="S306" s="368"/>
      <c r="T306" s="369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hidden="1" x14ac:dyDescent="0.2">
      <c r="A307" s="372"/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3"/>
      <c r="O307" s="374"/>
      <c r="P307" s="358" t="s">
        <v>72</v>
      </c>
      <c r="Q307" s="359"/>
      <c r="R307" s="359"/>
      <c r="S307" s="359"/>
      <c r="T307" s="359"/>
      <c r="U307" s="359"/>
      <c r="V307" s="360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hidden="1" x14ac:dyDescent="0.2">
      <c r="A308" s="373"/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4"/>
      <c r="P308" s="358" t="s">
        <v>72</v>
      </c>
      <c r="Q308" s="359"/>
      <c r="R308" s="359"/>
      <c r="S308" s="359"/>
      <c r="T308" s="359"/>
      <c r="U308" s="359"/>
      <c r="V308" s="360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hidden="1" customHeight="1" x14ac:dyDescent="0.25">
      <c r="A309" s="386" t="s">
        <v>154</v>
      </c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3"/>
      <c r="N309" s="373"/>
      <c r="O309" s="373"/>
      <c r="P309" s="373"/>
      <c r="Q309" s="373"/>
      <c r="R309" s="373"/>
      <c r="S309" s="373"/>
      <c r="T309" s="373"/>
      <c r="U309" s="373"/>
      <c r="V309" s="373"/>
      <c r="W309" s="373"/>
      <c r="X309" s="373"/>
      <c r="Y309" s="373"/>
      <c r="Z309" s="373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5">
        <v>4640242181554</v>
      </c>
      <c r="E310" s="366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524" t="s">
        <v>451</v>
      </c>
      <c r="Q310" s="368"/>
      <c r="R310" s="368"/>
      <c r="S310" s="368"/>
      <c r="T310" s="369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5">
        <v>4640242181561</v>
      </c>
      <c r="E311" s="366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97" t="s">
        <v>455</v>
      </c>
      <c r="Q311" s="368"/>
      <c r="R311" s="368"/>
      <c r="S311" s="368"/>
      <c r="T311" s="369"/>
      <c r="U311" s="34"/>
      <c r="V311" s="34"/>
      <c r="W311" s="35" t="s">
        <v>69</v>
      </c>
      <c r="X311" s="352">
        <v>630</v>
      </c>
      <c r="Y311" s="353">
        <f t="shared" si="29"/>
        <v>630</v>
      </c>
      <c r="Z311" s="36">
        <f>IFERROR(IF(X311="","",X311*0.00936),"")</f>
        <v>5.8967999999999998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2451.96</v>
      </c>
      <c r="BN311" s="67">
        <f t="shared" si="31"/>
        <v>2451.96</v>
      </c>
      <c r="BO311" s="67">
        <f t="shared" si="32"/>
        <v>5</v>
      </c>
      <c r="BP311" s="67">
        <f t="shared" si="33"/>
        <v>5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5">
        <v>4640242181424</v>
      </c>
      <c r="E312" s="366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577" t="s">
        <v>459</v>
      </c>
      <c r="Q312" s="368"/>
      <c r="R312" s="368"/>
      <c r="S312" s="368"/>
      <c r="T312" s="369"/>
      <c r="U312" s="34"/>
      <c r="V312" s="34"/>
      <c r="W312" s="35" t="s">
        <v>69</v>
      </c>
      <c r="X312" s="352">
        <v>252</v>
      </c>
      <c r="Y312" s="353">
        <f t="shared" si="29"/>
        <v>252</v>
      </c>
      <c r="Z312" s="36">
        <f>IFERROR(IF(X312="","",X312*0.0155),"")</f>
        <v>3.9060000000000001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1445.22</v>
      </c>
      <c r="BN312" s="67">
        <f t="shared" si="31"/>
        <v>1445.22</v>
      </c>
      <c r="BO312" s="67">
        <f t="shared" si="32"/>
        <v>3</v>
      </c>
      <c r="BP312" s="67">
        <f t="shared" si="33"/>
        <v>3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5">
        <v>4640242181592</v>
      </c>
      <c r="E313" s="366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367" t="s">
        <v>462</v>
      </c>
      <c r="Q313" s="368"/>
      <c r="R313" s="368"/>
      <c r="S313" s="368"/>
      <c r="T313" s="369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5">
        <v>4640242181431</v>
      </c>
      <c r="E314" s="366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85" t="s">
        <v>466</v>
      </c>
      <c r="Q314" s="368"/>
      <c r="R314" s="368"/>
      <c r="S314" s="368"/>
      <c r="T314" s="369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65">
        <v>4640242181523</v>
      </c>
      <c r="E315" s="366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74" t="s">
        <v>470</v>
      </c>
      <c r="Q315" s="368"/>
      <c r="R315" s="368"/>
      <c r="S315" s="368"/>
      <c r="T315" s="369"/>
      <c r="U315" s="34"/>
      <c r="V315" s="34"/>
      <c r="W315" s="35" t="s">
        <v>69</v>
      </c>
      <c r="X315" s="352">
        <v>70</v>
      </c>
      <c r="Y315" s="353">
        <f t="shared" si="29"/>
        <v>70</v>
      </c>
      <c r="Z315" s="36">
        <f t="shared" si="34"/>
        <v>0.6552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223.44</v>
      </c>
      <c r="BN315" s="67">
        <f t="shared" si="31"/>
        <v>223.44</v>
      </c>
      <c r="BO315" s="67">
        <f t="shared" si="32"/>
        <v>0.55555555555555558</v>
      </c>
      <c r="BP315" s="67">
        <f t="shared" si="33"/>
        <v>0.55555555555555558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5">
        <v>4640242181516</v>
      </c>
      <c r="E316" s="366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53" t="s">
        <v>473</v>
      </c>
      <c r="Q316" s="368"/>
      <c r="R316" s="368"/>
      <c r="S316" s="368"/>
      <c r="T316" s="369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65">
        <v>4640242181486</v>
      </c>
      <c r="E317" s="366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447" t="s">
        <v>476</v>
      </c>
      <c r="Q317" s="368"/>
      <c r="R317" s="368"/>
      <c r="S317" s="368"/>
      <c r="T317" s="369"/>
      <c r="U317" s="34"/>
      <c r="V317" s="34"/>
      <c r="W317" s="35" t="s">
        <v>69</v>
      </c>
      <c r="X317" s="352">
        <v>1512</v>
      </c>
      <c r="Y317" s="353">
        <f t="shared" si="29"/>
        <v>1512</v>
      </c>
      <c r="Z317" s="36">
        <f t="shared" si="34"/>
        <v>14.15232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5884.7039999999997</v>
      </c>
      <c r="BN317" s="67">
        <f t="shared" si="31"/>
        <v>5884.7039999999997</v>
      </c>
      <c r="BO317" s="67">
        <f t="shared" si="32"/>
        <v>12</v>
      </c>
      <c r="BP317" s="67">
        <f t="shared" si="33"/>
        <v>12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65">
        <v>4640242181493</v>
      </c>
      <c r="E318" s="366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69" t="s">
        <v>479</v>
      </c>
      <c r="Q318" s="368"/>
      <c r="R318" s="368"/>
      <c r="S318" s="368"/>
      <c r="T318" s="369"/>
      <c r="U318" s="34"/>
      <c r="V318" s="34"/>
      <c r="W318" s="35" t="s">
        <v>69</v>
      </c>
      <c r="X318" s="352">
        <v>14</v>
      </c>
      <c r="Y318" s="353">
        <f t="shared" si="29"/>
        <v>14</v>
      </c>
      <c r="Z318" s="36">
        <f t="shared" si="34"/>
        <v>0.13103999999999999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54.488</v>
      </c>
      <c r="BN318" s="67">
        <f t="shared" si="31"/>
        <v>54.488</v>
      </c>
      <c r="BO318" s="67">
        <f t="shared" si="32"/>
        <v>0.1111111111111111</v>
      </c>
      <c r="BP318" s="67">
        <f t="shared" si="33"/>
        <v>0.1111111111111111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65">
        <v>4640242181509</v>
      </c>
      <c r="E319" s="366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376" t="s">
        <v>482</v>
      </c>
      <c r="Q319" s="368"/>
      <c r="R319" s="368"/>
      <c r="S319" s="368"/>
      <c r="T319" s="369"/>
      <c r="U319" s="34"/>
      <c r="V319" s="34"/>
      <c r="W319" s="35" t="s">
        <v>69</v>
      </c>
      <c r="X319" s="352">
        <v>14</v>
      </c>
      <c r="Y319" s="353">
        <f t="shared" si="29"/>
        <v>14</v>
      </c>
      <c r="Z319" s="36">
        <f t="shared" si="34"/>
        <v>0.13103999999999999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54.488</v>
      </c>
      <c r="BN319" s="67">
        <f t="shared" si="31"/>
        <v>54.488</v>
      </c>
      <c r="BO319" s="67">
        <f t="shared" si="32"/>
        <v>0.1111111111111111</v>
      </c>
      <c r="BP319" s="67">
        <f t="shared" si="33"/>
        <v>0.1111111111111111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5">
        <v>4640242181240</v>
      </c>
      <c r="E320" s="366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475" t="s">
        <v>485</v>
      </c>
      <c r="Q320" s="368"/>
      <c r="R320" s="368"/>
      <c r="S320" s="368"/>
      <c r="T320" s="369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5">
        <v>4640242181318</v>
      </c>
      <c r="E321" s="366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449" t="s">
        <v>488</v>
      </c>
      <c r="Q321" s="368"/>
      <c r="R321" s="368"/>
      <c r="S321" s="368"/>
      <c r="T321" s="369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5">
        <v>4640242181578</v>
      </c>
      <c r="E322" s="366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9" t="s">
        <v>491</v>
      </c>
      <c r="Q322" s="368"/>
      <c r="R322" s="368"/>
      <c r="S322" s="368"/>
      <c r="T322" s="369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5">
        <v>4640242181394</v>
      </c>
      <c r="E323" s="366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451" t="s">
        <v>494</v>
      </c>
      <c r="Q323" s="368"/>
      <c r="R323" s="368"/>
      <c r="S323" s="368"/>
      <c r="T323" s="369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5">
        <v>4640242181332</v>
      </c>
      <c r="E324" s="366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90" t="s">
        <v>497</v>
      </c>
      <c r="Q324" s="368"/>
      <c r="R324" s="368"/>
      <c r="S324" s="368"/>
      <c r="T324" s="369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5">
        <v>4640242181349</v>
      </c>
      <c r="E325" s="366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83" t="s">
        <v>500</v>
      </c>
      <c r="Q325" s="368"/>
      <c r="R325" s="368"/>
      <c r="S325" s="368"/>
      <c r="T325" s="369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5">
        <v>4640242181370</v>
      </c>
      <c r="E326" s="366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558" t="s">
        <v>503</v>
      </c>
      <c r="Q326" s="368"/>
      <c r="R326" s="368"/>
      <c r="S326" s="368"/>
      <c r="T326" s="369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5">
        <v>4607111037480</v>
      </c>
      <c r="E327" s="366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84" t="s">
        <v>507</v>
      </c>
      <c r="Q327" s="368"/>
      <c r="R327" s="368"/>
      <c r="S327" s="368"/>
      <c r="T327" s="369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5">
        <v>4607111037473</v>
      </c>
      <c r="E328" s="366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571" t="s">
        <v>511</v>
      </c>
      <c r="Q328" s="368"/>
      <c r="R328" s="368"/>
      <c r="S328" s="368"/>
      <c r="T328" s="369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5">
        <v>4640242180663</v>
      </c>
      <c r="E329" s="366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551" t="s">
        <v>515</v>
      </c>
      <c r="Q329" s="368"/>
      <c r="R329" s="368"/>
      <c r="S329" s="368"/>
      <c r="T329" s="369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5">
        <v>4640242181783</v>
      </c>
      <c r="E330" s="366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81" t="s">
        <v>519</v>
      </c>
      <c r="Q330" s="368"/>
      <c r="R330" s="368"/>
      <c r="S330" s="368"/>
      <c r="T330" s="369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72"/>
      <c r="B331" s="373"/>
      <c r="C331" s="373"/>
      <c r="D331" s="373"/>
      <c r="E331" s="373"/>
      <c r="F331" s="373"/>
      <c r="G331" s="373"/>
      <c r="H331" s="373"/>
      <c r="I331" s="373"/>
      <c r="J331" s="373"/>
      <c r="K331" s="373"/>
      <c r="L331" s="373"/>
      <c r="M331" s="373"/>
      <c r="N331" s="373"/>
      <c r="O331" s="374"/>
      <c r="P331" s="358" t="s">
        <v>72</v>
      </c>
      <c r="Q331" s="359"/>
      <c r="R331" s="359"/>
      <c r="S331" s="359"/>
      <c r="T331" s="359"/>
      <c r="U331" s="359"/>
      <c r="V331" s="360"/>
      <c r="W331" s="37" t="s">
        <v>69</v>
      </c>
      <c r="X331" s="354">
        <f>IFERROR(SUM(X310:X330),"0")</f>
        <v>2492</v>
      </c>
      <c r="Y331" s="354">
        <f>IFERROR(SUM(Y310:Y330),"0")</f>
        <v>2492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24.872399999999999</v>
      </c>
      <c r="AA331" s="355"/>
      <c r="AB331" s="355"/>
      <c r="AC331" s="355"/>
    </row>
    <row r="332" spans="1:68" x14ac:dyDescent="0.2">
      <c r="A332" s="373"/>
      <c r="B332" s="373"/>
      <c r="C332" s="373"/>
      <c r="D332" s="373"/>
      <c r="E332" s="373"/>
      <c r="F332" s="373"/>
      <c r="G332" s="373"/>
      <c r="H332" s="373"/>
      <c r="I332" s="373"/>
      <c r="J332" s="373"/>
      <c r="K332" s="373"/>
      <c r="L332" s="373"/>
      <c r="M332" s="373"/>
      <c r="N332" s="373"/>
      <c r="O332" s="374"/>
      <c r="P332" s="358" t="s">
        <v>72</v>
      </c>
      <c r="Q332" s="359"/>
      <c r="R332" s="359"/>
      <c r="S332" s="359"/>
      <c r="T332" s="359"/>
      <c r="U332" s="359"/>
      <c r="V332" s="360"/>
      <c r="W332" s="37" t="s">
        <v>73</v>
      </c>
      <c r="X332" s="354">
        <f>IFERROR(SUMPRODUCT(X310:X330*H310:H330),"0")</f>
        <v>9625</v>
      </c>
      <c r="Y332" s="354">
        <f>IFERROR(SUMPRODUCT(Y310:Y330*H310:H330),"0")</f>
        <v>9625</v>
      </c>
      <c r="Z332" s="37"/>
      <c r="AA332" s="355"/>
      <c r="AB332" s="355"/>
      <c r="AC332" s="355"/>
    </row>
    <row r="333" spans="1:68" ht="16.5" hidden="1" customHeight="1" x14ac:dyDescent="0.25">
      <c r="A333" s="375" t="s">
        <v>521</v>
      </c>
      <c r="B333" s="373"/>
      <c r="C333" s="373"/>
      <c r="D333" s="373"/>
      <c r="E333" s="373"/>
      <c r="F333" s="373"/>
      <c r="G333" s="373"/>
      <c r="H333" s="373"/>
      <c r="I333" s="373"/>
      <c r="J333" s="373"/>
      <c r="K333" s="373"/>
      <c r="L333" s="373"/>
      <c r="M333" s="373"/>
      <c r="N333" s="373"/>
      <c r="O333" s="373"/>
      <c r="P333" s="373"/>
      <c r="Q333" s="373"/>
      <c r="R333" s="373"/>
      <c r="S333" s="373"/>
      <c r="T333" s="373"/>
      <c r="U333" s="373"/>
      <c r="V333" s="373"/>
      <c r="W333" s="373"/>
      <c r="X333" s="373"/>
      <c r="Y333" s="373"/>
      <c r="Z333" s="373"/>
      <c r="AA333" s="346"/>
      <c r="AB333" s="346"/>
      <c r="AC333" s="346"/>
    </row>
    <row r="334" spans="1:68" ht="14.25" hidden="1" customHeight="1" x14ac:dyDescent="0.25">
      <c r="A334" s="386" t="s">
        <v>154</v>
      </c>
      <c r="B334" s="373"/>
      <c r="C334" s="373"/>
      <c r="D334" s="373"/>
      <c r="E334" s="373"/>
      <c r="F334" s="373"/>
      <c r="G334" s="373"/>
      <c r="H334" s="373"/>
      <c r="I334" s="373"/>
      <c r="J334" s="373"/>
      <c r="K334" s="373"/>
      <c r="L334" s="373"/>
      <c r="M334" s="373"/>
      <c r="N334" s="373"/>
      <c r="O334" s="373"/>
      <c r="P334" s="373"/>
      <c r="Q334" s="373"/>
      <c r="R334" s="373"/>
      <c r="S334" s="373"/>
      <c r="T334" s="373"/>
      <c r="U334" s="373"/>
      <c r="V334" s="373"/>
      <c r="W334" s="373"/>
      <c r="X334" s="373"/>
      <c r="Y334" s="373"/>
      <c r="Z334" s="373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5">
        <v>4640242181134</v>
      </c>
      <c r="E335" s="366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459" t="s">
        <v>524</v>
      </c>
      <c r="Q335" s="368"/>
      <c r="R335" s="368"/>
      <c r="S335" s="368"/>
      <c r="T335" s="369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72"/>
      <c r="B336" s="373"/>
      <c r="C336" s="373"/>
      <c r="D336" s="373"/>
      <c r="E336" s="373"/>
      <c r="F336" s="373"/>
      <c r="G336" s="373"/>
      <c r="H336" s="373"/>
      <c r="I336" s="373"/>
      <c r="J336" s="373"/>
      <c r="K336" s="373"/>
      <c r="L336" s="373"/>
      <c r="M336" s="373"/>
      <c r="N336" s="373"/>
      <c r="O336" s="374"/>
      <c r="P336" s="358" t="s">
        <v>72</v>
      </c>
      <c r="Q336" s="359"/>
      <c r="R336" s="359"/>
      <c r="S336" s="359"/>
      <c r="T336" s="359"/>
      <c r="U336" s="359"/>
      <c r="V336" s="360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73"/>
      <c r="B337" s="373"/>
      <c r="C337" s="373"/>
      <c r="D337" s="373"/>
      <c r="E337" s="373"/>
      <c r="F337" s="373"/>
      <c r="G337" s="373"/>
      <c r="H337" s="373"/>
      <c r="I337" s="373"/>
      <c r="J337" s="373"/>
      <c r="K337" s="373"/>
      <c r="L337" s="373"/>
      <c r="M337" s="373"/>
      <c r="N337" s="373"/>
      <c r="O337" s="374"/>
      <c r="P337" s="358" t="s">
        <v>72</v>
      </c>
      <c r="Q337" s="359"/>
      <c r="R337" s="359"/>
      <c r="S337" s="359"/>
      <c r="T337" s="359"/>
      <c r="U337" s="359"/>
      <c r="V337" s="360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422"/>
      <c r="B338" s="373"/>
      <c r="C338" s="373"/>
      <c r="D338" s="373"/>
      <c r="E338" s="373"/>
      <c r="F338" s="373"/>
      <c r="G338" s="373"/>
      <c r="H338" s="373"/>
      <c r="I338" s="373"/>
      <c r="J338" s="373"/>
      <c r="K338" s="373"/>
      <c r="L338" s="373"/>
      <c r="M338" s="373"/>
      <c r="N338" s="373"/>
      <c r="O338" s="423"/>
      <c r="P338" s="443" t="s">
        <v>526</v>
      </c>
      <c r="Q338" s="444"/>
      <c r="R338" s="444"/>
      <c r="S338" s="444"/>
      <c r="T338" s="444"/>
      <c r="U338" s="444"/>
      <c r="V338" s="392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12212.92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12212.92</v>
      </c>
      <c r="Z338" s="37"/>
      <c r="AA338" s="355"/>
      <c r="AB338" s="355"/>
      <c r="AC338" s="355"/>
    </row>
    <row r="339" spans="1:38" x14ac:dyDescent="0.2">
      <c r="A339" s="373"/>
      <c r="B339" s="373"/>
      <c r="C339" s="373"/>
      <c r="D339" s="373"/>
      <c r="E339" s="373"/>
      <c r="F339" s="373"/>
      <c r="G339" s="373"/>
      <c r="H339" s="373"/>
      <c r="I339" s="373"/>
      <c r="J339" s="373"/>
      <c r="K339" s="373"/>
      <c r="L339" s="373"/>
      <c r="M339" s="373"/>
      <c r="N339" s="373"/>
      <c r="O339" s="423"/>
      <c r="P339" s="443" t="s">
        <v>527</v>
      </c>
      <c r="Q339" s="444"/>
      <c r="R339" s="444"/>
      <c r="S339" s="444"/>
      <c r="T339" s="444"/>
      <c r="U339" s="444"/>
      <c r="V339" s="392"/>
      <c r="W339" s="37" t="s">
        <v>73</v>
      </c>
      <c r="X339" s="354">
        <f>IFERROR(SUM(BM22:BM335),"0")</f>
        <v>12950.690399999999</v>
      </c>
      <c r="Y339" s="354">
        <f>IFERROR(SUM(BN22:BN335),"0")</f>
        <v>12950.690399999999</v>
      </c>
      <c r="Z339" s="37"/>
      <c r="AA339" s="355"/>
      <c r="AB339" s="355"/>
      <c r="AC339" s="355"/>
    </row>
    <row r="340" spans="1:38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423"/>
      <c r="P340" s="443" t="s">
        <v>528</v>
      </c>
      <c r="Q340" s="444"/>
      <c r="R340" s="444"/>
      <c r="S340" s="444"/>
      <c r="T340" s="444"/>
      <c r="U340" s="444"/>
      <c r="V340" s="392"/>
      <c r="W340" s="37" t="s">
        <v>529</v>
      </c>
      <c r="X340" s="38">
        <f>ROUNDUP(SUM(BO22:BO335),0)</f>
        <v>30</v>
      </c>
      <c r="Y340" s="38">
        <f>ROUNDUP(SUM(BP22:BP335),0)</f>
        <v>30</v>
      </c>
      <c r="Z340" s="37"/>
      <c r="AA340" s="355"/>
      <c r="AB340" s="355"/>
      <c r="AC340" s="355"/>
    </row>
    <row r="341" spans="1:38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423"/>
      <c r="P341" s="443" t="s">
        <v>530</v>
      </c>
      <c r="Q341" s="444"/>
      <c r="R341" s="444"/>
      <c r="S341" s="444"/>
      <c r="T341" s="444"/>
      <c r="U341" s="444"/>
      <c r="V341" s="392"/>
      <c r="W341" s="37" t="s">
        <v>73</v>
      </c>
      <c r="X341" s="354">
        <f>GrossWeightTotal+PalletQtyTotal*25</f>
        <v>13700.690399999999</v>
      </c>
      <c r="Y341" s="354">
        <f>GrossWeightTotalR+PalletQtyTotalR*25</f>
        <v>13700.690399999999</v>
      </c>
      <c r="Z341" s="37"/>
      <c r="AA341" s="355"/>
      <c r="AB341" s="355"/>
      <c r="AC341" s="355"/>
    </row>
    <row r="342" spans="1:38" x14ac:dyDescent="0.2">
      <c r="A342" s="373"/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423"/>
      <c r="P342" s="443" t="s">
        <v>531</v>
      </c>
      <c r="Q342" s="444"/>
      <c r="R342" s="444"/>
      <c r="S342" s="444"/>
      <c r="T342" s="444"/>
      <c r="U342" s="444"/>
      <c r="V342" s="392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3310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3310</v>
      </c>
      <c r="Z342" s="37"/>
      <c r="AA342" s="355"/>
      <c r="AB342" s="355"/>
      <c r="AC342" s="355"/>
    </row>
    <row r="343" spans="1:38" ht="14.25" hidden="1" customHeight="1" x14ac:dyDescent="0.2">
      <c r="A343" s="373"/>
      <c r="B343" s="373"/>
      <c r="C343" s="373"/>
      <c r="D343" s="373"/>
      <c r="E343" s="373"/>
      <c r="F343" s="373"/>
      <c r="G343" s="373"/>
      <c r="H343" s="373"/>
      <c r="I343" s="373"/>
      <c r="J343" s="373"/>
      <c r="K343" s="373"/>
      <c r="L343" s="373"/>
      <c r="M343" s="373"/>
      <c r="N343" s="373"/>
      <c r="O343" s="423"/>
      <c r="P343" s="443" t="s">
        <v>532</v>
      </c>
      <c r="Q343" s="444"/>
      <c r="R343" s="444"/>
      <c r="S343" s="444"/>
      <c r="T343" s="444"/>
      <c r="U343" s="444"/>
      <c r="V343" s="392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35.609160000000003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56" t="s">
        <v>74</v>
      </c>
      <c r="D345" s="510"/>
      <c r="E345" s="510"/>
      <c r="F345" s="510"/>
      <c r="G345" s="510"/>
      <c r="H345" s="510"/>
      <c r="I345" s="510"/>
      <c r="J345" s="510"/>
      <c r="K345" s="510"/>
      <c r="L345" s="510"/>
      <c r="M345" s="510"/>
      <c r="N345" s="510"/>
      <c r="O345" s="510"/>
      <c r="P345" s="510"/>
      <c r="Q345" s="510"/>
      <c r="R345" s="510"/>
      <c r="S345" s="510"/>
      <c r="T345" s="417"/>
      <c r="U345" s="356" t="s">
        <v>271</v>
      </c>
      <c r="V345" s="417"/>
      <c r="W345" s="356" t="s">
        <v>297</v>
      </c>
      <c r="X345" s="417"/>
      <c r="Y345" s="356" t="s">
        <v>320</v>
      </c>
      <c r="Z345" s="510"/>
      <c r="AA345" s="510"/>
      <c r="AB345" s="510"/>
      <c r="AC345" s="510"/>
      <c r="AD345" s="510"/>
      <c r="AE345" s="510"/>
      <c r="AF345" s="417"/>
      <c r="AG345" s="344" t="s">
        <v>395</v>
      </c>
      <c r="AH345" s="356" t="s">
        <v>400</v>
      </c>
      <c r="AI345" s="417"/>
      <c r="AJ345" s="344" t="s">
        <v>410</v>
      </c>
      <c r="AK345" s="356" t="s">
        <v>272</v>
      </c>
      <c r="AL345" s="417"/>
    </row>
    <row r="346" spans="1:38" ht="14.25" customHeight="1" thickTop="1" x14ac:dyDescent="0.2">
      <c r="A346" s="491" t="s">
        <v>535</v>
      </c>
      <c r="B346" s="356" t="s">
        <v>62</v>
      </c>
      <c r="C346" s="356" t="s">
        <v>75</v>
      </c>
      <c r="D346" s="356" t="s">
        <v>96</v>
      </c>
      <c r="E346" s="356" t="s">
        <v>109</v>
      </c>
      <c r="F346" s="356" t="s">
        <v>130</v>
      </c>
      <c r="G346" s="356" t="s">
        <v>171</v>
      </c>
      <c r="H346" s="356" t="s">
        <v>178</v>
      </c>
      <c r="I346" s="356" t="s">
        <v>183</v>
      </c>
      <c r="J346" s="356" t="s">
        <v>191</v>
      </c>
      <c r="K346" s="356" t="s">
        <v>208</v>
      </c>
      <c r="L346" s="356" t="s">
        <v>221</v>
      </c>
      <c r="M346" s="356" t="s">
        <v>232</v>
      </c>
      <c r="N346" s="345"/>
      <c r="O346" s="356" t="s">
        <v>238</v>
      </c>
      <c r="P346" s="356" t="s">
        <v>245</v>
      </c>
      <c r="Q346" s="356" t="s">
        <v>251</v>
      </c>
      <c r="R346" s="356" t="s">
        <v>256</v>
      </c>
      <c r="S346" s="356" t="s">
        <v>259</v>
      </c>
      <c r="T346" s="356" t="s">
        <v>267</v>
      </c>
      <c r="U346" s="356" t="s">
        <v>272</v>
      </c>
      <c r="V346" s="356" t="s">
        <v>276</v>
      </c>
      <c r="W346" s="356" t="s">
        <v>298</v>
      </c>
      <c r="X346" s="356" t="s">
        <v>316</v>
      </c>
      <c r="Y346" s="356" t="s">
        <v>321</v>
      </c>
      <c r="Z346" s="356" t="s">
        <v>334</v>
      </c>
      <c r="AA346" s="356" t="s">
        <v>344</v>
      </c>
      <c r="AB346" s="356" t="s">
        <v>359</v>
      </c>
      <c r="AC346" s="356" t="s">
        <v>370</v>
      </c>
      <c r="AD346" s="356" t="s">
        <v>374</v>
      </c>
      <c r="AE346" s="356" t="s">
        <v>385</v>
      </c>
      <c r="AF346" s="356" t="s">
        <v>389</v>
      </c>
      <c r="AG346" s="356" t="s">
        <v>396</v>
      </c>
      <c r="AH346" s="356" t="s">
        <v>401</v>
      </c>
      <c r="AI346" s="356" t="s">
        <v>407</v>
      </c>
      <c r="AJ346" s="356" t="s">
        <v>411</v>
      </c>
      <c r="AK346" s="356" t="s">
        <v>272</v>
      </c>
      <c r="AL346" s="356" t="s">
        <v>521</v>
      </c>
    </row>
    <row r="347" spans="1:38" ht="13.5" customHeight="1" thickBot="1" x14ac:dyDescent="0.25">
      <c r="A347" s="49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57"/>
      <c r="N347" s="345"/>
      <c r="O347" s="357"/>
      <c r="P347" s="357"/>
      <c r="Q347" s="357"/>
      <c r="R347" s="357"/>
      <c r="S347" s="357"/>
      <c r="T347" s="357"/>
      <c r="U347" s="357"/>
      <c r="V347" s="357"/>
      <c r="W347" s="357"/>
      <c r="X347" s="357"/>
      <c r="Y347" s="357"/>
      <c r="Z347" s="357"/>
      <c r="AA347" s="357"/>
      <c r="AB347" s="357"/>
      <c r="AC347" s="357"/>
      <c r="AD347" s="357"/>
      <c r="AE347" s="357"/>
      <c r="AF347" s="357"/>
      <c r="AG347" s="357"/>
      <c r="AH347" s="357"/>
      <c r="AI347" s="357"/>
      <c r="AJ347" s="357"/>
      <c r="AK347" s="357"/>
      <c r="AL347" s="35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0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0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0</v>
      </c>
      <c r="H348" s="46">
        <f>IFERROR(X90*H90,"0")</f>
        <v>0</v>
      </c>
      <c r="I348" s="46">
        <f>IFERROR(X95*H95,"0")+IFERROR(X96*H96,"0")</f>
        <v>0</v>
      </c>
      <c r="J348" s="46">
        <f>IFERROR(X101*H101,"0")+IFERROR(X102*H102,"0")+IFERROR(X103*H103,"0")+IFERROR(X104*H104,"0")+IFERROR(X105*H105,"0")+IFERROR(X106*H106,"0")</f>
        <v>0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0</v>
      </c>
      <c r="M348" s="46">
        <f>IFERROR(X128*H128,"0")+IFERROR(X129*H129,"0")</f>
        <v>0</v>
      </c>
      <c r="N348" s="345"/>
      <c r="O348" s="46">
        <f>IFERROR(X134*H134,"0")+IFERROR(X135*H135,"0")</f>
        <v>0</v>
      </c>
      <c r="P348" s="46">
        <f>IFERROR(X140*H140,"0")+IFERROR(X141*H141,"0")</f>
        <v>126</v>
      </c>
      <c r="Q348" s="46">
        <f>IFERROR(X146*H146,"0")</f>
        <v>126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141.12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0</v>
      </c>
      <c r="W348" s="46">
        <f>IFERROR(X187*H187,"0")+IFERROR(X188*H188,"0")+IFERROR(X189*H189,"0")+IFERROR(X193*H193,"0")</f>
        <v>798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11021.8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0</v>
      </c>
      <c r="B351" s="60">
        <f>SUMPRODUCT(--(BB:BB="ПГП"),--(W:W="кор"),H:H,Y:Y)+SUMPRODUCT(--(BB:BB="ПГП"),--(W:W="кг"),Y:Y)</f>
        <v>12212.919999999998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512,00"/>
        <filter val="12 212,92"/>
        <filter val="12 950,69"/>
        <filter val="126,00"/>
        <filter val="13 700,69"/>
        <filter val="14,00"/>
        <filter val="141,12"/>
        <filter val="168,00"/>
        <filter val="196,00"/>
        <filter val="2 492,00"/>
        <filter val="216,00"/>
        <filter val="252,00"/>
        <filter val="266,00"/>
        <filter val="3 310,00"/>
        <filter val="30"/>
        <filter val="388,80"/>
        <filter val="42,00"/>
        <filter val="630,00"/>
        <filter val="70,00"/>
        <filter val="798,00"/>
        <filter val="84,00"/>
        <filter val="9 625,00"/>
      </filters>
    </filterColumn>
    <filterColumn colId="29" showButton="0"/>
    <filterColumn colId="30" showButton="0"/>
  </autoFilter>
  <mergeCells count="617"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P232:T232"/>
    <mergeCell ref="P152:V152"/>
    <mergeCell ref="A82:Z82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H17:H18"/>
    <mergeCell ref="P90:T90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