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A8085E-9C26-4000-81AD-7FF79CC74C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P549" i="1" s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Z506" i="1" s="1"/>
  <c r="BO505" i="1"/>
  <c r="BM505" i="1"/>
  <c r="Y505" i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Y501" i="1" s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AA652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Y390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N218" i="1"/>
  <c r="BM218" i="1"/>
  <c r="Z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36" i="1" l="1"/>
  <c r="BN236" i="1"/>
  <c r="Z236" i="1"/>
  <c r="BP253" i="1"/>
  <c r="BN253" i="1"/>
  <c r="Z253" i="1"/>
  <c r="BP284" i="1"/>
  <c r="BN284" i="1"/>
  <c r="Z284" i="1"/>
  <c r="BP348" i="1"/>
  <c r="BN348" i="1"/>
  <c r="Z348" i="1"/>
  <c r="BP370" i="1"/>
  <c r="BN370" i="1"/>
  <c r="Z370" i="1"/>
  <c r="BP406" i="1"/>
  <c r="BN406" i="1"/>
  <c r="Z406" i="1"/>
  <c r="Y431" i="1"/>
  <c r="Y430" i="1"/>
  <c r="BP429" i="1"/>
  <c r="BN429" i="1"/>
  <c r="Z429" i="1"/>
  <c r="Z430" i="1" s="1"/>
  <c r="BP434" i="1"/>
  <c r="BN434" i="1"/>
  <c r="Z434" i="1"/>
  <c r="BP436" i="1"/>
  <c r="BN436" i="1"/>
  <c r="Z436" i="1"/>
  <c r="BP525" i="1"/>
  <c r="BN525" i="1"/>
  <c r="Z525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3" i="1"/>
  <c r="BN23" i="1"/>
  <c r="Z39" i="1"/>
  <c r="BN39" i="1"/>
  <c r="Z54" i="1"/>
  <c r="BN54" i="1"/>
  <c r="Z68" i="1"/>
  <c r="BN68" i="1"/>
  <c r="Z78" i="1"/>
  <c r="BN78" i="1"/>
  <c r="Z99" i="1"/>
  <c r="BN99" i="1"/>
  <c r="Z102" i="1"/>
  <c r="BN102" i="1"/>
  <c r="Z110" i="1"/>
  <c r="BN110" i="1"/>
  <c r="Z130" i="1"/>
  <c r="BN130" i="1"/>
  <c r="Z151" i="1"/>
  <c r="BN151" i="1"/>
  <c r="Y154" i="1"/>
  <c r="H652" i="1"/>
  <c r="Y167" i="1"/>
  <c r="Z176" i="1"/>
  <c r="Z177" i="1" s="1"/>
  <c r="BN176" i="1"/>
  <c r="BP176" i="1"/>
  <c r="Z180" i="1"/>
  <c r="BN180" i="1"/>
  <c r="Y189" i="1"/>
  <c r="Z193" i="1"/>
  <c r="BN193" i="1"/>
  <c r="Z208" i="1"/>
  <c r="BN208" i="1"/>
  <c r="BP242" i="1"/>
  <c r="BN242" i="1"/>
  <c r="Z242" i="1"/>
  <c r="BP268" i="1"/>
  <c r="BN268" i="1"/>
  <c r="Z268" i="1"/>
  <c r="BP308" i="1"/>
  <c r="BN308" i="1"/>
  <c r="Z308" i="1"/>
  <c r="BP358" i="1"/>
  <c r="BN358" i="1"/>
  <c r="Z358" i="1"/>
  <c r="BP383" i="1"/>
  <c r="BN383" i="1"/>
  <c r="Z383" i="1"/>
  <c r="BP414" i="1"/>
  <c r="BN414" i="1"/>
  <c r="Z414" i="1"/>
  <c r="BP452" i="1"/>
  <c r="BN452" i="1"/>
  <c r="Z452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282" i="1"/>
  <c r="BN282" i="1"/>
  <c r="Z282" i="1"/>
  <c r="BP293" i="1"/>
  <c r="BN293" i="1"/>
  <c r="Z293" i="1"/>
  <c r="BP354" i="1"/>
  <c r="BN354" i="1"/>
  <c r="Z354" i="1"/>
  <c r="BP381" i="1"/>
  <c r="BN381" i="1"/>
  <c r="Z381" i="1"/>
  <c r="BP400" i="1"/>
  <c r="BN400" i="1"/>
  <c r="Z400" i="1"/>
  <c r="BP412" i="1"/>
  <c r="BN412" i="1"/>
  <c r="Z412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Y334" i="1"/>
  <c r="BP332" i="1"/>
  <c r="BN332" i="1"/>
  <c r="Z332" i="1"/>
  <c r="BP368" i="1"/>
  <c r="BN368" i="1"/>
  <c r="Z368" i="1"/>
  <c r="B652" i="1"/>
  <c r="Z25" i="1"/>
  <c r="BN25" i="1"/>
  <c r="Z37" i="1"/>
  <c r="BN37" i="1"/>
  <c r="Z45" i="1"/>
  <c r="BN45" i="1"/>
  <c r="Z52" i="1"/>
  <c r="BN52" i="1"/>
  <c r="Z56" i="1"/>
  <c r="BN56" i="1"/>
  <c r="Y64" i="1"/>
  <c r="Z62" i="1"/>
  <c r="BN62" i="1"/>
  <c r="Y73" i="1"/>
  <c r="Z70" i="1"/>
  <c r="BN70" i="1"/>
  <c r="Z76" i="1"/>
  <c r="BN76" i="1"/>
  <c r="BP76" i="1"/>
  <c r="Y83" i="1"/>
  <c r="Z80" i="1"/>
  <c r="BN80" i="1"/>
  <c r="Y89" i="1"/>
  <c r="Z93" i="1"/>
  <c r="BN93" i="1"/>
  <c r="Y106" i="1"/>
  <c r="F652" i="1"/>
  <c r="Z112" i="1"/>
  <c r="BN112" i="1"/>
  <c r="Y121" i="1"/>
  <c r="Z124" i="1"/>
  <c r="BN124" i="1"/>
  <c r="Z127" i="1"/>
  <c r="BN127" i="1"/>
  <c r="Z128" i="1"/>
  <c r="BN128" i="1"/>
  <c r="Z136" i="1"/>
  <c r="BN136" i="1"/>
  <c r="Z147" i="1"/>
  <c r="BN147" i="1"/>
  <c r="Y153" i="1"/>
  <c r="Z162" i="1"/>
  <c r="BN162" i="1"/>
  <c r="Z170" i="1"/>
  <c r="BN170" i="1"/>
  <c r="Y188" i="1"/>
  <c r="Z182" i="1"/>
  <c r="BN182" i="1"/>
  <c r="Z186" i="1"/>
  <c r="BN186" i="1"/>
  <c r="Z197" i="1"/>
  <c r="BN197" i="1"/>
  <c r="BP197" i="1"/>
  <c r="Y200" i="1"/>
  <c r="Y210" i="1"/>
  <c r="Z205" i="1"/>
  <c r="BN205" i="1"/>
  <c r="Z214" i="1"/>
  <c r="BN214" i="1"/>
  <c r="Z222" i="1"/>
  <c r="BN222" i="1"/>
  <c r="Z227" i="1"/>
  <c r="BN227" i="1"/>
  <c r="K652" i="1"/>
  <c r="Z238" i="1"/>
  <c r="BN238" i="1"/>
  <c r="BP240" i="1"/>
  <c r="BN240" i="1"/>
  <c r="BP247" i="1"/>
  <c r="BN247" i="1"/>
  <c r="Z247" i="1"/>
  <c r="BP255" i="1"/>
  <c r="BN255" i="1"/>
  <c r="Z255" i="1"/>
  <c r="BP270" i="1"/>
  <c r="BN270" i="1"/>
  <c r="Z270" i="1"/>
  <c r="BP289" i="1"/>
  <c r="BN289" i="1"/>
  <c r="Z289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BP321" i="1"/>
  <c r="BN321" i="1"/>
  <c r="Z321" i="1"/>
  <c r="BP350" i="1"/>
  <c r="BN350" i="1"/>
  <c r="Z350" i="1"/>
  <c r="BP360" i="1"/>
  <c r="BN360" i="1"/>
  <c r="Z360" i="1"/>
  <c r="BP380" i="1"/>
  <c r="BN380" i="1"/>
  <c r="Z380" i="1"/>
  <c r="Y391" i="1"/>
  <c r="BP387" i="1"/>
  <c r="BN387" i="1"/>
  <c r="Z387" i="1"/>
  <c r="BP408" i="1"/>
  <c r="BN408" i="1"/>
  <c r="Z408" i="1"/>
  <c r="BP420" i="1"/>
  <c r="BN420" i="1"/>
  <c r="Z420" i="1"/>
  <c r="BP438" i="1"/>
  <c r="BN438" i="1"/>
  <c r="Z438" i="1"/>
  <c r="BP454" i="1"/>
  <c r="BN454" i="1"/>
  <c r="Z454" i="1"/>
  <c r="BP479" i="1"/>
  <c r="BN479" i="1"/>
  <c r="Z479" i="1"/>
  <c r="BP527" i="1"/>
  <c r="BN527" i="1"/>
  <c r="Z527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T652" i="1"/>
  <c r="Y362" i="1"/>
  <c r="X652" i="1"/>
  <c r="BP446" i="1"/>
  <c r="BN446" i="1"/>
  <c r="Z446" i="1"/>
  <c r="BP478" i="1"/>
  <c r="BN478" i="1"/>
  <c r="Z478" i="1"/>
  <c r="Y508" i="1"/>
  <c r="BP505" i="1"/>
  <c r="BN505" i="1"/>
  <c r="Z505" i="1"/>
  <c r="BP523" i="1"/>
  <c r="BN523" i="1"/>
  <c r="Z523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485" i="1"/>
  <c r="Y502" i="1"/>
  <c r="Y546" i="1"/>
  <c r="Z549" i="1"/>
  <c r="BN549" i="1"/>
  <c r="Y377" i="1"/>
  <c r="Z374" i="1"/>
  <c r="BN374" i="1"/>
  <c r="BP374" i="1"/>
  <c r="X643" i="1"/>
  <c r="Y231" i="1"/>
  <c r="Z229" i="1"/>
  <c r="BN229" i="1"/>
  <c r="X644" i="1"/>
  <c r="X642" i="1"/>
  <c r="J652" i="1"/>
  <c r="Z220" i="1"/>
  <c r="BN220" i="1"/>
  <c r="Z216" i="1"/>
  <c r="BN216" i="1"/>
  <c r="F9" i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BP207" i="1"/>
  <c r="BN207" i="1"/>
  <c r="Z207" i="1"/>
  <c r="H9" i="1"/>
  <c r="Y26" i="1"/>
  <c r="Y96" i="1"/>
  <c r="Y115" i="1"/>
  <c r="Y159" i="1"/>
  <c r="Y194" i="1"/>
  <c r="BP209" i="1"/>
  <c r="BN209" i="1"/>
  <c r="Z209" i="1"/>
  <c r="Y211" i="1"/>
  <c r="Y224" i="1"/>
  <c r="BP213" i="1"/>
  <c r="BN213" i="1"/>
  <c r="Z213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V652" i="1"/>
  <c r="Y356" i="1"/>
  <c r="Y355" i="1"/>
  <c r="BP361" i="1"/>
  <c r="BN361" i="1"/>
  <c r="Z361" i="1"/>
  <c r="Y363" i="1"/>
  <c r="Y372" i="1"/>
  <c r="BP365" i="1"/>
  <c r="BN365" i="1"/>
  <c r="Z365" i="1"/>
  <c r="BP369" i="1"/>
  <c r="BN369" i="1"/>
  <c r="Z369" i="1"/>
  <c r="BP376" i="1"/>
  <c r="BN376" i="1"/>
  <c r="Z376" i="1"/>
  <c r="Y378" i="1"/>
  <c r="Z384" i="1"/>
  <c r="BP382" i="1"/>
  <c r="BN382" i="1"/>
  <c r="Z382" i="1"/>
  <c r="Z401" i="1"/>
  <c r="BP399" i="1"/>
  <c r="BN399" i="1"/>
  <c r="Z399" i="1"/>
  <c r="BP409" i="1"/>
  <c r="BN409" i="1"/>
  <c r="Z409" i="1"/>
  <c r="BP413" i="1"/>
  <c r="BN413" i="1"/>
  <c r="Z413" i="1"/>
  <c r="Y426" i="1"/>
  <c r="BP424" i="1"/>
  <c r="BN424" i="1"/>
  <c r="Z424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Z355" i="1" s="1"/>
  <c r="BN347" i="1"/>
  <c r="BP347" i="1"/>
  <c r="Z349" i="1"/>
  <c r="BN349" i="1"/>
  <c r="Z351" i="1"/>
  <c r="BN351" i="1"/>
  <c r="Z353" i="1"/>
  <c r="BN353" i="1"/>
  <c r="BP359" i="1"/>
  <c r="BN359" i="1"/>
  <c r="Z359" i="1"/>
  <c r="BP367" i="1"/>
  <c r="BN367" i="1"/>
  <c r="Z367" i="1"/>
  <c r="Y371" i="1"/>
  <c r="BP375" i="1"/>
  <c r="BN375" i="1"/>
  <c r="Z375" i="1"/>
  <c r="Z377" i="1" s="1"/>
  <c r="Y385" i="1"/>
  <c r="Y384" i="1"/>
  <c r="BP388" i="1"/>
  <c r="BN388" i="1"/>
  <c r="Z388" i="1"/>
  <c r="Z390" i="1" s="1"/>
  <c r="Y402" i="1"/>
  <c r="Y401" i="1"/>
  <c r="BP407" i="1"/>
  <c r="BN407" i="1"/>
  <c r="Z407" i="1"/>
  <c r="BP411" i="1"/>
  <c r="BN411" i="1"/>
  <c r="Z411" i="1"/>
  <c r="BP415" i="1"/>
  <c r="BN415" i="1"/>
  <c r="Z415" i="1"/>
  <c r="Y417" i="1"/>
  <c r="Y422" i="1"/>
  <c r="BP419" i="1"/>
  <c r="BN419" i="1"/>
  <c r="Z419" i="1"/>
  <c r="Z421" i="1" s="1"/>
  <c r="BP425" i="1"/>
  <c r="BN425" i="1"/>
  <c r="Z425" i="1"/>
  <c r="Y427" i="1"/>
  <c r="BP435" i="1"/>
  <c r="BN435" i="1"/>
  <c r="Z435" i="1"/>
  <c r="BP439" i="1"/>
  <c r="BN439" i="1"/>
  <c r="Z439" i="1"/>
  <c r="Y447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W652" i="1"/>
  <c r="Y396" i="1"/>
  <c r="Y416" i="1"/>
  <c r="Y652" i="1"/>
  <c r="Y442" i="1"/>
  <c r="Z652" i="1"/>
  <c r="Y481" i="1"/>
  <c r="Z488" i="1"/>
  <c r="Z489" i="1" s="1"/>
  <c r="BN488" i="1"/>
  <c r="BP488" i="1"/>
  <c r="Y489" i="1"/>
  <c r="Z493" i="1"/>
  <c r="Z494" i="1" s="1"/>
  <c r="BN493" i="1"/>
  <c r="BP493" i="1"/>
  <c r="Y494" i="1"/>
  <c r="Z498" i="1"/>
  <c r="BN498" i="1"/>
  <c r="BP498" i="1"/>
  <c r="Z499" i="1"/>
  <c r="BN499" i="1"/>
  <c r="BP506" i="1"/>
  <c r="BN506" i="1"/>
  <c r="BP507" i="1"/>
  <c r="BN507" i="1"/>
  <c r="Z507" i="1"/>
  <c r="Z508" i="1" s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AB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39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89" i="1" l="1"/>
  <c r="Z362" i="1"/>
  <c r="Z323" i="1"/>
  <c r="Z137" i="1"/>
  <c r="Z480" i="1"/>
  <c r="Z416" i="1"/>
  <c r="Z231" i="1"/>
  <c r="Z560" i="1"/>
  <c r="Z545" i="1"/>
  <c r="Z501" i="1"/>
  <c r="Z273" i="1"/>
  <c r="Z256" i="1"/>
  <c r="Z210" i="1"/>
  <c r="Z188" i="1"/>
  <c r="Z166" i="1"/>
  <c r="Z132" i="1"/>
  <c r="Z120" i="1"/>
  <c r="Z114" i="1"/>
  <c r="Z105" i="1"/>
  <c r="Z95" i="1"/>
  <c r="Z88" i="1"/>
  <c r="Z64" i="1"/>
  <c r="Z57" i="1"/>
  <c r="Z621" i="1"/>
  <c r="Z606" i="1"/>
  <c r="X645" i="1"/>
  <c r="Z295" i="1"/>
  <c r="Z614" i="1"/>
  <c r="Z538" i="1"/>
  <c r="Z455" i="1"/>
  <c r="Z442" i="1"/>
  <c r="Z426" i="1"/>
  <c r="Z73" i="1"/>
  <c r="Y642" i="1"/>
  <c r="Y644" i="1"/>
  <c r="Z26" i="1"/>
  <c r="Z596" i="1"/>
  <c r="Z371" i="1"/>
  <c r="Z224" i="1"/>
  <c r="Y646" i="1"/>
  <c r="Y643" i="1"/>
  <c r="Y645" i="1" s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<sst xmlns="http://schemas.openxmlformats.org/spreadsheetml/2006/main" count="3014" uniqueCount="1073">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</sst>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61" t="s">
        <v>0</v>
      </c>
      <c r="E1" s="796"/>
      <c r="F1" s="796"/>
      <c r="G1" s="12" t="s">
        <v>1</v>
      </c>
      <c r="H1" s="1061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114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2"/>
      <c r="Q3" s="752"/>
      <c r="R3" s="752"/>
      <c r="S3" s="752"/>
      <c r="T3" s="752"/>
      <c r="U3" s="752"/>
      <c r="V3" s="752"/>
      <c r="W3" s="752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03" t="s">
        <v>8</v>
      </c>
      <c r="B5" s="821"/>
      <c r="C5" s="781"/>
      <c r="D5" s="877"/>
      <c r="E5" s="879"/>
      <c r="F5" s="830" t="s">
        <v>9</v>
      </c>
      <c r="G5" s="781"/>
      <c r="H5" s="877" t="s">
        <v>1072</v>
      </c>
      <c r="I5" s="878"/>
      <c r="J5" s="878"/>
      <c r="K5" s="878"/>
      <c r="L5" s="878"/>
      <c r="M5" s="879"/>
      <c r="N5" s="58"/>
      <c r="P5" s="24" t="s">
        <v>10</v>
      </c>
      <c r="Q5" s="797">
        <v>45717</v>
      </c>
      <c r="R5" s="798"/>
      <c r="T5" s="990" t="s">
        <v>11</v>
      </c>
      <c r="U5" s="991"/>
      <c r="V5" s="993" t="s">
        <v>12</v>
      </c>
      <c r="W5" s="798"/>
      <c r="AB5" s="51"/>
      <c r="AC5" s="51"/>
      <c r="AD5" s="51"/>
      <c r="AE5" s="51"/>
    </row>
    <row r="6" spans="1:32" s="735" customFormat="1" ht="24" customHeight="1" x14ac:dyDescent="0.2">
      <c r="A6" s="1003" t="s">
        <v>13</v>
      </c>
      <c r="B6" s="821"/>
      <c r="C6" s="78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98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Суббота</v>
      </c>
      <c r="R6" s="756"/>
      <c r="T6" s="1004" t="s">
        <v>16</v>
      </c>
      <c r="U6" s="991"/>
      <c r="V6" s="953" t="s">
        <v>17</v>
      </c>
      <c r="W6" s="95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10" t="str">
        <f>IFERROR(VLOOKUP(DeliveryAddress,Table,3,0),1)</f>
        <v>4</v>
      </c>
      <c r="E7" s="1111"/>
      <c r="F7" s="1111"/>
      <c r="G7" s="1111"/>
      <c r="H7" s="1111"/>
      <c r="I7" s="1111"/>
      <c r="J7" s="1111"/>
      <c r="K7" s="1111"/>
      <c r="L7" s="1111"/>
      <c r="M7" s="998"/>
      <c r="N7" s="60"/>
      <c r="P7" s="24"/>
      <c r="Q7" s="42"/>
      <c r="R7" s="42"/>
      <c r="T7" s="752"/>
      <c r="U7" s="991"/>
      <c r="V7" s="955"/>
      <c r="W7" s="956"/>
      <c r="AB7" s="51"/>
      <c r="AC7" s="51"/>
      <c r="AD7" s="51"/>
      <c r="AE7" s="51"/>
    </row>
    <row r="8" spans="1:32" s="735" customFormat="1" ht="25.5" customHeight="1" x14ac:dyDescent="0.2">
      <c r="A8" s="811" t="s">
        <v>18</v>
      </c>
      <c r="B8" s="759"/>
      <c r="C8" s="760"/>
      <c r="D8" s="1098"/>
      <c r="E8" s="1099"/>
      <c r="F8" s="1099"/>
      <c r="G8" s="1099"/>
      <c r="H8" s="1099"/>
      <c r="I8" s="1099"/>
      <c r="J8" s="1099"/>
      <c r="K8" s="1099"/>
      <c r="L8" s="1099"/>
      <c r="M8" s="1100"/>
      <c r="N8" s="61"/>
      <c r="P8" s="24" t="s">
        <v>19</v>
      </c>
      <c r="Q8" s="997">
        <v>0.58333333333333337</v>
      </c>
      <c r="R8" s="998"/>
      <c r="T8" s="752"/>
      <c r="U8" s="991"/>
      <c r="V8" s="955"/>
      <c r="W8" s="956"/>
      <c r="AB8" s="51"/>
      <c r="AC8" s="51"/>
      <c r="AD8" s="51"/>
      <c r="AE8" s="51"/>
    </row>
    <row r="9" spans="1:32" s="735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2"/>
      <c r="C9" s="752"/>
      <c r="D9" s="848"/>
      <c r="E9" s="849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2"/>
      <c r="H9" s="950" t="str">
        <f>IF(AND($A$9="Тип доверенности/получателя при получении в адресе перегруза:",$D$9="Разовая доверенность"),"Введите ФИО","")</f>
        <v/>
      </c>
      <c r="I9" s="849"/>
      <c r="J9" s="9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9"/>
      <c r="L9" s="849"/>
      <c r="M9" s="849"/>
      <c r="N9" s="733"/>
      <c r="P9" s="26" t="s">
        <v>20</v>
      </c>
      <c r="Q9" s="1046"/>
      <c r="R9" s="836"/>
      <c r="T9" s="752"/>
      <c r="U9" s="991"/>
      <c r="V9" s="957"/>
      <c r="W9" s="958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2"/>
      <c r="C10" s="752"/>
      <c r="D10" s="848"/>
      <c r="E10" s="849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2"/>
      <c r="H10" s="893" t="str">
        <f>IFERROR(VLOOKUP($D$10,Proxy,2,FALSE),"")</f>
        <v/>
      </c>
      <c r="I10" s="752"/>
      <c r="J10" s="752"/>
      <c r="K10" s="752"/>
      <c r="L10" s="752"/>
      <c r="M10" s="752"/>
      <c r="N10" s="734"/>
      <c r="P10" s="26" t="s">
        <v>21</v>
      </c>
      <c r="Q10" s="979"/>
      <c r="R10" s="980"/>
      <c r="U10" s="24" t="s">
        <v>22</v>
      </c>
      <c r="V10" s="1091" t="s">
        <v>23</v>
      </c>
      <c r="W10" s="95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60"/>
      <c r="R11" s="798"/>
      <c r="U11" s="24" t="s">
        <v>26</v>
      </c>
      <c r="V11" s="835" t="s">
        <v>27</v>
      </c>
      <c r="W11" s="83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69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781"/>
      <c r="N12" s="62"/>
      <c r="P12" s="24" t="s">
        <v>29</v>
      </c>
      <c r="Q12" s="997"/>
      <c r="R12" s="998"/>
      <c r="S12" s="23"/>
      <c r="U12" s="24"/>
      <c r="V12" s="796"/>
      <c r="W12" s="752"/>
      <c r="AB12" s="51"/>
      <c r="AC12" s="51"/>
      <c r="AD12" s="51"/>
      <c r="AE12" s="51"/>
    </row>
    <row r="13" spans="1:32" s="735" customFormat="1" ht="23.25" customHeight="1" x14ac:dyDescent="0.2">
      <c r="A13" s="969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781"/>
      <c r="N13" s="62"/>
      <c r="O13" s="26"/>
      <c r="P13" s="26" t="s">
        <v>31</v>
      </c>
      <c r="Q13" s="835"/>
      <c r="R13" s="8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69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7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2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781"/>
      <c r="N15" s="63"/>
      <c r="P15" s="1043" t="s">
        <v>34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4"/>
      <c r="Q16" s="1044"/>
      <c r="R16" s="1044"/>
      <c r="S16" s="1044"/>
      <c r="T16" s="10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3" t="s">
        <v>35</v>
      </c>
      <c r="B17" s="763" t="s">
        <v>36</v>
      </c>
      <c r="C17" s="1029" t="s">
        <v>37</v>
      </c>
      <c r="D17" s="763" t="s">
        <v>38</v>
      </c>
      <c r="E17" s="764"/>
      <c r="F17" s="763" t="s">
        <v>39</v>
      </c>
      <c r="G17" s="763" t="s">
        <v>40</v>
      </c>
      <c r="H17" s="763" t="s">
        <v>41</v>
      </c>
      <c r="I17" s="763" t="s">
        <v>42</v>
      </c>
      <c r="J17" s="763" t="s">
        <v>43</v>
      </c>
      <c r="K17" s="763" t="s">
        <v>44</v>
      </c>
      <c r="L17" s="763" t="s">
        <v>45</v>
      </c>
      <c r="M17" s="763" t="s">
        <v>46</v>
      </c>
      <c r="N17" s="763" t="s">
        <v>47</v>
      </c>
      <c r="O17" s="763" t="s">
        <v>48</v>
      </c>
      <c r="P17" s="763" t="s">
        <v>49</v>
      </c>
      <c r="Q17" s="1065"/>
      <c r="R17" s="1065"/>
      <c r="S17" s="1065"/>
      <c r="T17" s="764"/>
      <c r="U17" s="780" t="s">
        <v>50</v>
      </c>
      <c r="V17" s="781"/>
      <c r="W17" s="763" t="s">
        <v>51</v>
      </c>
      <c r="X17" s="763" t="s">
        <v>52</v>
      </c>
      <c r="Y17" s="777" t="s">
        <v>53</v>
      </c>
      <c r="Z17" s="960" t="s">
        <v>54</v>
      </c>
      <c r="AA17" s="824" t="s">
        <v>55</v>
      </c>
      <c r="AB17" s="824" t="s">
        <v>56</v>
      </c>
      <c r="AC17" s="824" t="s">
        <v>57</v>
      </c>
      <c r="AD17" s="824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773"/>
      <c r="B18" s="773"/>
      <c r="C18" s="773"/>
      <c r="D18" s="765"/>
      <c r="E18" s="766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65"/>
      <c r="Q18" s="1066"/>
      <c r="R18" s="1066"/>
      <c r="S18" s="1066"/>
      <c r="T18" s="766"/>
      <c r="U18" s="67" t="s">
        <v>60</v>
      </c>
      <c r="V18" s="67" t="s">
        <v>61</v>
      </c>
      <c r="W18" s="773"/>
      <c r="X18" s="773"/>
      <c r="Y18" s="778"/>
      <c r="Z18" s="961"/>
      <c r="AA18" s="892"/>
      <c r="AB18" s="892"/>
      <c r="AC18" s="892"/>
      <c r="AD18" s="827"/>
      <c r="AE18" s="828"/>
      <c r="AF18" s="829"/>
      <c r="AG18" s="66"/>
      <c r="BD18" s="65"/>
    </row>
    <row r="19" spans="1:68" ht="27.75" hidden="1" customHeight="1" x14ac:dyDescent="0.2">
      <c r="A19" s="911" t="s">
        <v>62</v>
      </c>
      <c r="B19" s="912"/>
      <c r="C19" s="912"/>
      <c r="D19" s="912"/>
      <c r="E19" s="912"/>
      <c r="F19" s="912"/>
      <c r="G19" s="912"/>
      <c r="H19" s="912"/>
      <c r="I19" s="912"/>
      <c r="J19" s="912"/>
      <c r="K19" s="912"/>
      <c r="L19" s="912"/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  <c r="Y19" s="912"/>
      <c r="Z19" s="912"/>
      <c r="AA19" s="48"/>
      <c r="AB19" s="48"/>
      <c r="AC19" s="48"/>
    </row>
    <row r="20" spans="1:68" ht="16.5" hidden="1" customHeight="1" x14ac:dyDescent="0.25">
      <c r="A20" s="794" t="s">
        <v>62</v>
      </c>
      <c r="B20" s="752"/>
      <c r="C20" s="752"/>
      <c r="D20" s="752"/>
      <c r="E20" s="752"/>
      <c r="F20" s="752"/>
      <c r="G20" s="752"/>
      <c r="H20" s="752"/>
      <c r="I20" s="752"/>
      <c r="J20" s="752"/>
      <c r="K20" s="752"/>
      <c r="L20" s="752"/>
      <c r="M20" s="752"/>
      <c r="N20" s="752"/>
      <c r="O20" s="752"/>
      <c r="P20" s="752"/>
      <c r="Q20" s="752"/>
      <c r="R20" s="752"/>
      <c r="S20" s="752"/>
      <c r="T20" s="752"/>
      <c r="U20" s="752"/>
      <c r="V20" s="752"/>
      <c r="W20" s="752"/>
      <c r="X20" s="752"/>
      <c r="Y20" s="752"/>
      <c r="Z20" s="752"/>
      <c r="AA20" s="736"/>
      <c r="AB20" s="736"/>
      <c r="AC20" s="736"/>
    </row>
    <row r="21" spans="1:68" ht="14.25" hidden="1" customHeight="1" x14ac:dyDescent="0.25">
      <c r="A21" s="751" t="s">
        <v>63</v>
      </c>
      <c r="B21" s="752"/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5">
        <v>4680115885912</v>
      </c>
      <c r="E22" s="75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5">
        <v>4607091388237</v>
      </c>
      <c r="E23" s="75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5">
        <v>4680115885905</v>
      </c>
      <c r="E24" s="75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5">
        <v>4607091388244</v>
      </c>
      <c r="E25" s="75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53"/>
      <c r="B26" s="752"/>
      <c r="C26" s="752"/>
      <c r="D26" s="752"/>
      <c r="E26" s="752"/>
      <c r="F26" s="752"/>
      <c r="G26" s="752"/>
      <c r="H26" s="752"/>
      <c r="I26" s="752"/>
      <c r="J26" s="752"/>
      <c r="K26" s="752"/>
      <c r="L26" s="752"/>
      <c r="M26" s="752"/>
      <c r="N26" s="752"/>
      <c r="O26" s="754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52"/>
      <c r="B27" s="752"/>
      <c r="C27" s="752"/>
      <c r="D27" s="752"/>
      <c r="E27" s="752"/>
      <c r="F27" s="752"/>
      <c r="G27" s="752"/>
      <c r="H27" s="752"/>
      <c r="I27" s="752"/>
      <c r="J27" s="752"/>
      <c r="K27" s="752"/>
      <c r="L27" s="752"/>
      <c r="M27" s="752"/>
      <c r="N27" s="752"/>
      <c r="O27" s="754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1" t="s">
        <v>81</v>
      </c>
      <c r="B28" s="752"/>
      <c r="C28" s="752"/>
      <c r="D28" s="752"/>
      <c r="E28" s="752"/>
      <c r="F28" s="752"/>
      <c r="G28" s="752"/>
      <c r="H28" s="752"/>
      <c r="I28" s="752"/>
      <c r="J28" s="752"/>
      <c r="K28" s="752"/>
      <c r="L28" s="752"/>
      <c r="M28" s="752"/>
      <c r="N28" s="752"/>
      <c r="O28" s="752"/>
      <c r="P28" s="752"/>
      <c r="Q28" s="752"/>
      <c r="R28" s="752"/>
      <c r="S28" s="752"/>
      <c r="T28" s="752"/>
      <c r="U28" s="752"/>
      <c r="V28" s="752"/>
      <c r="W28" s="752"/>
      <c r="X28" s="752"/>
      <c r="Y28" s="752"/>
      <c r="Z28" s="752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5">
        <v>4607091388503</v>
      </c>
      <c r="E29" s="75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53"/>
      <c r="B30" s="752"/>
      <c r="C30" s="752"/>
      <c r="D30" s="752"/>
      <c r="E30" s="752"/>
      <c r="F30" s="752"/>
      <c r="G30" s="752"/>
      <c r="H30" s="752"/>
      <c r="I30" s="752"/>
      <c r="J30" s="752"/>
      <c r="K30" s="752"/>
      <c r="L30" s="752"/>
      <c r="M30" s="752"/>
      <c r="N30" s="752"/>
      <c r="O30" s="754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52"/>
      <c r="B31" s="752"/>
      <c r="C31" s="752"/>
      <c r="D31" s="752"/>
      <c r="E31" s="752"/>
      <c r="F31" s="752"/>
      <c r="G31" s="752"/>
      <c r="H31" s="752"/>
      <c r="I31" s="752"/>
      <c r="J31" s="752"/>
      <c r="K31" s="752"/>
      <c r="L31" s="752"/>
      <c r="M31" s="752"/>
      <c r="N31" s="752"/>
      <c r="O31" s="754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911" t="s">
        <v>87</v>
      </c>
      <c r="B32" s="912"/>
      <c r="C32" s="912"/>
      <c r="D32" s="912"/>
      <c r="E32" s="912"/>
      <c r="F32" s="912"/>
      <c r="G32" s="912"/>
      <c r="H32" s="912"/>
      <c r="I32" s="912"/>
      <c r="J32" s="912"/>
      <c r="K32" s="912"/>
      <c r="L32" s="912"/>
      <c r="M32" s="912"/>
      <c r="N32" s="912"/>
      <c r="O32" s="912"/>
      <c r="P32" s="912"/>
      <c r="Q32" s="912"/>
      <c r="R32" s="912"/>
      <c r="S32" s="912"/>
      <c r="T32" s="912"/>
      <c r="U32" s="912"/>
      <c r="V32" s="912"/>
      <c r="W32" s="912"/>
      <c r="X32" s="912"/>
      <c r="Y32" s="912"/>
      <c r="Z32" s="912"/>
      <c r="AA32" s="48"/>
      <c r="AB32" s="48"/>
      <c r="AC32" s="48"/>
    </row>
    <row r="33" spans="1:68" ht="16.5" hidden="1" customHeight="1" x14ac:dyDescent="0.25">
      <c r="A33" s="794" t="s">
        <v>88</v>
      </c>
      <c r="B33" s="752"/>
      <c r="C33" s="752"/>
      <c r="D33" s="752"/>
      <c r="E33" s="752"/>
      <c r="F33" s="752"/>
      <c r="G33" s="752"/>
      <c r="H33" s="752"/>
      <c r="I33" s="752"/>
      <c r="J33" s="752"/>
      <c r="K33" s="752"/>
      <c r="L33" s="752"/>
      <c r="M33" s="752"/>
      <c r="N33" s="752"/>
      <c r="O33" s="752"/>
      <c r="P33" s="752"/>
      <c r="Q33" s="752"/>
      <c r="R33" s="752"/>
      <c r="S33" s="752"/>
      <c r="T33" s="752"/>
      <c r="U33" s="752"/>
      <c r="V33" s="752"/>
      <c r="W33" s="752"/>
      <c r="X33" s="752"/>
      <c r="Y33" s="752"/>
      <c r="Z33" s="752"/>
      <c r="AA33" s="736"/>
      <c r="AB33" s="736"/>
      <c r="AC33" s="736"/>
    </row>
    <row r="34" spans="1:68" ht="14.25" hidden="1" customHeight="1" x14ac:dyDescent="0.25">
      <c r="A34" s="751" t="s">
        <v>89</v>
      </c>
      <c r="B34" s="752"/>
      <c r="C34" s="752"/>
      <c r="D34" s="752"/>
      <c r="E34" s="752"/>
      <c r="F34" s="752"/>
      <c r="G34" s="752"/>
      <c r="H34" s="752"/>
      <c r="I34" s="752"/>
      <c r="J34" s="752"/>
      <c r="K34" s="752"/>
      <c r="L34" s="752"/>
      <c r="M34" s="752"/>
      <c r="N34" s="752"/>
      <c r="O34" s="752"/>
      <c r="P34" s="752"/>
      <c r="Q34" s="752"/>
      <c r="R34" s="752"/>
      <c r="S34" s="752"/>
      <c r="T34" s="752"/>
      <c r="U34" s="752"/>
      <c r="V34" s="752"/>
      <c r="W34" s="752"/>
      <c r="X34" s="752"/>
      <c r="Y34" s="752"/>
      <c r="Z34" s="752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55">
        <v>4607091385670</v>
      </c>
      <c r="E35" s="75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8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55">
        <v>4607091385670</v>
      </c>
      <c r="E36" s="75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9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1170</v>
      </c>
      <c r="Y36" s="742">
        <f t="shared" si="0"/>
        <v>1177.2</v>
      </c>
      <c r="Z36" s="36">
        <f>IFERROR(IF(Y36=0,"",ROUNDUP(Y36/H36,0)*0.01898),"")</f>
        <v>2.0688200000000001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1217.1249999999998</v>
      </c>
      <c r="BN36" s="64">
        <f t="shared" si="2"/>
        <v>1224.615</v>
      </c>
      <c r="BO36" s="64">
        <f t="shared" si="3"/>
        <v>1.6927083333333333</v>
      </c>
      <c r="BP36" s="64">
        <f t="shared" si="4"/>
        <v>1.703125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55">
        <v>4680115883956</v>
      </c>
      <c r="E37" s="75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4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55">
        <v>4680115882539</v>
      </c>
      <c r="E38" s="75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55">
        <v>4607091385687</v>
      </c>
      <c r="E39" s="75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1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55">
        <v>4680115883949</v>
      </c>
      <c r="E40" s="75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3"/>
      <c r="B41" s="752"/>
      <c r="C41" s="752"/>
      <c r="D41" s="752"/>
      <c r="E41" s="752"/>
      <c r="F41" s="752"/>
      <c r="G41" s="752"/>
      <c r="H41" s="752"/>
      <c r="I41" s="752"/>
      <c r="J41" s="752"/>
      <c r="K41" s="752"/>
      <c r="L41" s="752"/>
      <c r="M41" s="752"/>
      <c r="N41" s="752"/>
      <c r="O41" s="754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108.33333333333333</v>
      </c>
      <c r="Y41" s="743">
        <f>IFERROR(Y35/H35,"0")+IFERROR(Y36/H36,"0")+IFERROR(Y37/H37,"0")+IFERROR(Y38/H38,"0")+IFERROR(Y39/H39,"0")+IFERROR(Y40/H40,"0")</f>
        <v>109</v>
      </c>
      <c r="Z41" s="743">
        <f>IFERROR(IF(Z35="",0,Z35),"0")+IFERROR(IF(Z36="",0,Z36),"0")+IFERROR(IF(Z37="",0,Z37),"0")+IFERROR(IF(Z38="",0,Z38),"0")+IFERROR(IF(Z39="",0,Z39),"0")+IFERROR(IF(Z40="",0,Z40),"0")</f>
        <v>2.0688200000000001</v>
      </c>
      <c r="AA41" s="744"/>
      <c r="AB41" s="744"/>
      <c r="AC41" s="744"/>
    </row>
    <row r="42" spans="1:68" x14ac:dyDescent="0.2">
      <c r="A42" s="752"/>
      <c r="B42" s="752"/>
      <c r="C42" s="752"/>
      <c r="D42" s="752"/>
      <c r="E42" s="752"/>
      <c r="F42" s="752"/>
      <c r="G42" s="752"/>
      <c r="H42" s="752"/>
      <c r="I42" s="752"/>
      <c r="J42" s="752"/>
      <c r="K42" s="752"/>
      <c r="L42" s="752"/>
      <c r="M42" s="752"/>
      <c r="N42" s="752"/>
      <c r="O42" s="754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1170</v>
      </c>
      <c r="Y42" s="743">
        <f>IFERROR(SUM(Y35:Y40),"0")</f>
        <v>1177.2</v>
      </c>
      <c r="Z42" s="37"/>
      <c r="AA42" s="744"/>
      <c r="AB42" s="744"/>
      <c r="AC42" s="744"/>
    </row>
    <row r="43" spans="1:68" ht="14.25" hidden="1" customHeight="1" x14ac:dyDescent="0.25">
      <c r="A43" s="751" t="s">
        <v>63</v>
      </c>
      <c r="B43" s="752"/>
      <c r="C43" s="752"/>
      <c r="D43" s="752"/>
      <c r="E43" s="752"/>
      <c r="F43" s="752"/>
      <c r="G43" s="752"/>
      <c r="H43" s="752"/>
      <c r="I43" s="752"/>
      <c r="J43" s="752"/>
      <c r="K43" s="752"/>
      <c r="L43" s="752"/>
      <c r="M43" s="752"/>
      <c r="N43" s="752"/>
      <c r="O43" s="752"/>
      <c r="P43" s="752"/>
      <c r="Q43" s="752"/>
      <c r="R43" s="752"/>
      <c r="S43" s="752"/>
      <c r="T43" s="752"/>
      <c r="U43" s="752"/>
      <c r="V43" s="752"/>
      <c r="W43" s="752"/>
      <c r="X43" s="752"/>
      <c r="Y43" s="752"/>
      <c r="Z43" s="752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55">
        <v>4680115885233</v>
      </c>
      <c r="E44" s="75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55">
        <v>4680115884915</v>
      </c>
      <c r="E45" s="75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53"/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  <c r="O46" s="754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52"/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  <c r="O47" s="754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94" t="s">
        <v>115</v>
      </c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  <c r="U48" s="752"/>
      <c r="V48" s="752"/>
      <c r="W48" s="752"/>
      <c r="X48" s="752"/>
      <c r="Y48" s="752"/>
      <c r="Z48" s="752"/>
      <c r="AA48" s="736"/>
      <c r="AB48" s="736"/>
      <c r="AC48" s="736"/>
    </row>
    <row r="49" spans="1:68" ht="14.25" hidden="1" customHeight="1" x14ac:dyDescent="0.25">
      <c r="A49" s="751" t="s">
        <v>89</v>
      </c>
      <c r="B49" s="752"/>
      <c r="C49" s="752"/>
      <c r="D49" s="752"/>
      <c r="E49" s="752"/>
      <c r="F49" s="752"/>
      <c r="G49" s="752"/>
      <c r="H49" s="752"/>
      <c r="I49" s="752"/>
      <c r="J49" s="752"/>
      <c r="K49" s="752"/>
      <c r="L49" s="752"/>
      <c r="M49" s="752"/>
      <c r="N49" s="752"/>
      <c r="O49" s="752"/>
      <c r="P49" s="752"/>
      <c r="Q49" s="752"/>
      <c r="R49" s="752"/>
      <c r="S49" s="752"/>
      <c r="T49" s="752"/>
      <c r="U49" s="752"/>
      <c r="V49" s="752"/>
      <c r="W49" s="752"/>
      <c r="X49" s="752"/>
      <c r="Y49" s="752"/>
      <c r="Z49" s="752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55">
        <v>4680115885882</v>
      </c>
      <c r="E50" s="75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268.8</v>
      </c>
      <c r="Y50" s="742">
        <f t="shared" ref="Y50:Y56" si="5">IFERROR(IF(X50="",0,CEILING((X50/$H50),1)*$H50),"")</f>
        <v>268.79999999999995</v>
      </c>
      <c r="Z50" s="36">
        <f>IFERROR(IF(Y50=0,"",ROUNDUP(Y50/H50,0)*0.01898),"")</f>
        <v>0.45552000000000004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279.24000000000007</v>
      </c>
      <c r="BN50" s="64">
        <f t="shared" ref="BN50:BN56" si="7">IFERROR(Y50*I50/H50,"0")</f>
        <v>279.23999999999995</v>
      </c>
      <c r="BO50" s="64">
        <f t="shared" ref="BO50:BO56" si="8">IFERROR(1/J50*(X50/H50),"0")</f>
        <v>0.37500000000000006</v>
      </c>
      <c r="BP50" s="64">
        <f t="shared" ref="BP50:BP56" si="9">IFERROR(1/J50*(Y50/H50),"0")</f>
        <v>0.37499999999999994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55">
        <v>4680115881426</v>
      </c>
      <c r="E51" s="75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1000</v>
      </c>
      <c r="Y51" s="742">
        <f t="shared" si="5"/>
        <v>1004.4000000000001</v>
      </c>
      <c r="Z51" s="36">
        <f>IFERROR(IF(Y51=0,"",ROUNDUP(Y51/H51,0)*0.01898),"")</f>
        <v>1.7651399999999999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1040.2777777777776</v>
      </c>
      <c r="BN51" s="64">
        <f t="shared" si="7"/>
        <v>1044.855</v>
      </c>
      <c r="BO51" s="64">
        <f t="shared" si="8"/>
        <v>1.4467592592592591</v>
      </c>
      <c r="BP51" s="64">
        <f t="shared" si="9"/>
        <v>1.453125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55">
        <v>4680115880283</v>
      </c>
      <c r="E52" s="75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11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55">
        <v>4680115882720</v>
      </c>
      <c r="E53" s="75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101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55">
        <v>4680115881525</v>
      </c>
      <c r="E54" s="75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55">
        <v>4680115885899</v>
      </c>
      <c r="E55" s="75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10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55">
        <v>4680115881419</v>
      </c>
      <c r="E56" s="75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11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3"/>
      <c r="B57" s="752"/>
      <c r="C57" s="752"/>
      <c r="D57" s="752"/>
      <c r="E57" s="752"/>
      <c r="F57" s="752"/>
      <c r="G57" s="752"/>
      <c r="H57" s="752"/>
      <c r="I57" s="752"/>
      <c r="J57" s="752"/>
      <c r="K57" s="752"/>
      <c r="L57" s="752"/>
      <c r="M57" s="752"/>
      <c r="N57" s="752"/>
      <c r="O57" s="754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116.59259259259258</v>
      </c>
      <c r="Y57" s="743">
        <f>IFERROR(Y50/H50,"0")+IFERROR(Y51/H51,"0")+IFERROR(Y52/H52,"0")+IFERROR(Y53/H53,"0")+IFERROR(Y54/H54,"0")+IFERROR(Y55/H55,"0")+IFERROR(Y56/H56,"0")</f>
        <v>117</v>
      </c>
      <c r="Z57" s="743">
        <f>IFERROR(IF(Z50="",0,Z50),"0")+IFERROR(IF(Z51="",0,Z51),"0")+IFERROR(IF(Z52="",0,Z52),"0")+IFERROR(IF(Z53="",0,Z53),"0")+IFERROR(IF(Z54="",0,Z54),"0")+IFERROR(IF(Z55="",0,Z55),"0")+IFERROR(IF(Z56="",0,Z56),"0")</f>
        <v>2.2206600000000001</v>
      </c>
      <c r="AA57" s="744"/>
      <c r="AB57" s="744"/>
      <c r="AC57" s="744"/>
    </row>
    <row r="58" spans="1:68" x14ac:dyDescent="0.2">
      <c r="A58" s="752"/>
      <c r="B58" s="752"/>
      <c r="C58" s="752"/>
      <c r="D58" s="752"/>
      <c r="E58" s="752"/>
      <c r="F58" s="752"/>
      <c r="G58" s="752"/>
      <c r="H58" s="752"/>
      <c r="I58" s="752"/>
      <c r="J58" s="752"/>
      <c r="K58" s="752"/>
      <c r="L58" s="752"/>
      <c r="M58" s="752"/>
      <c r="N58" s="752"/>
      <c r="O58" s="754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1268.8</v>
      </c>
      <c r="Y58" s="743">
        <f>IFERROR(SUM(Y50:Y56),"0")</f>
        <v>1273.2</v>
      </c>
      <c r="Z58" s="37"/>
      <c r="AA58" s="744"/>
      <c r="AB58" s="744"/>
      <c r="AC58" s="744"/>
    </row>
    <row r="59" spans="1:68" ht="14.25" hidden="1" customHeight="1" x14ac:dyDescent="0.25">
      <c r="A59" s="751" t="s">
        <v>136</v>
      </c>
      <c r="B59" s="752"/>
      <c r="C59" s="752"/>
      <c r="D59" s="752"/>
      <c r="E59" s="752"/>
      <c r="F59" s="752"/>
      <c r="G59" s="752"/>
      <c r="H59" s="752"/>
      <c r="I59" s="752"/>
      <c r="J59" s="752"/>
      <c r="K59" s="752"/>
      <c r="L59" s="752"/>
      <c r="M59" s="752"/>
      <c r="N59" s="752"/>
      <c r="O59" s="752"/>
      <c r="P59" s="752"/>
      <c r="Q59" s="752"/>
      <c r="R59" s="752"/>
      <c r="S59" s="752"/>
      <c r="T59" s="752"/>
      <c r="U59" s="752"/>
      <c r="V59" s="752"/>
      <c r="W59" s="752"/>
      <c r="X59" s="752"/>
      <c r="Y59" s="752"/>
      <c r="Z59" s="752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55">
        <v>4680115881440</v>
      </c>
      <c r="E60" s="75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77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1000</v>
      </c>
      <c r="Y60" s="742">
        <f>IFERROR(IF(X60="",0,CEILING((X60/$H60),1)*$H60),"")</f>
        <v>1004.4000000000001</v>
      </c>
      <c r="Z60" s="36">
        <f>IFERROR(IF(Y60=0,"",ROUNDUP(Y60/H60,0)*0.01898),"")</f>
        <v>1.7651399999999999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1040.2777777777776</v>
      </c>
      <c r="BN60" s="64">
        <f>IFERROR(Y60*I60/H60,"0")</f>
        <v>1044.855</v>
      </c>
      <c r="BO60" s="64">
        <f>IFERROR(1/J60*(X60/H60),"0")</f>
        <v>1.4467592592592591</v>
      </c>
      <c r="BP60" s="64">
        <f>IFERROR(1/J60*(Y60/H60),"0")</f>
        <v>1.453125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55">
        <v>4680115882751</v>
      </c>
      <c r="E61" s="75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3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55">
        <v>4680115885950</v>
      </c>
      <c r="E62" s="75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55">
        <v>4680115881433</v>
      </c>
      <c r="E63" s="75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10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3"/>
      <c r="B64" s="752"/>
      <c r="C64" s="752"/>
      <c r="D64" s="752"/>
      <c r="E64" s="752"/>
      <c r="F64" s="752"/>
      <c r="G64" s="752"/>
      <c r="H64" s="752"/>
      <c r="I64" s="752"/>
      <c r="J64" s="752"/>
      <c r="K64" s="752"/>
      <c r="L64" s="752"/>
      <c r="M64" s="752"/>
      <c r="N64" s="752"/>
      <c r="O64" s="754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92.592592592592581</v>
      </c>
      <c r="Y64" s="743">
        <f>IFERROR(Y60/H60,"0")+IFERROR(Y61/H61,"0")+IFERROR(Y62/H62,"0")+IFERROR(Y63/H63,"0")</f>
        <v>93</v>
      </c>
      <c r="Z64" s="743">
        <f>IFERROR(IF(Z60="",0,Z60),"0")+IFERROR(IF(Z61="",0,Z61),"0")+IFERROR(IF(Z62="",0,Z62),"0")+IFERROR(IF(Z63="",0,Z63),"0")</f>
        <v>1.7651399999999999</v>
      </c>
      <c r="AA64" s="744"/>
      <c r="AB64" s="744"/>
      <c r="AC64" s="744"/>
    </row>
    <row r="65" spans="1:68" x14ac:dyDescent="0.2">
      <c r="A65" s="752"/>
      <c r="B65" s="752"/>
      <c r="C65" s="752"/>
      <c r="D65" s="752"/>
      <c r="E65" s="752"/>
      <c r="F65" s="752"/>
      <c r="G65" s="752"/>
      <c r="H65" s="752"/>
      <c r="I65" s="752"/>
      <c r="J65" s="752"/>
      <c r="K65" s="752"/>
      <c r="L65" s="752"/>
      <c r="M65" s="752"/>
      <c r="N65" s="752"/>
      <c r="O65" s="754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1000</v>
      </c>
      <c r="Y65" s="743">
        <f>IFERROR(SUM(Y60:Y63),"0")</f>
        <v>1004.4000000000001</v>
      </c>
      <c r="Z65" s="37"/>
      <c r="AA65" s="744"/>
      <c r="AB65" s="744"/>
      <c r="AC65" s="744"/>
    </row>
    <row r="66" spans="1:68" ht="14.25" hidden="1" customHeight="1" x14ac:dyDescent="0.25">
      <c r="A66" s="751" t="s">
        <v>147</v>
      </c>
      <c r="B66" s="752"/>
      <c r="C66" s="752"/>
      <c r="D66" s="752"/>
      <c r="E66" s="752"/>
      <c r="F66" s="752"/>
      <c r="G66" s="752"/>
      <c r="H66" s="752"/>
      <c r="I66" s="752"/>
      <c r="J66" s="752"/>
      <c r="K66" s="752"/>
      <c r="L66" s="752"/>
      <c r="M66" s="752"/>
      <c r="N66" s="752"/>
      <c r="O66" s="752"/>
      <c r="P66" s="752"/>
      <c r="Q66" s="752"/>
      <c r="R66" s="752"/>
      <c r="S66" s="752"/>
      <c r="T66" s="752"/>
      <c r="U66" s="752"/>
      <c r="V66" s="752"/>
      <c r="W66" s="752"/>
      <c r="X66" s="752"/>
      <c r="Y66" s="752"/>
      <c r="Z66" s="752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55">
        <v>4680115885066</v>
      </c>
      <c r="E67" s="75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55">
        <v>4680115885042</v>
      </c>
      <c r="E68" s="75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10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55">
        <v>4680115885080</v>
      </c>
      <c r="E69" s="75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55">
        <v>4680115885073</v>
      </c>
      <c r="E70" s="75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55">
        <v>4680115885059</v>
      </c>
      <c r="E71" s="75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55">
        <v>4680115885097</v>
      </c>
      <c r="E72" s="75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7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53"/>
      <c r="B73" s="752"/>
      <c r="C73" s="752"/>
      <c r="D73" s="752"/>
      <c r="E73" s="752"/>
      <c r="F73" s="752"/>
      <c r="G73" s="752"/>
      <c r="H73" s="752"/>
      <c r="I73" s="752"/>
      <c r="J73" s="752"/>
      <c r="K73" s="752"/>
      <c r="L73" s="752"/>
      <c r="M73" s="752"/>
      <c r="N73" s="752"/>
      <c r="O73" s="754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52"/>
      <c r="B74" s="752"/>
      <c r="C74" s="752"/>
      <c r="D74" s="752"/>
      <c r="E74" s="752"/>
      <c r="F74" s="752"/>
      <c r="G74" s="752"/>
      <c r="H74" s="752"/>
      <c r="I74" s="752"/>
      <c r="J74" s="752"/>
      <c r="K74" s="752"/>
      <c r="L74" s="752"/>
      <c r="M74" s="752"/>
      <c r="N74" s="752"/>
      <c r="O74" s="754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1" t="s">
        <v>63</v>
      </c>
      <c r="B75" s="752"/>
      <c r="C75" s="752"/>
      <c r="D75" s="752"/>
      <c r="E75" s="752"/>
      <c r="F75" s="752"/>
      <c r="G75" s="752"/>
      <c r="H75" s="752"/>
      <c r="I75" s="752"/>
      <c r="J75" s="752"/>
      <c r="K75" s="752"/>
      <c r="L75" s="752"/>
      <c r="M75" s="752"/>
      <c r="N75" s="752"/>
      <c r="O75" s="752"/>
      <c r="P75" s="752"/>
      <c r="Q75" s="752"/>
      <c r="R75" s="752"/>
      <c r="S75" s="752"/>
      <c r="T75" s="752"/>
      <c r="U75" s="752"/>
      <c r="V75" s="752"/>
      <c r="W75" s="752"/>
      <c r="X75" s="752"/>
      <c r="Y75" s="752"/>
      <c r="Z75" s="752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55">
        <v>4680115881891</v>
      </c>
      <c r="E76" s="75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9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55">
        <v>4680115885769</v>
      </c>
      <c r="E77" s="75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55">
        <v>4680115884410</v>
      </c>
      <c r="E78" s="75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67.2</v>
      </c>
      <c r="Y78" s="742">
        <f t="shared" si="15"/>
        <v>67.2</v>
      </c>
      <c r="Z78" s="36">
        <f>IFERROR(IF(Y78=0,"",ROUNDUP(Y78/H78,0)*0.01898),"")</f>
        <v>0.15184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71.256</v>
      </c>
      <c r="BN78" s="64">
        <f t="shared" si="17"/>
        <v>71.256</v>
      </c>
      <c r="BO78" s="64">
        <f t="shared" si="18"/>
        <v>0.125</v>
      </c>
      <c r="BP78" s="64">
        <f t="shared" si="19"/>
        <v>0.125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55">
        <v>4680115884311</v>
      </c>
      <c r="E79" s="75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11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55">
        <v>4680115885929</v>
      </c>
      <c r="E80" s="75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9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55">
        <v>4680115884403</v>
      </c>
      <c r="E81" s="75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11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3"/>
      <c r="B82" s="752"/>
      <c r="C82" s="752"/>
      <c r="D82" s="752"/>
      <c r="E82" s="752"/>
      <c r="F82" s="752"/>
      <c r="G82" s="752"/>
      <c r="H82" s="752"/>
      <c r="I82" s="752"/>
      <c r="J82" s="752"/>
      <c r="K82" s="752"/>
      <c r="L82" s="752"/>
      <c r="M82" s="752"/>
      <c r="N82" s="752"/>
      <c r="O82" s="754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8</v>
      </c>
      <c r="Y82" s="743">
        <f>IFERROR(Y76/H76,"0")+IFERROR(Y77/H77,"0")+IFERROR(Y78/H78,"0")+IFERROR(Y79/H79,"0")+IFERROR(Y80/H80,"0")+IFERROR(Y81/H81,"0")</f>
        <v>8</v>
      </c>
      <c r="Z82" s="743">
        <f>IFERROR(IF(Z76="",0,Z76),"0")+IFERROR(IF(Z77="",0,Z77),"0")+IFERROR(IF(Z78="",0,Z78),"0")+IFERROR(IF(Z79="",0,Z79),"0")+IFERROR(IF(Z80="",0,Z80),"0")+IFERROR(IF(Z81="",0,Z81),"0")</f>
        <v>0.15184</v>
      </c>
      <c r="AA82" s="744"/>
      <c r="AB82" s="744"/>
      <c r="AC82" s="744"/>
    </row>
    <row r="83" spans="1:68" x14ac:dyDescent="0.2">
      <c r="A83" s="752"/>
      <c r="B83" s="752"/>
      <c r="C83" s="752"/>
      <c r="D83" s="752"/>
      <c r="E83" s="752"/>
      <c r="F83" s="752"/>
      <c r="G83" s="752"/>
      <c r="H83" s="752"/>
      <c r="I83" s="752"/>
      <c r="J83" s="752"/>
      <c r="K83" s="752"/>
      <c r="L83" s="752"/>
      <c r="M83" s="752"/>
      <c r="N83" s="752"/>
      <c r="O83" s="754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67.2</v>
      </c>
      <c r="Y83" s="743">
        <f>IFERROR(SUM(Y76:Y81),"0")</f>
        <v>67.2</v>
      </c>
      <c r="Z83" s="37"/>
      <c r="AA83" s="744"/>
      <c r="AB83" s="744"/>
      <c r="AC83" s="744"/>
    </row>
    <row r="84" spans="1:68" ht="14.25" hidden="1" customHeight="1" x14ac:dyDescent="0.25">
      <c r="A84" s="751" t="s">
        <v>178</v>
      </c>
      <c r="B84" s="752"/>
      <c r="C84" s="752"/>
      <c r="D84" s="752"/>
      <c r="E84" s="752"/>
      <c r="F84" s="752"/>
      <c r="G84" s="752"/>
      <c r="H84" s="752"/>
      <c r="I84" s="752"/>
      <c r="J84" s="752"/>
      <c r="K84" s="752"/>
      <c r="L84" s="752"/>
      <c r="M84" s="752"/>
      <c r="N84" s="752"/>
      <c r="O84" s="752"/>
      <c r="P84" s="752"/>
      <c r="Q84" s="752"/>
      <c r="R84" s="752"/>
      <c r="S84" s="752"/>
      <c r="T84" s="752"/>
      <c r="U84" s="752"/>
      <c r="V84" s="752"/>
      <c r="W84" s="752"/>
      <c r="X84" s="752"/>
      <c r="Y84" s="752"/>
      <c r="Z84" s="752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55">
        <v>4680115881532</v>
      </c>
      <c r="E85" s="75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124.8</v>
      </c>
      <c r="Y85" s="742">
        <f>IFERROR(IF(X85="",0,CEILING((X85/$H85),1)*$H85),"")</f>
        <v>124.8</v>
      </c>
      <c r="Z85" s="36">
        <f>IFERROR(IF(Y85=0,"",ROUNDUP(Y85/H85,0)*0.01898),"")</f>
        <v>0.30368000000000001</v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131.76</v>
      </c>
      <c r="BN85" s="64">
        <f>IFERROR(Y85*I85/H85,"0")</f>
        <v>131.76</v>
      </c>
      <c r="BO85" s="64">
        <f>IFERROR(1/J85*(X85/H85),"0")</f>
        <v>0.25</v>
      </c>
      <c r="BP85" s="64">
        <f>IFERROR(1/J85*(Y85/H85),"0")</f>
        <v>0.25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55">
        <v>4680115881532</v>
      </c>
      <c r="E86" s="75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115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55">
        <v>4680115881464</v>
      </c>
      <c r="E87" s="75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3"/>
      <c r="B88" s="752"/>
      <c r="C88" s="752"/>
      <c r="D88" s="752"/>
      <c r="E88" s="752"/>
      <c r="F88" s="752"/>
      <c r="G88" s="752"/>
      <c r="H88" s="752"/>
      <c r="I88" s="752"/>
      <c r="J88" s="752"/>
      <c r="K88" s="752"/>
      <c r="L88" s="752"/>
      <c r="M88" s="752"/>
      <c r="N88" s="752"/>
      <c r="O88" s="754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16</v>
      </c>
      <c r="Y88" s="743">
        <f>IFERROR(Y85/H85,"0")+IFERROR(Y86/H86,"0")+IFERROR(Y87/H87,"0")</f>
        <v>16</v>
      </c>
      <c r="Z88" s="743">
        <f>IFERROR(IF(Z85="",0,Z85),"0")+IFERROR(IF(Z86="",0,Z86),"0")+IFERROR(IF(Z87="",0,Z87),"0")</f>
        <v>0.30368000000000001</v>
      </c>
      <c r="AA88" s="744"/>
      <c r="AB88" s="744"/>
      <c r="AC88" s="744"/>
    </row>
    <row r="89" spans="1:68" x14ac:dyDescent="0.2">
      <c r="A89" s="752"/>
      <c r="B89" s="752"/>
      <c r="C89" s="752"/>
      <c r="D89" s="752"/>
      <c r="E89" s="752"/>
      <c r="F89" s="752"/>
      <c r="G89" s="752"/>
      <c r="H89" s="752"/>
      <c r="I89" s="752"/>
      <c r="J89" s="752"/>
      <c r="K89" s="752"/>
      <c r="L89" s="752"/>
      <c r="M89" s="752"/>
      <c r="N89" s="752"/>
      <c r="O89" s="754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124.8</v>
      </c>
      <c r="Y89" s="743">
        <f>IFERROR(SUM(Y85:Y87),"0")</f>
        <v>124.8</v>
      </c>
      <c r="Z89" s="37"/>
      <c r="AA89" s="744"/>
      <c r="AB89" s="744"/>
      <c r="AC89" s="744"/>
    </row>
    <row r="90" spans="1:68" ht="16.5" hidden="1" customHeight="1" x14ac:dyDescent="0.25">
      <c r="A90" s="794" t="s">
        <v>186</v>
      </c>
      <c r="B90" s="752"/>
      <c r="C90" s="752"/>
      <c r="D90" s="752"/>
      <c r="E90" s="752"/>
      <c r="F90" s="752"/>
      <c r="G90" s="752"/>
      <c r="H90" s="752"/>
      <c r="I90" s="752"/>
      <c r="J90" s="752"/>
      <c r="K90" s="752"/>
      <c r="L90" s="752"/>
      <c r="M90" s="752"/>
      <c r="N90" s="752"/>
      <c r="O90" s="752"/>
      <c r="P90" s="752"/>
      <c r="Q90" s="752"/>
      <c r="R90" s="752"/>
      <c r="S90" s="752"/>
      <c r="T90" s="752"/>
      <c r="U90" s="752"/>
      <c r="V90" s="752"/>
      <c r="W90" s="752"/>
      <c r="X90" s="752"/>
      <c r="Y90" s="752"/>
      <c r="Z90" s="752"/>
      <c r="AA90" s="736"/>
      <c r="AB90" s="736"/>
      <c r="AC90" s="736"/>
    </row>
    <row r="91" spans="1:68" ht="14.25" hidden="1" customHeight="1" x14ac:dyDescent="0.25">
      <c r="A91" s="751" t="s">
        <v>89</v>
      </c>
      <c r="B91" s="752"/>
      <c r="C91" s="752"/>
      <c r="D91" s="752"/>
      <c r="E91" s="752"/>
      <c r="F91" s="752"/>
      <c r="G91" s="752"/>
      <c r="H91" s="752"/>
      <c r="I91" s="752"/>
      <c r="J91" s="752"/>
      <c r="K91" s="752"/>
      <c r="L91" s="752"/>
      <c r="M91" s="752"/>
      <c r="N91" s="752"/>
      <c r="O91" s="752"/>
      <c r="P91" s="752"/>
      <c r="Q91" s="752"/>
      <c r="R91" s="752"/>
      <c r="S91" s="752"/>
      <c r="T91" s="752"/>
      <c r="U91" s="752"/>
      <c r="V91" s="752"/>
      <c r="W91" s="752"/>
      <c r="X91" s="752"/>
      <c r="Y91" s="752"/>
      <c r="Z91" s="752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55">
        <v>4680115881327</v>
      </c>
      <c r="E92" s="75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55">
        <v>4680115881518</v>
      </c>
      <c r="E93" s="75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8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55">
        <v>4680115881303</v>
      </c>
      <c r="E94" s="75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112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53"/>
      <c r="B95" s="752"/>
      <c r="C95" s="752"/>
      <c r="D95" s="752"/>
      <c r="E95" s="752"/>
      <c r="F95" s="752"/>
      <c r="G95" s="752"/>
      <c r="H95" s="752"/>
      <c r="I95" s="752"/>
      <c r="J95" s="752"/>
      <c r="K95" s="752"/>
      <c r="L95" s="752"/>
      <c r="M95" s="752"/>
      <c r="N95" s="752"/>
      <c r="O95" s="754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52"/>
      <c r="B96" s="752"/>
      <c r="C96" s="752"/>
      <c r="D96" s="752"/>
      <c r="E96" s="752"/>
      <c r="F96" s="752"/>
      <c r="G96" s="752"/>
      <c r="H96" s="752"/>
      <c r="I96" s="752"/>
      <c r="J96" s="752"/>
      <c r="K96" s="752"/>
      <c r="L96" s="752"/>
      <c r="M96" s="752"/>
      <c r="N96" s="752"/>
      <c r="O96" s="754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1" t="s">
        <v>63</v>
      </c>
      <c r="B97" s="752"/>
      <c r="C97" s="752"/>
      <c r="D97" s="752"/>
      <c r="E97" s="752"/>
      <c r="F97" s="752"/>
      <c r="G97" s="752"/>
      <c r="H97" s="752"/>
      <c r="I97" s="752"/>
      <c r="J97" s="752"/>
      <c r="K97" s="752"/>
      <c r="L97" s="752"/>
      <c r="M97" s="752"/>
      <c r="N97" s="752"/>
      <c r="O97" s="752"/>
      <c r="P97" s="752"/>
      <c r="Q97" s="752"/>
      <c r="R97" s="752"/>
      <c r="S97" s="752"/>
      <c r="T97" s="752"/>
      <c r="U97" s="752"/>
      <c r="V97" s="752"/>
      <c r="W97" s="752"/>
      <c r="X97" s="752"/>
      <c r="Y97" s="752"/>
      <c r="Z97" s="752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55">
        <v>4607091386967</v>
      </c>
      <c r="E98" s="75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8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453.6</v>
      </c>
      <c r="Y98" s="742">
        <f t="shared" ref="Y98:Y104" si="20">IFERROR(IF(X98="",0,CEILING((X98/$H98),1)*$H98),"")</f>
        <v>453.59999999999997</v>
      </c>
      <c r="Z98" s="36">
        <f>IFERROR(IF(Y98=0,"",ROUNDUP(Y98/H98,0)*0.01898),"")</f>
        <v>1.06288</v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482.66399999999999</v>
      </c>
      <c r="BN98" s="64">
        <f t="shared" ref="BN98:BN104" si="22">IFERROR(Y98*I98/H98,"0")</f>
        <v>482.66399999999993</v>
      </c>
      <c r="BO98" s="64">
        <f t="shared" ref="BO98:BO104" si="23">IFERROR(1/J98*(X98/H98),"0")</f>
        <v>0.87500000000000011</v>
      </c>
      <c r="BP98" s="64">
        <f t="shared" ref="BP98:BP104" si="24">IFERROR(1/J98*(Y98/H98),"0")</f>
        <v>0.875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55">
        <v>4607091386967</v>
      </c>
      <c r="E99" s="75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11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55">
        <v>4607091385731</v>
      </c>
      <c r="E100" s="75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11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129.6</v>
      </c>
      <c r="Y100" s="742">
        <f t="shared" si="20"/>
        <v>129.60000000000002</v>
      </c>
      <c r="Z100" s="36">
        <f>IFERROR(IF(Y100=0,"",ROUNDUP(Y100/H100,0)*0.00651),"")</f>
        <v>0.31247999999999998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141.69599999999997</v>
      </c>
      <c r="BN100" s="64">
        <f t="shared" si="22"/>
        <v>141.69600000000003</v>
      </c>
      <c r="BO100" s="64">
        <f t="shared" si="23"/>
        <v>0.26373626373626374</v>
      </c>
      <c r="BP100" s="64">
        <f t="shared" si="24"/>
        <v>0.2637362637362638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55">
        <v>4607091385731</v>
      </c>
      <c r="E101" s="75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858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55">
        <v>4680115880894</v>
      </c>
      <c r="E102" s="75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55">
        <v>4680115880214</v>
      </c>
      <c r="E103" s="75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107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55">
        <v>4680115880214</v>
      </c>
      <c r="E104" s="75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1154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3"/>
      <c r="B105" s="752"/>
      <c r="C105" s="752"/>
      <c r="D105" s="752"/>
      <c r="E105" s="752"/>
      <c r="F105" s="752"/>
      <c r="G105" s="752"/>
      <c r="H105" s="752"/>
      <c r="I105" s="752"/>
      <c r="J105" s="752"/>
      <c r="K105" s="752"/>
      <c r="L105" s="752"/>
      <c r="M105" s="752"/>
      <c r="N105" s="752"/>
      <c r="O105" s="754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104</v>
      </c>
      <c r="Y105" s="743">
        <f>IFERROR(Y98/H98,"0")+IFERROR(Y99/H99,"0")+IFERROR(Y100/H100,"0")+IFERROR(Y101/H101,"0")+IFERROR(Y102/H102,"0")+IFERROR(Y103/H103,"0")+IFERROR(Y104/H104,"0")</f>
        <v>104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1.3753600000000001</v>
      </c>
      <c r="AA105" s="744"/>
      <c r="AB105" s="744"/>
      <c r="AC105" s="744"/>
    </row>
    <row r="106" spans="1:68" x14ac:dyDescent="0.2">
      <c r="A106" s="752"/>
      <c r="B106" s="752"/>
      <c r="C106" s="752"/>
      <c r="D106" s="752"/>
      <c r="E106" s="752"/>
      <c r="F106" s="752"/>
      <c r="G106" s="752"/>
      <c r="H106" s="752"/>
      <c r="I106" s="752"/>
      <c r="J106" s="752"/>
      <c r="K106" s="752"/>
      <c r="L106" s="752"/>
      <c r="M106" s="752"/>
      <c r="N106" s="752"/>
      <c r="O106" s="754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583.20000000000005</v>
      </c>
      <c r="Y106" s="743">
        <f>IFERROR(SUM(Y98:Y104),"0")</f>
        <v>583.20000000000005</v>
      </c>
      <c r="Z106" s="37"/>
      <c r="AA106" s="744"/>
      <c r="AB106" s="744"/>
      <c r="AC106" s="744"/>
    </row>
    <row r="107" spans="1:68" ht="16.5" hidden="1" customHeight="1" x14ac:dyDescent="0.25">
      <c r="A107" s="794" t="s">
        <v>212</v>
      </c>
      <c r="B107" s="752"/>
      <c r="C107" s="752"/>
      <c r="D107" s="752"/>
      <c r="E107" s="752"/>
      <c r="F107" s="752"/>
      <c r="G107" s="752"/>
      <c r="H107" s="752"/>
      <c r="I107" s="752"/>
      <c r="J107" s="752"/>
      <c r="K107" s="752"/>
      <c r="L107" s="752"/>
      <c r="M107" s="752"/>
      <c r="N107" s="752"/>
      <c r="O107" s="752"/>
      <c r="P107" s="752"/>
      <c r="Q107" s="752"/>
      <c r="R107" s="752"/>
      <c r="S107" s="752"/>
      <c r="T107" s="752"/>
      <c r="U107" s="752"/>
      <c r="V107" s="752"/>
      <c r="W107" s="752"/>
      <c r="X107" s="752"/>
      <c r="Y107" s="752"/>
      <c r="Z107" s="752"/>
      <c r="AA107" s="736"/>
      <c r="AB107" s="736"/>
      <c r="AC107" s="736"/>
    </row>
    <row r="108" spans="1:68" ht="14.25" hidden="1" customHeight="1" x14ac:dyDescent="0.25">
      <c r="A108" s="751" t="s">
        <v>89</v>
      </c>
      <c r="B108" s="752"/>
      <c r="C108" s="752"/>
      <c r="D108" s="752"/>
      <c r="E108" s="752"/>
      <c r="F108" s="752"/>
      <c r="G108" s="752"/>
      <c r="H108" s="752"/>
      <c r="I108" s="752"/>
      <c r="J108" s="752"/>
      <c r="K108" s="752"/>
      <c r="L108" s="752"/>
      <c r="M108" s="752"/>
      <c r="N108" s="752"/>
      <c r="O108" s="752"/>
      <c r="P108" s="752"/>
      <c r="Q108" s="752"/>
      <c r="R108" s="752"/>
      <c r="S108" s="752"/>
      <c r="T108" s="752"/>
      <c r="U108" s="752"/>
      <c r="V108" s="752"/>
      <c r="W108" s="752"/>
      <c r="X108" s="752"/>
      <c r="Y108" s="752"/>
      <c r="Z108" s="752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55">
        <v>4680115882133</v>
      </c>
      <c r="E109" s="75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9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1000</v>
      </c>
      <c r="Y109" s="742">
        <f>IFERROR(IF(X109="",0,CEILING((X109/$H109),1)*$H109),"")</f>
        <v>1004.4000000000001</v>
      </c>
      <c r="Z109" s="36">
        <f>IFERROR(IF(Y109=0,"",ROUNDUP(Y109/H109,0)*0.01898),"")</f>
        <v>1.7651399999999999</v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1040.2777777777776</v>
      </c>
      <c r="BN109" s="64">
        <f>IFERROR(Y109*I109/H109,"0")</f>
        <v>1044.855</v>
      </c>
      <c r="BO109" s="64">
        <f>IFERROR(1/J109*(X109/H109),"0")</f>
        <v>1.4467592592592591</v>
      </c>
      <c r="BP109" s="64">
        <f>IFERROR(1/J109*(Y109/H109),"0")</f>
        <v>1.453125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55">
        <v>4680115882133</v>
      </c>
      <c r="E110" s="75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8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55">
        <v>4680115880269</v>
      </c>
      <c r="E111" s="75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55">
        <v>4680115880429</v>
      </c>
      <c r="E112" s="75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87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55">
        <v>4680115881457</v>
      </c>
      <c r="E113" s="75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106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3"/>
      <c r="B114" s="752"/>
      <c r="C114" s="752"/>
      <c r="D114" s="752"/>
      <c r="E114" s="752"/>
      <c r="F114" s="752"/>
      <c r="G114" s="752"/>
      <c r="H114" s="752"/>
      <c r="I114" s="752"/>
      <c r="J114" s="752"/>
      <c r="K114" s="752"/>
      <c r="L114" s="752"/>
      <c r="M114" s="752"/>
      <c r="N114" s="752"/>
      <c r="O114" s="754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92.592592592592581</v>
      </c>
      <c r="Y114" s="743">
        <f>IFERROR(Y109/H109,"0")+IFERROR(Y110/H110,"0")+IFERROR(Y111/H111,"0")+IFERROR(Y112/H112,"0")+IFERROR(Y113/H113,"0")</f>
        <v>93</v>
      </c>
      <c r="Z114" s="743">
        <f>IFERROR(IF(Z109="",0,Z109),"0")+IFERROR(IF(Z110="",0,Z110),"0")+IFERROR(IF(Z111="",0,Z111),"0")+IFERROR(IF(Z112="",0,Z112),"0")+IFERROR(IF(Z113="",0,Z113),"0")</f>
        <v>1.7651399999999999</v>
      </c>
      <c r="AA114" s="744"/>
      <c r="AB114" s="744"/>
      <c r="AC114" s="744"/>
    </row>
    <row r="115" spans="1:68" x14ac:dyDescent="0.2">
      <c r="A115" s="752"/>
      <c r="B115" s="752"/>
      <c r="C115" s="752"/>
      <c r="D115" s="752"/>
      <c r="E115" s="752"/>
      <c r="F115" s="752"/>
      <c r="G115" s="752"/>
      <c r="H115" s="752"/>
      <c r="I115" s="752"/>
      <c r="J115" s="752"/>
      <c r="K115" s="752"/>
      <c r="L115" s="752"/>
      <c r="M115" s="752"/>
      <c r="N115" s="752"/>
      <c r="O115" s="754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1000</v>
      </c>
      <c r="Y115" s="743">
        <f>IFERROR(SUM(Y109:Y113),"0")</f>
        <v>1004.4000000000001</v>
      </c>
      <c r="Z115" s="37"/>
      <c r="AA115" s="744"/>
      <c r="AB115" s="744"/>
      <c r="AC115" s="744"/>
    </row>
    <row r="116" spans="1:68" ht="14.25" hidden="1" customHeight="1" x14ac:dyDescent="0.25">
      <c r="A116" s="751" t="s">
        <v>136</v>
      </c>
      <c r="B116" s="752"/>
      <c r="C116" s="752"/>
      <c r="D116" s="752"/>
      <c r="E116" s="752"/>
      <c r="F116" s="752"/>
      <c r="G116" s="752"/>
      <c r="H116" s="752"/>
      <c r="I116" s="752"/>
      <c r="J116" s="752"/>
      <c r="K116" s="752"/>
      <c r="L116" s="752"/>
      <c r="M116" s="752"/>
      <c r="N116" s="752"/>
      <c r="O116" s="752"/>
      <c r="P116" s="752"/>
      <c r="Q116" s="752"/>
      <c r="R116" s="752"/>
      <c r="S116" s="752"/>
      <c r="T116" s="752"/>
      <c r="U116" s="752"/>
      <c r="V116" s="752"/>
      <c r="W116" s="752"/>
      <c r="X116" s="752"/>
      <c r="Y116" s="752"/>
      <c r="Z116" s="752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55">
        <v>4680115881488</v>
      </c>
      <c r="E117" s="75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55">
        <v>4680115882775</v>
      </c>
      <c r="E118" s="75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10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55">
        <v>4680115880658</v>
      </c>
      <c r="E119" s="75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10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53"/>
      <c r="B120" s="752"/>
      <c r="C120" s="752"/>
      <c r="D120" s="752"/>
      <c r="E120" s="752"/>
      <c r="F120" s="752"/>
      <c r="G120" s="752"/>
      <c r="H120" s="752"/>
      <c r="I120" s="752"/>
      <c r="J120" s="752"/>
      <c r="K120" s="752"/>
      <c r="L120" s="752"/>
      <c r="M120" s="752"/>
      <c r="N120" s="752"/>
      <c r="O120" s="754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52"/>
      <c r="B121" s="752"/>
      <c r="C121" s="752"/>
      <c r="D121" s="752"/>
      <c r="E121" s="752"/>
      <c r="F121" s="752"/>
      <c r="G121" s="752"/>
      <c r="H121" s="752"/>
      <c r="I121" s="752"/>
      <c r="J121" s="752"/>
      <c r="K121" s="752"/>
      <c r="L121" s="752"/>
      <c r="M121" s="752"/>
      <c r="N121" s="752"/>
      <c r="O121" s="754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1" t="s">
        <v>63</v>
      </c>
      <c r="B122" s="752"/>
      <c r="C122" s="752"/>
      <c r="D122" s="752"/>
      <c r="E122" s="752"/>
      <c r="F122" s="752"/>
      <c r="G122" s="752"/>
      <c r="H122" s="752"/>
      <c r="I122" s="752"/>
      <c r="J122" s="752"/>
      <c r="K122" s="752"/>
      <c r="L122" s="752"/>
      <c r="M122" s="752"/>
      <c r="N122" s="752"/>
      <c r="O122" s="752"/>
      <c r="P122" s="752"/>
      <c r="Q122" s="752"/>
      <c r="R122" s="752"/>
      <c r="S122" s="752"/>
      <c r="T122" s="752"/>
      <c r="U122" s="752"/>
      <c r="V122" s="752"/>
      <c r="W122" s="752"/>
      <c r="X122" s="752"/>
      <c r="Y122" s="752"/>
      <c r="Z122" s="752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55">
        <v>4607091385168</v>
      </c>
      <c r="E123" s="75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8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55">
        <v>4607091385168</v>
      </c>
      <c r="E124" s="75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7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518.4</v>
      </c>
      <c r="Y124" s="742">
        <f t="shared" si="25"/>
        <v>518.4</v>
      </c>
      <c r="Z124" s="36">
        <f>IFERROR(IF(Y124=0,"",ROUNDUP(Y124/H124,0)*0.01898),"")</f>
        <v>1.21472</v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551.23199999999997</v>
      </c>
      <c r="BN124" s="64">
        <f t="shared" si="27"/>
        <v>551.23199999999997</v>
      </c>
      <c r="BO124" s="64">
        <f t="shared" si="28"/>
        <v>1</v>
      </c>
      <c r="BP124" s="64">
        <f t="shared" si="29"/>
        <v>1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55">
        <v>4680115884540</v>
      </c>
      <c r="E125" s="75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8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55">
        <v>4607091383256</v>
      </c>
      <c r="E126" s="75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784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55">
        <v>4607091383256</v>
      </c>
      <c r="E127" s="75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8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55">
        <v>4607091385748</v>
      </c>
      <c r="E128" s="75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822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55">
        <v>4607091385748</v>
      </c>
      <c r="E129" s="75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106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129.6</v>
      </c>
      <c r="Y129" s="742">
        <f t="shared" si="25"/>
        <v>129.60000000000002</v>
      </c>
      <c r="Z129" s="36">
        <f t="shared" si="30"/>
        <v>0.31247999999999998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141.69599999999997</v>
      </c>
      <c r="BN129" s="64">
        <f t="shared" si="27"/>
        <v>141.69600000000003</v>
      </c>
      <c r="BO129" s="64">
        <f t="shared" si="28"/>
        <v>0.26373626373626374</v>
      </c>
      <c r="BP129" s="64">
        <f t="shared" si="29"/>
        <v>0.2637362637362638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55">
        <v>4680115884533</v>
      </c>
      <c r="E130" s="75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9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55">
        <v>4680115882645</v>
      </c>
      <c r="E131" s="75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10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3"/>
      <c r="B132" s="752"/>
      <c r="C132" s="752"/>
      <c r="D132" s="752"/>
      <c r="E132" s="752"/>
      <c r="F132" s="752"/>
      <c r="G132" s="752"/>
      <c r="H132" s="752"/>
      <c r="I132" s="752"/>
      <c r="J132" s="752"/>
      <c r="K132" s="752"/>
      <c r="L132" s="752"/>
      <c r="M132" s="752"/>
      <c r="N132" s="752"/>
      <c r="O132" s="754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112</v>
      </c>
      <c r="Y132" s="743">
        <f>IFERROR(Y123/H123,"0")+IFERROR(Y124/H124,"0")+IFERROR(Y125/H125,"0")+IFERROR(Y126/H126,"0")+IFERROR(Y127/H127,"0")+IFERROR(Y128/H128,"0")+IFERROR(Y129/H129,"0")+IFERROR(Y130/H130,"0")+IFERROR(Y131/H131,"0")</f>
        <v>112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1.5272000000000001</v>
      </c>
      <c r="AA132" s="744"/>
      <c r="AB132" s="744"/>
      <c r="AC132" s="744"/>
    </row>
    <row r="133" spans="1:68" x14ac:dyDescent="0.2">
      <c r="A133" s="752"/>
      <c r="B133" s="752"/>
      <c r="C133" s="752"/>
      <c r="D133" s="752"/>
      <c r="E133" s="752"/>
      <c r="F133" s="752"/>
      <c r="G133" s="752"/>
      <c r="H133" s="752"/>
      <c r="I133" s="752"/>
      <c r="J133" s="752"/>
      <c r="K133" s="752"/>
      <c r="L133" s="752"/>
      <c r="M133" s="752"/>
      <c r="N133" s="752"/>
      <c r="O133" s="754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648</v>
      </c>
      <c r="Y133" s="743">
        <f>IFERROR(SUM(Y123:Y131),"0")</f>
        <v>648</v>
      </c>
      <c r="Z133" s="37"/>
      <c r="AA133" s="744"/>
      <c r="AB133" s="744"/>
      <c r="AC133" s="744"/>
    </row>
    <row r="134" spans="1:68" ht="14.25" hidden="1" customHeight="1" x14ac:dyDescent="0.25">
      <c r="A134" s="751" t="s">
        <v>178</v>
      </c>
      <c r="B134" s="752"/>
      <c r="C134" s="752"/>
      <c r="D134" s="752"/>
      <c r="E134" s="752"/>
      <c r="F134" s="752"/>
      <c r="G134" s="752"/>
      <c r="H134" s="752"/>
      <c r="I134" s="752"/>
      <c r="J134" s="752"/>
      <c r="K134" s="752"/>
      <c r="L134" s="752"/>
      <c r="M134" s="752"/>
      <c r="N134" s="752"/>
      <c r="O134" s="752"/>
      <c r="P134" s="752"/>
      <c r="Q134" s="752"/>
      <c r="R134" s="752"/>
      <c r="S134" s="752"/>
      <c r="T134" s="752"/>
      <c r="U134" s="752"/>
      <c r="V134" s="752"/>
      <c r="W134" s="752"/>
      <c r="X134" s="752"/>
      <c r="Y134" s="752"/>
      <c r="Z134" s="752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55">
        <v>4680115882652</v>
      </c>
      <c r="E135" s="75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55">
        <v>4680115880238</v>
      </c>
      <c r="E136" s="75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8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53"/>
      <c r="B137" s="752"/>
      <c r="C137" s="752"/>
      <c r="D137" s="752"/>
      <c r="E137" s="752"/>
      <c r="F137" s="752"/>
      <c r="G137" s="752"/>
      <c r="H137" s="752"/>
      <c r="I137" s="752"/>
      <c r="J137" s="752"/>
      <c r="K137" s="752"/>
      <c r="L137" s="752"/>
      <c r="M137" s="752"/>
      <c r="N137" s="752"/>
      <c r="O137" s="754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52"/>
      <c r="B138" s="752"/>
      <c r="C138" s="752"/>
      <c r="D138" s="752"/>
      <c r="E138" s="752"/>
      <c r="F138" s="752"/>
      <c r="G138" s="752"/>
      <c r="H138" s="752"/>
      <c r="I138" s="752"/>
      <c r="J138" s="752"/>
      <c r="K138" s="752"/>
      <c r="L138" s="752"/>
      <c r="M138" s="752"/>
      <c r="N138" s="752"/>
      <c r="O138" s="754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94" t="s">
        <v>259</v>
      </c>
      <c r="B139" s="752"/>
      <c r="C139" s="752"/>
      <c r="D139" s="752"/>
      <c r="E139" s="752"/>
      <c r="F139" s="752"/>
      <c r="G139" s="752"/>
      <c r="H139" s="752"/>
      <c r="I139" s="752"/>
      <c r="J139" s="752"/>
      <c r="K139" s="752"/>
      <c r="L139" s="752"/>
      <c r="M139" s="752"/>
      <c r="N139" s="752"/>
      <c r="O139" s="752"/>
      <c r="P139" s="752"/>
      <c r="Q139" s="752"/>
      <c r="R139" s="752"/>
      <c r="S139" s="752"/>
      <c r="T139" s="752"/>
      <c r="U139" s="752"/>
      <c r="V139" s="752"/>
      <c r="W139" s="752"/>
      <c r="X139" s="752"/>
      <c r="Y139" s="752"/>
      <c r="Z139" s="752"/>
      <c r="AA139" s="736"/>
      <c r="AB139" s="736"/>
      <c r="AC139" s="736"/>
    </row>
    <row r="140" spans="1:68" ht="14.25" hidden="1" customHeight="1" x14ac:dyDescent="0.25">
      <c r="A140" s="751" t="s">
        <v>89</v>
      </c>
      <c r="B140" s="752"/>
      <c r="C140" s="752"/>
      <c r="D140" s="752"/>
      <c r="E140" s="752"/>
      <c r="F140" s="752"/>
      <c r="G140" s="752"/>
      <c r="H140" s="752"/>
      <c r="I140" s="752"/>
      <c r="J140" s="752"/>
      <c r="K140" s="752"/>
      <c r="L140" s="752"/>
      <c r="M140" s="752"/>
      <c r="N140" s="752"/>
      <c r="O140" s="752"/>
      <c r="P140" s="752"/>
      <c r="Q140" s="752"/>
      <c r="R140" s="752"/>
      <c r="S140" s="752"/>
      <c r="T140" s="752"/>
      <c r="U140" s="752"/>
      <c r="V140" s="752"/>
      <c r="W140" s="752"/>
      <c r="X140" s="752"/>
      <c r="Y140" s="752"/>
      <c r="Z140" s="752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55">
        <v>4680115882577</v>
      </c>
      <c r="E141" s="75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55">
        <v>4680115882577</v>
      </c>
      <c r="E142" s="75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53"/>
      <c r="B143" s="752"/>
      <c r="C143" s="752"/>
      <c r="D143" s="752"/>
      <c r="E143" s="752"/>
      <c r="F143" s="752"/>
      <c r="G143" s="752"/>
      <c r="H143" s="752"/>
      <c r="I143" s="752"/>
      <c r="J143" s="752"/>
      <c r="K143" s="752"/>
      <c r="L143" s="752"/>
      <c r="M143" s="752"/>
      <c r="N143" s="752"/>
      <c r="O143" s="754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52"/>
      <c r="B144" s="752"/>
      <c r="C144" s="752"/>
      <c r="D144" s="752"/>
      <c r="E144" s="752"/>
      <c r="F144" s="752"/>
      <c r="G144" s="752"/>
      <c r="H144" s="752"/>
      <c r="I144" s="752"/>
      <c r="J144" s="752"/>
      <c r="K144" s="752"/>
      <c r="L144" s="752"/>
      <c r="M144" s="752"/>
      <c r="N144" s="752"/>
      <c r="O144" s="754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1" t="s">
        <v>147</v>
      </c>
      <c r="B145" s="752"/>
      <c r="C145" s="752"/>
      <c r="D145" s="752"/>
      <c r="E145" s="752"/>
      <c r="F145" s="752"/>
      <c r="G145" s="752"/>
      <c r="H145" s="752"/>
      <c r="I145" s="752"/>
      <c r="J145" s="752"/>
      <c r="K145" s="752"/>
      <c r="L145" s="752"/>
      <c r="M145" s="752"/>
      <c r="N145" s="752"/>
      <c r="O145" s="752"/>
      <c r="P145" s="752"/>
      <c r="Q145" s="752"/>
      <c r="R145" s="752"/>
      <c r="S145" s="752"/>
      <c r="T145" s="752"/>
      <c r="U145" s="752"/>
      <c r="V145" s="752"/>
      <c r="W145" s="752"/>
      <c r="X145" s="752"/>
      <c r="Y145" s="752"/>
      <c r="Z145" s="752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55">
        <v>4680115883444</v>
      </c>
      <c r="E146" s="75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9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55">
        <v>4680115883444</v>
      </c>
      <c r="E147" s="75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13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53"/>
      <c r="B148" s="752"/>
      <c r="C148" s="752"/>
      <c r="D148" s="752"/>
      <c r="E148" s="752"/>
      <c r="F148" s="752"/>
      <c r="G148" s="752"/>
      <c r="H148" s="752"/>
      <c r="I148" s="752"/>
      <c r="J148" s="752"/>
      <c r="K148" s="752"/>
      <c r="L148" s="752"/>
      <c r="M148" s="752"/>
      <c r="N148" s="752"/>
      <c r="O148" s="754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52"/>
      <c r="B149" s="752"/>
      <c r="C149" s="752"/>
      <c r="D149" s="752"/>
      <c r="E149" s="752"/>
      <c r="F149" s="752"/>
      <c r="G149" s="752"/>
      <c r="H149" s="752"/>
      <c r="I149" s="752"/>
      <c r="J149" s="752"/>
      <c r="K149" s="752"/>
      <c r="L149" s="752"/>
      <c r="M149" s="752"/>
      <c r="N149" s="752"/>
      <c r="O149" s="754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1" t="s">
        <v>63</v>
      </c>
      <c r="B150" s="752"/>
      <c r="C150" s="752"/>
      <c r="D150" s="752"/>
      <c r="E150" s="752"/>
      <c r="F150" s="752"/>
      <c r="G150" s="752"/>
      <c r="H150" s="752"/>
      <c r="I150" s="752"/>
      <c r="J150" s="752"/>
      <c r="K150" s="752"/>
      <c r="L150" s="752"/>
      <c r="M150" s="752"/>
      <c r="N150" s="752"/>
      <c r="O150" s="752"/>
      <c r="P150" s="752"/>
      <c r="Q150" s="752"/>
      <c r="R150" s="752"/>
      <c r="S150" s="752"/>
      <c r="T150" s="752"/>
      <c r="U150" s="752"/>
      <c r="V150" s="752"/>
      <c r="W150" s="752"/>
      <c r="X150" s="752"/>
      <c r="Y150" s="752"/>
      <c r="Z150" s="752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55">
        <v>4680115882584</v>
      </c>
      <c r="E151" s="75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7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55">
        <v>4680115882584</v>
      </c>
      <c r="E152" s="75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53"/>
      <c r="B153" s="752"/>
      <c r="C153" s="752"/>
      <c r="D153" s="752"/>
      <c r="E153" s="752"/>
      <c r="F153" s="752"/>
      <c r="G153" s="752"/>
      <c r="H153" s="752"/>
      <c r="I153" s="752"/>
      <c r="J153" s="752"/>
      <c r="K153" s="752"/>
      <c r="L153" s="752"/>
      <c r="M153" s="752"/>
      <c r="N153" s="752"/>
      <c r="O153" s="754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52"/>
      <c r="B154" s="752"/>
      <c r="C154" s="752"/>
      <c r="D154" s="752"/>
      <c r="E154" s="752"/>
      <c r="F154" s="752"/>
      <c r="G154" s="752"/>
      <c r="H154" s="752"/>
      <c r="I154" s="752"/>
      <c r="J154" s="752"/>
      <c r="K154" s="752"/>
      <c r="L154" s="752"/>
      <c r="M154" s="752"/>
      <c r="N154" s="752"/>
      <c r="O154" s="754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94" t="s">
        <v>87</v>
      </c>
      <c r="B155" s="752"/>
      <c r="C155" s="752"/>
      <c r="D155" s="752"/>
      <c r="E155" s="752"/>
      <c r="F155" s="752"/>
      <c r="G155" s="752"/>
      <c r="H155" s="752"/>
      <c r="I155" s="752"/>
      <c r="J155" s="752"/>
      <c r="K155" s="752"/>
      <c r="L155" s="752"/>
      <c r="M155" s="752"/>
      <c r="N155" s="752"/>
      <c r="O155" s="752"/>
      <c r="P155" s="752"/>
      <c r="Q155" s="752"/>
      <c r="R155" s="752"/>
      <c r="S155" s="752"/>
      <c r="T155" s="752"/>
      <c r="U155" s="752"/>
      <c r="V155" s="752"/>
      <c r="W155" s="752"/>
      <c r="X155" s="752"/>
      <c r="Y155" s="752"/>
      <c r="Z155" s="752"/>
      <c r="AA155" s="736"/>
      <c r="AB155" s="736"/>
      <c r="AC155" s="736"/>
    </row>
    <row r="156" spans="1:68" ht="14.25" hidden="1" customHeight="1" x14ac:dyDescent="0.25">
      <c r="A156" s="751" t="s">
        <v>89</v>
      </c>
      <c r="B156" s="752"/>
      <c r="C156" s="752"/>
      <c r="D156" s="752"/>
      <c r="E156" s="752"/>
      <c r="F156" s="752"/>
      <c r="G156" s="752"/>
      <c r="H156" s="752"/>
      <c r="I156" s="752"/>
      <c r="J156" s="752"/>
      <c r="K156" s="752"/>
      <c r="L156" s="752"/>
      <c r="M156" s="752"/>
      <c r="N156" s="752"/>
      <c r="O156" s="752"/>
      <c r="P156" s="752"/>
      <c r="Q156" s="752"/>
      <c r="R156" s="752"/>
      <c r="S156" s="752"/>
      <c r="T156" s="752"/>
      <c r="U156" s="752"/>
      <c r="V156" s="752"/>
      <c r="W156" s="752"/>
      <c r="X156" s="752"/>
      <c r="Y156" s="752"/>
      <c r="Z156" s="752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55">
        <v>4607091384604</v>
      </c>
      <c r="E157" s="75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11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53"/>
      <c r="B158" s="752"/>
      <c r="C158" s="752"/>
      <c r="D158" s="752"/>
      <c r="E158" s="752"/>
      <c r="F158" s="752"/>
      <c r="G158" s="752"/>
      <c r="H158" s="752"/>
      <c r="I158" s="752"/>
      <c r="J158" s="752"/>
      <c r="K158" s="752"/>
      <c r="L158" s="752"/>
      <c r="M158" s="752"/>
      <c r="N158" s="752"/>
      <c r="O158" s="754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52"/>
      <c r="B159" s="752"/>
      <c r="C159" s="752"/>
      <c r="D159" s="752"/>
      <c r="E159" s="752"/>
      <c r="F159" s="752"/>
      <c r="G159" s="752"/>
      <c r="H159" s="752"/>
      <c r="I159" s="752"/>
      <c r="J159" s="752"/>
      <c r="K159" s="752"/>
      <c r="L159" s="752"/>
      <c r="M159" s="752"/>
      <c r="N159" s="752"/>
      <c r="O159" s="754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1" t="s">
        <v>147</v>
      </c>
      <c r="B160" s="752"/>
      <c r="C160" s="752"/>
      <c r="D160" s="752"/>
      <c r="E160" s="752"/>
      <c r="F160" s="752"/>
      <c r="G160" s="752"/>
      <c r="H160" s="752"/>
      <c r="I160" s="752"/>
      <c r="J160" s="752"/>
      <c r="K160" s="752"/>
      <c r="L160" s="752"/>
      <c r="M160" s="752"/>
      <c r="N160" s="752"/>
      <c r="O160" s="752"/>
      <c r="P160" s="752"/>
      <c r="Q160" s="752"/>
      <c r="R160" s="752"/>
      <c r="S160" s="752"/>
      <c r="T160" s="752"/>
      <c r="U160" s="752"/>
      <c r="V160" s="752"/>
      <c r="W160" s="752"/>
      <c r="X160" s="752"/>
      <c r="Y160" s="752"/>
      <c r="Z160" s="752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55">
        <v>4607091387667</v>
      </c>
      <c r="E161" s="75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7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55">
        <v>4607091387636</v>
      </c>
      <c r="E162" s="75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8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55">
        <v>4607091382426</v>
      </c>
      <c r="E163" s="75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11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55">
        <v>4607091386547</v>
      </c>
      <c r="E164" s="75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55">
        <v>4607091382464</v>
      </c>
      <c r="E165" s="75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11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53"/>
      <c r="B166" s="752"/>
      <c r="C166" s="752"/>
      <c r="D166" s="752"/>
      <c r="E166" s="752"/>
      <c r="F166" s="752"/>
      <c r="G166" s="752"/>
      <c r="H166" s="752"/>
      <c r="I166" s="752"/>
      <c r="J166" s="752"/>
      <c r="K166" s="752"/>
      <c r="L166" s="752"/>
      <c r="M166" s="752"/>
      <c r="N166" s="752"/>
      <c r="O166" s="754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52"/>
      <c r="B167" s="752"/>
      <c r="C167" s="752"/>
      <c r="D167" s="752"/>
      <c r="E167" s="752"/>
      <c r="F167" s="752"/>
      <c r="G167" s="752"/>
      <c r="H167" s="752"/>
      <c r="I167" s="752"/>
      <c r="J167" s="752"/>
      <c r="K167" s="752"/>
      <c r="L167" s="752"/>
      <c r="M167" s="752"/>
      <c r="N167" s="752"/>
      <c r="O167" s="754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1" t="s">
        <v>63</v>
      </c>
      <c r="B168" s="752"/>
      <c r="C168" s="752"/>
      <c r="D168" s="752"/>
      <c r="E168" s="752"/>
      <c r="F168" s="752"/>
      <c r="G168" s="752"/>
      <c r="H168" s="752"/>
      <c r="I168" s="752"/>
      <c r="J168" s="752"/>
      <c r="K168" s="752"/>
      <c r="L168" s="752"/>
      <c r="M168" s="752"/>
      <c r="N168" s="752"/>
      <c r="O168" s="752"/>
      <c r="P168" s="752"/>
      <c r="Q168" s="752"/>
      <c r="R168" s="752"/>
      <c r="S168" s="752"/>
      <c r="T168" s="752"/>
      <c r="U168" s="752"/>
      <c r="V168" s="752"/>
      <c r="W168" s="752"/>
      <c r="X168" s="752"/>
      <c r="Y168" s="752"/>
      <c r="Z168" s="752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55">
        <v>4607091386264</v>
      </c>
      <c r="E169" s="75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10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55">
        <v>4607091385427</v>
      </c>
      <c r="E170" s="75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53"/>
      <c r="B171" s="752"/>
      <c r="C171" s="752"/>
      <c r="D171" s="752"/>
      <c r="E171" s="752"/>
      <c r="F171" s="752"/>
      <c r="G171" s="752"/>
      <c r="H171" s="752"/>
      <c r="I171" s="752"/>
      <c r="J171" s="752"/>
      <c r="K171" s="752"/>
      <c r="L171" s="752"/>
      <c r="M171" s="752"/>
      <c r="N171" s="752"/>
      <c r="O171" s="754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52"/>
      <c r="B172" s="752"/>
      <c r="C172" s="752"/>
      <c r="D172" s="752"/>
      <c r="E172" s="752"/>
      <c r="F172" s="752"/>
      <c r="G172" s="752"/>
      <c r="H172" s="752"/>
      <c r="I172" s="752"/>
      <c r="J172" s="752"/>
      <c r="K172" s="752"/>
      <c r="L172" s="752"/>
      <c r="M172" s="752"/>
      <c r="N172" s="752"/>
      <c r="O172" s="754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911" t="s">
        <v>293</v>
      </c>
      <c r="B173" s="912"/>
      <c r="C173" s="912"/>
      <c r="D173" s="912"/>
      <c r="E173" s="912"/>
      <c r="F173" s="912"/>
      <c r="G173" s="912"/>
      <c r="H173" s="912"/>
      <c r="I173" s="912"/>
      <c r="J173" s="912"/>
      <c r="K173" s="912"/>
      <c r="L173" s="912"/>
      <c r="M173" s="912"/>
      <c r="N173" s="912"/>
      <c r="O173" s="912"/>
      <c r="P173" s="912"/>
      <c r="Q173" s="912"/>
      <c r="R173" s="912"/>
      <c r="S173" s="912"/>
      <c r="T173" s="912"/>
      <c r="U173" s="912"/>
      <c r="V173" s="912"/>
      <c r="W173" s="912"/>
      <c r="X173" s="912"/>
      <c r="Y173" s="912"/>
      <c r="Z173" s="912"/>
      <c r="AA173" s="48"/>
      <c r="AB173" s="48"/>
      <c r="AC173" s="48"/>
    </row>
    <row r="174" spans="1:68" ht="16.5" hidden="1" customHeight="1" x14ac:dyDescent="0.25">
      <c r="A174" s="794" t="s">
        <v>294</v>
      </c>
      <c r="B174" s="752"/>
      <c r="C174" s="752"/>
      <c r="D174" s="752"/>
      <c r="E174" s="752"/>
      <c r="F174" s="752"/>
      <c r="G174" s="752"/>
      <c r="H174" s="752"/>
      <c r="I174" s="752"/>
      <c r="J174" s="752"/>
      <c r="K174" s="752"/>
      <c r="L174" s="752"/>
      <c r="M174" s="752"/>
      <c r="N174" s="752"/>
      <c r="O174" s="752"/>
      <c r="P174" s="752"/>
      <c r="Q174" s="752"/>
      <c r="R174" s="752"/>
      <c r="S174" s="752"/>
      <c r="T174" s="752"/>
      <c r="U174" s="752"/>
      <c r="V174" s="752"/>
      <c r="W174" s="752"/>
      <c r="X174" s="752"/>
      <c r="Y174" s="752"/>
      <c r="Z174" s="752"/>
      <c r="AA174" s="736"/>
      <c r="AB174" s="736"/>
      <c r="AC174" s="736"/>
    </row>
    <row r="175" spans="1:68" ht="14.25" hidden="1" customHeight="1" x14ac:dyDescent="0.25">
      <c r="A175" s="751" t="s">
        <v>136</v>
      </c>
      <c r="B175" s="752"/>
      <c r="C175" s="752"/>
      <c r="D175" s="752"/>
      <c r="E175" s="752"/>
      <c r="F175" s="752"/>
      <c r="G175" s="752"/>
      <c r="H175" s="752"/>
      <c r="I175" s="752"/>
      <c r="J175" s="752"/>
      <c r="K175" s="752"/>
      <c r="L175" s="752"/>
      <c r="M175" s="752"/>
      <c r="N175" s="752"/>
      <c r="O175" s="752"/>
      <c r="P175" s="752"/>
      <c r="Q175" s="752"/>
      <c r="R175" s="752"/>
      <c r="S175" s="752"/>
      <c r="T175" s="752"/>
      <c r="U175" s="752"/>
      <c r="V175" s="752"/>
      <c r="W175" s="752"/>
      <c r="X175" s="752"/>
      <c r="Y175" s="752"/>
      <c r="Z175" s="752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55">
        <v>4680115886223</v>
      </c>
      <c r="E176" s="75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53"/>
      <c r="B177" s="752"/>
      <c r="C177" s="752"/>
      <c r="D177" s="752"/>
      <c r="E177" s="752"/>
      <c r="F177" s="752"/>
      <c r="G177" s="752"/>
      <c r="H177" s="752"/>
      <c r="I177" s="752"/>
      <c r="J177" s="752"/>
      <c r="K177" s="752"/>
      <c r="L177" s="752"/>
      <c r="M177" s="752"/>
      <c r="N177" s="752"/>
      <c r="O177" s="754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52"/>
      <c r="B178" s="752"/>
      <c r="C178" s="752"/>
      <c r="D178" s="752"/>
      <c r="E178" s="752"/>
      <c r="F178" s="752"/>
      <c r="G178" s="752"/>
      <c r="H178" s="752"/>
      <c r="I178" s="752"/>
      <c r="J178" s="752"/>
      <c r="K178" s="752"/>
      <c r="L178" s="752"/>
      <c r="M178" s="752"/>
      <c r="N178" s="752"/>
      <c r="O178" s="754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1" t="s">
        <v>147</v>
      </c>
      <c r="B179" s="752"/>
      <c r="C179" s="752"/>
      <c r="D179" s="752"/>
      <c r="E179" s="752"/>
      <c r="F179" s="752"/>
      <c r="G179" s="752"/>
      <c r="H179" s="752"/>
      <c r="I179" s="752"/>
      <c r="J179" s="752"/>
      <c r="K179" s="752"/>
      <c r="L179" s="752"/>
      <c r="M179" s="752"/>
      <c r="N179" s="752"/>
      <c r="O179" s="752"/>
      <c r="P179" s="752"/>
      <c r="Q179" s="752"/>
      <c r="R179" s="752"/>
      <c r="S179" s="752"/>
      <c r="T179" s="752"/>
      <c r="U179" s="752"/>
      <c r="V179" s="752"/>
      <c r="W179" s="752"/>
      <c r="X179" s="752"/>
      <c r="Y179" s="752"/>
      <c r="Z179" s="752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55">
        <v>4680115880993</v>
      </c>
      <c r="E180" s="75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10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55">
        <v>4680115881761</v>
      </c>
      <c r="E181" s="75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8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55">
        <v>4680115881563</v>
      </c>
      <c r="E182" s="75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10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201.6</v>
      </c>
      <c r="Y182" s="742">
        <f t="shared" si="31"/>
        <v>201.60000000000002</v>
      </c>
      <c r="Z182" s="36">
        <f>IFERROR(IF(Y182=0,"",ROUNDUP(Y182/H182,0)*0.00902),"")</f>
        <v>0.43296000000000001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211.68</v>
      </c>
      <c r="BN182" s="64">
        <f t="shared" si="33"/>
        <v>211.68000000000004</v>
      </c>
      <c r="BO182" s="64">
        <f t="shared" si="34"/>
        <v>0.36363636363636365</v>
      </c>
      <c r="BP182" s="64">
        <f t="shared" si="35"/>
        <v>0.36363636363636365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55">
        <v>4680115880986</v>
      </c>
      <c r="E183" s="75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8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75.599999999999994</v>
      </c>
      <c r="Y183" s="742">
        <f t="shared" si="31"/>
        <v>75.600000000000009</v>
      </c>
      <c r="Z183" s="36">
        <f>IFERROR(IF(Y183=0,"",ROUNDUP(Y183/H183,0)*0.00502),"")</f>
        <v>0.18071999999999999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80.279999999999987</v>
      </c>
      <c r="BN183" s="64">
        <f t="shared" si="33"/>
        <v>80.28</v>
      </c>
      <c r="BO183" s="64">
        <f t="shared" si="34"/>
        <v>0.15384615384615383</v>
      </c>
      <c r="BP183" s="64">
        <f t="shared" si="35"/>
        <v>0.15384615384615385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55">
        <v>4680115881785</v>
      </c>
      <c r="E184" s="75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10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55">
        <v>4680115881679</v>
      </c>
      <c r="E185" s="75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415.8</v>
      </c>
      <c r="Y185" s="742">
        <f t="shared" si="31"/>
        <v>415.8</v>
      </c>
      <c r="Z185" s="36">
        <f>IFERROR(IF(Y185=0,"",ROUNDUP(Y185/H185,0)*0.00502),"")</f>
        <v>0.99396000000000007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435.6</v>
      </c>
      <c r="BN185" s="64">
        <f t="shared" si="33"/>
        <v>435.6</v>
      </c>
      <c r="BO185" s="64">
        <f t="shared" si="34"/>
        <v>0.84615384615384626</v>
      </c>
      <c r="BP185" s="64">
        <f t="shared" si="35"/>
        <v>0.84615384615384626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55">
        <v>4680115880191</v>
      </c>
      <c r="E186" s="75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8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55">
        <v>4680115883963</v>
      </c>
      <c r="E187" s="75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3"/>
      <c r="B188" s="752"/>
      <c r="C188" s="752"/>
      <c r="D188" s="752"/>
      <c r="E188" s="752"/>
      <c r="F188" s="752"/>
      <c r="G188" s="752"/>
      <c r="H188" s="752"/>
      <c r="I188" s="752"/>
      <c r="J188" s="752"/>
      <c r="K188" s="752"/>
      <c r="L188" s="752"/>
      <c r="M188" s="752"/>
      <c r="N188" s="752"/>
      <c r="O188" s="754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282</v>
      </c>
      <c r="Y188" s="743">
        <f>IFERROR(Y180/H180,"0")+IFERROR(Y181/H181,"0")+IFERROR(Y182/H182,"0")+IFERROR(Y183/H183,"0")+IFERROR(Y184/H184,"0")+IFERROR(Y185/H185,"0")+IFERROR(Y186/H186,"0")+IFERROR(Y187/H187,"0")</f>
        <v>282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1.60764</v>
      </c>
      <c r="AA188" s="744"/>
      <c r="AB188" s="744"/>
      <c r="AC188" s="744"/>
    </row>
    <row r="189" spans="1:68" x14ac:dyDescent="0.2">
      <c r="A189" s="752"/>
      <c r="B189" s="752"/>
      <c r="C189" s="752"/>
      <c r="D189" s="752"/>
      <c r="E189" s="752"/>
      <c r="F189" s="752"/>
      <c r="G189" s="752"/>
      <c r="H189" s="752"/>
      <c r="I189" s="752"/>
      <c r="J189" s="752"/>
      <c r="K189" s="752"/>
      <c r="L189" s="752"/>
      <c r="M189" s="752"/>
      <c r="N189" s="752"/>
      <c r="O189" s="754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693</v>
      </c>
      <c r="Y189" s="743">
        <f>IFERROR(SUM(Y180:Y187),"0")</f>
        <v>693</v>
      </c>
      <c r="Z189" s="37"/>
      <c r="AA189" s="744"/>
      <c r="AB189" s="744"/>
      <c r="AC189" s="744"/>
    </row>
    <row r="190" spans="1:68" ht="16.5" hidden="1" customHeight="1" x14ac:dyDescent="0.25">
      <c r="A190" s="794" t="s">
        <v>318</v>
      </c>
      <c r="B190" s="752"/>
      <c r="C190" s="752"/>
      <c r="D190" s="752"/>
      <c r="E190" s="752"/>
      <c r="F190" s="752"/>
      <c r="G190" s="752"/>
      <c r="H190" s="752"/>
      <c r="I190" s="752"/>
      <c r="J190" s="752"/>
      <c r="K190" s="752"/>
      <c r="L190" s="752"/>
      <c r="M190" s="752"/>
      <c r="N190" s="752"/>
      <c r="O190" s="752"/>
      <c r="P190" s="752"/>
      <c r="Q190" s="752"/>
      <c r="R190" s="752"/>
      <c r="S190" s="752"/>
      <c r="T190" s="752"/>
      <c r="U190" s="752"/>
      <c r="V190" s="752"/>
      <c r="W190" s="752"/>
      <c r="X190" s="752"/>
      <c r="Y190" s="752"/>
      <c r="Z190" s="752"/>
      <c r="AA190" s="736"/>
      <c r="AB190" s="736"/>
      <c r="AC190" s="736"/>
    </row>
    <row r="191" spans="1:68" ht="14.25" hidden="1" customHeight="1" x14ac:dyDescent="0.25">
      <c r="A191" s="751" t="s">
        <v>89</v>
      </c>
      <c r="B191" s="752"/>
      <c r="C191" s="752"/>
      <c r="D191" s="752"/>
      <c r="E191" s="752"/>
      <c r="F191" s="752"/>
      <c r="G191" s="752"/>
      <c r="H191" s="752"/>
      <c r="I191" s="752"/>
      <c r="J191" s="752"/>
      <c r="K191" s="752"/>
      <c r="L191" s="752"/>
      <c r="M191" s="752"/>
      <c r="N191" s="752"/>
      <c r="O191" s="752"/>
      <c r="P191" s="752"/>
      <c r="Q191" s="752"/>
      <c r="R191" s="752"/>
      <c r="S191" s="752"/>
      <c r="T191" s="752"/>
      <c r="U191" s="752"/>
      <c r="V191" s="752"/>
      <c r="W191" s="752"/>
      <c r="X191" s="752"/>
      <c r="Y191" s="752"/>
      <c r="Z191" s="752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55">
        <v>4680115881402</v>
      </c>
      <c r="E192" s="75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10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55">
        <v>4680115881396</v>
      </c>
      <c r="E193" s="75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9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53"/>
      <c r="B194" s="752"/>
      <c r="C194" s="752"/>
      <c r="D194" s="752"/>
      <c r="E194" s="752"/>
      <c r="F194" s="752"/>
      <c r="G194" s="752"/>
      <c r="H194" s="752"/>
      <c r="I194" s="752"/>
      <c r="J194" s="752"/>
      <c r="K194" s="752"/>
      <c r="L194" s="752"/>
      <c r="M194" s="752"/>
      <c r="N194" s="752"/>
      <c r="O194" s="754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52"/>
      <c r="B195" s="752"/>
      <c r="C195" s="752"/>
      <c r="D195" s="752"/>
      <c r="E195" s="752"/>
      <c r="F195" s="752"/>
      <c r="G195" s="752"/>
      <c r="H195" s="752"/>
      <c r="I195" s="752"/>
      <c r="J195" s="752"/>
      <c r="K195" s="752"/>
      <c r="L195" s="752"/>
      <c r="M195" s="752"/>
      <c r="N195" s="752"/>
      <c r="O195" s="754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1" t="s">
        <v>136</v>
      </c>
      <c r="B196" s="752"/>
      <c r="C196" s="752"/>
      <c r="D196" s="752"/>
      <c r="E196" s="752"/>
      <c r="F196" s="752"/>
      <c r="G196" s="752"/>
      <c r="H196" s="752"/>
      <c r="I196" s="752"/>
      <c r="J196" s="752"/>
      <c r="K196" s="752"/>
      <c r="L196" s="752"/>
      <c r="M196" s="752"/>
      <c r="N196" s="752"/>
      <c r="O196" s="752"/>
      <c r="P196" s="752"/>
      <c r="Q196" s="752"/>
      <c r="R196" s="752"/>
      <c r="S196" s="752"/>
      <c r="T196" s="752"/>
      <c r="U196" s="752"/>
      <c r="V196" s="752"/>
      <c r="W196" s="752"/>
      <c r="X196" s="752"/>
      <c r="Y196" s="752"/>
      <c r="Z196" s="752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55">
        <v>4680115882935</v>
      </c>
      <c r="E197" s="75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10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55">
        <v>4680115880764</v>
      </c>
      <c r="E198" s="75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53"/>
      <c r="B199" s="752"/>
      <c r="C199" s="752"/>
      <c r="D199" s="752"/>
      <c r="E199" s="752"/>
      <c r="F199" s="752"/>
      <c r="G199" s="752"/>
      <c r="H199" s="752"/>
      <c r="I199" s="752"/>
      <c r="J199" s="752"/>
      <c r="K199" s="752"/>
      <c r="L199" s="752"/>
      <c r="M199" s="752"/>
      <c r="N199" s="752"/>
      <c r="O199" s="754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52"/>
      <c r="B200" s="752"/>
      <c r="C200" s="752"/>
      <c r="D200" s="752"/>
      <c r="E200" s="752"/>
      <c r="F200" s="752"/>
      <c r="G200" s="752"/>
      <c r="H200" s="752"/>
      <c r="I200" s="752"/>
      <c r="J200" s="752"/>
      <c r="K200" s="752"/>
      <c r="L200" s="752"/>
      <c r="M200" s="752"/>
      <c r="N200" s="752"/>
      <c r="O200" s="754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1" t="s">
        <v>147</v>
      </c>
      <c r="B201" s="752"/>
      <c r="C201" s="752"/>
      <c r="D201" s="752"/>
      <c r="E201" s="752"/>
      <c r="F201" s="752"/>
      <c r="G201" s="752"/>
      <c r="H201" s="752"/>
      <c r="I201" s="752"/>
      <c r="J201" s="752"/>
      <c r="K201" s="752"/>
      <c r="L201" s="752"/>
      <c r="M201" s="752"/>
      <c r="N201" s="752"/>
      <c r="O201" s="752"/>
      <c r="P201" s="752"/>
      <c r="Q201" s="752"/>
      <c r="R201" s="752"/>
      <c r="S201" s="752"/>
      <c r="T201" s="752"/>
      <c r="U201" s="752"/>
      <c r="V201" s="752"/>
      <c r="W201" s="752"/>
      <c r="X201" s="752"/>
      <c r="Y201" s="752"/>
      <c r="Z201" s="752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55">
        <v>4680115882683</v>
      </c>
      <c r="E202" s="75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324</v>
      </c>
      <c r="Y202" s="742">
        <f t="shared" ref="Y202:Y209" si="36">IFERROR(IF(X202="",0,CEILING((X202/$H202),1)*$H202),"")</f>
        <v>324</v>
      </c>
      <c r="Z202" s="36">
        <f>IFERROR(IF(Y202=0,"",ROUNDUP(Y202/H202,0)*0.00902),"")</f>
        <v>0.54120000000000001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336.6</v>
      </c>
      <c r="BN202" s="64">
        <f t="shared" ref="BN202:BN209" si="38">IFERROR(Y202*I202/H202,"0")</f>
        <v>336.6</v>
      </c>
      <c r="BO202" s="64">
        <f t="shared" ref="BO202:BO209" si="39">IFERROR(1/J202*(X202/H202),"0")</f>
        <v>0.45454545454545453</v>
      </c>
      <c r="BP202" s="64">
        <f t="shared" ref="BP202:BP209" si="40">IFERROR(1/J202*(Y202/H202),"0")</f>
        <v>0.45454545454545453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55">
        <v>4680115882690</v>
      </c>
      <c r="E203" s="75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55">
        <v>4680115882669</v>
      </c>
      <c r="E204" s="75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55">
        <v>4680115882676</v>
      </c>
      <c r="E205" s="75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10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55">
        <v>4680115884014</v>
      </c>
      <c r="E206" s="75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55">
        <v>4680115884007</v>
      </c>
      <c r="E207" s="75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55">
        <v>4680115884038</v>
      </c>
      <c r="E208" s="75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10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55">
        <v>4680115884021</v>
      </c>
      <c r="E209" s="75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11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3"/>
      <c r="B210" s="752"/>
      <c r="C210" s="752"/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4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59.999999999999993</v>
      </c>
      <c r="Y210" s="743">
        <f>IFERROR(Y202/H202,"0")+IFERROR(Y203/H203,"0")+IFERROR(Y204/H204,"0")+IFERROR(Y205/H205,"0")+IFERROR(Y206/H206,"0")+IFERROR(Y207/H207,"0")+IFERROR(Y208/H208,"0")+IFERROR(Y209/H209,"0")</f>
        <v>59.999999999999993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0.54120000000000001</v>
      </c>
      <c r="AA210" s="744"/>
      <c r="AB210" s="744"/>
      <c r="AC210" s="744"/>
    </row>
    <row r="211" spans="1:68" x14ac:dyDescent="0.2">
      <c r="A211" s="752"/>
      <c r="B211" s="752"/>
      <c r="C211" s="752"/>
      <c r="D211" s="752"/>
      <c r="E211" s="752"/>
      <c r="F211" s="752"/>
      <c r="G211" s="752"/>
      <c r="H211" s="752"/>
      <c r="I211" s="752"/>
      <c r="J211" s="752"/>
      <c r="K211" s="752"/>
      <c r="L211" s="752"/>
      <c r="M211" s="752"/>
      <c r="N211" s="752"/>
      <c r="O211" s="754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324</v>
      </c>
      <c r="Y211" s="743">
        <f>IFERROR(SUM(Y202:Y209),"0")</f>
        <v>324</v>
      </c>
      <c r="Z211" s="37"/>
      <c r="AA211" s="744"/>
      <c r="AB211" s="744"/>
      <c r="AC211" s="744"/>
    </row>
    <row r="212" spans="1:68" ht="14.25" hidden="1" customHeight="1" x14ac:dyDescent="0.25">
      <c r="A212" s="751" t="s">
        <v>63</v>
      </c>
      <c r="B212" s="752"/>
      <c r="C212" s="752"/>
      <c r="D212" s="752"/>
      <c r="E212" s="752"/>
      <c r="F212" s="752"/>
      <c r="G212" s="752"/>
      <c r="H212" s="752"/>
      <c r="I212" s="752"/>
      <c r="J212" s="752"/>
      <c r="K212" s="752"/>
      <c r="L212" s="752"/>
      <c r="M212" s="752"/>
      <c r="N212" s="752"/>
      <c r="O212" s="752"/>
      <c r="P212" s="752"/>
      <c r="Q212" s="752"/>
      <c r="R212" s="752"/>
      <c r="S212" s="752"/>
      <c r="T212" s="752"/>
      <c r="U212" s="752"/>
      <c r="V212" s="752"/>
      <c r="W212" s="752"/>
      <c r="X212" s="752"/>
      <c r="Y212" s="752"/>
      <c r="Z212" s="752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55">
        <v>4680115881594</v>
      </c>
      <c r="E213" s="75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11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55">
        <v>4680115880962</v>
      </c>
      <c r="E214" s="75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8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55">
        <v>4680115881617</v>
      </c>
      <c r="E215" s="75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11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55">
        <v>4680115880573</v>
      </c>
      <c r="E216" s="75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750</v>
      </c>
      <c r="Y216" s="742">
        <f t="shared" si="41"/>
        <v>756.9</v>
      </c>
      <c r="Z216" s="36">
        <f>IFERROR(IF(Y216=0,"",ROUNDUP(Y216/H216,0)*0.01898),"")</f>
        <v>1.65126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794.74137931034488</v>
      </c>
      <c r="BN216" s="64">
        <f t="shared" si="43"/>
        <v>802.053</v>
      </c>
      <c r="BO216" s="64">
        <f t="shared" si="44"/>
        <v>1.3469827586206897</v>
      </c>
      <c r="BP216" s="64">
        <f t="shared" si="45"/>
        <v>1.359375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55">
        <v>4680115882195</v>
      </c>
      <c r="E217" s="75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9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28.8</v>
      </c>
      <c r="Y217" s="742">
        <f t="shared" si="41"/>
        <v>28.799999999999997</v>
      </c>
      <c r="Z217" s="36">
        <f t="shared" ref="Z217:Z223" si="46">IFERROR(IF(Y217=0,"",ROUNDUP(Y217/H217,0)*0.00651),"")</f>
        <v>7.8119999999999995E-2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32.04</v>
      </c>
      <c r="BN217" s="64">
        <f t="shared" si="43"/>
        <v>32.039999999999992</v>
      </c>
      <c r="BO217" s="64">
        <f t="shared" si="44"/>
        <v>6.5934065934065936E-2</v>
      </c>
      <c r="BP217" s="64">
        <f t="shared" si="45"/>
        <v>6.5934065934065936E-2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55">
        <v>4680115882607</v>
      </c>
      <c r="E218" s="75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55">
        <v>4680115880092</v>
      </c>
      <c r="E219" s="75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10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115.2</v>
      </c>
      <c r="Y219" s="742">
        <f t="shared" si="41"/>
        <v>115.19999999999999</v>
      </c>
      <c r="Z219" s="36">
        <f t="shared" si="46"/>
        <v>0.31247999999999998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127.29600000000001</v>
      </c>
      <c r="BN219" s="64">
        <f t="shared" si="43"/>
        <v>127.29600000000001</v>
      </c>
      <c r="BO219" s="64">
        <f t="shared" si="44"/>
        <v>0.26373626373626374</v>
      </c>
      <c r="BP219" s="64">
        <f t="shared" si="45"/>
        <v>0.26373626373626374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55">
        <v>4680115880221</v>
      </c>
      <c r="E220" s="75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11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115.2</v>
      </c>
      <c r="Y220" s="742">
        <f t="shared" si="41"/>
        <v>115.19999999999999</v>
      </c>
      <c r="Z220" s="36">
        <f t="shared" si="46"/>
        <v>0.31247999999999998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127.29600000000001</v>
      </c>
      <c r="BN220" s="64">
        <f t="shared" si="43"/>
        <v>127.29600000000001</v>
      </c>
      <c r="BO220" s="64">
        <f t="shared" si="44"/>
        <v>0.26373626373626374</v>
      </c>
      <c r="BP220" s="64">
        <f t="shared" si="45"/>
        <v>0.26373626373626374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55">
        <v>4680115882942</v>
      </c>
      <c r="E221" s="75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55">
        <v>4680115880504</v>
      </c>
      <c r="E222" s="75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9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55">
        <v>4680115882164</v>
      </c>
      <c r="E223" s="75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10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28.8</v>
      </c>
      <c r="Y223" s="742">
        <f t="shared" si="41"/>
        <v>28.799999999999997</v>
      </c>
      <c r="Z223" s="36">
        <f t="shared" si="46"/>
        <v>7.8119999999999995E-2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31.896000000000001</v>
      </c>
      <c r="BN223" s="64">
        <f t="shared" si="43"/>
        <v>31.896000000000001</v>
      </c>
      <c r="BO223" s="64">
        <f t="shared" si="44"/>
        <v>6.5934065934065936E-2</v>
      </c>
      <c r="BP223" s="64">
        <f t="shared" si="45"/>
        <v>6.5934065934065936E-2</v>
      </c>
    </row>
    <row r="224" spans="1:68" x14ac:dyDescent="0.2">
      <c r="A224" s="753"/>
      <c r="B224" s="752"/>
      <c r="C224" s="752"/>
      <c r="D224" s="752"/>
      <c r="E224" s="752"/>
      <c r="F224" s="752"/>
      <c r="G224" s="752"/>
      <c r="H224" s="752"/>
      <c r="I224" s="752"/>
      <c r="J224" s="752"/>
      <c r="K224" s="752"/>
      <c r="L224" s="752"/>
      <c r="M224" s="752"/>
      <c r="N224" s="752"/>
      <c r="O224" s="754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206.20689655172413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207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2.4324599999999998</v>
      </c>
      <c r="AA224" s="744"/>
      <c r="AB224" s="744"/>
      <c r="AC224" s="744"/>
    </row>
    <row r="225" spans="1:68" x14ac:dyDescent="0.2">
      <c r="A225" s="752"/>
      <c r="B225" s="752"/>
      <c r="C225" s="752"/>
      <c r="D225" s="752"/>
      <c r="E225" s="752"/>
      <c r="F225" s="752"/>
      <c r="G225" s="752"/>
      <c r="H225" s="752"/>
      <c r="I225" s="752"/>
      <c r="J225" s="752"/>
      <c r="K225" s="752"/>
      <c r="L225" s="752"/>
      <c r="M225" s="752"/>
      <c r="N225" s="752"/>
      <c r="O225" s="754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1038</v>
      </c>
      <c r="Y225" s="743">
        <f>IFERROR(SUM(Y213:Y223),"0")</f>
        <v>1044.8999999999999</v>
      </c>
      <c r="Z225" s="37"/>
      <c r="AA225" s="744"/>
      <c r="AB225" s="744"/>
      <c r="AC225" s="744"/>
    </row>
    <row r="226" spans="1:68" ht="14.25" hidden="1" customHeight="1" x14ac:dyDescent="0.25">
      <c r="A226" s="751" t="s">
        <v>178</v>
      </c>
      <c r="B226" s="752"/>
      <c r="C226" s="752"/>
      <c r="D226" s="752"/>
      <c r="E226" s="752"/>
      <c r="F226" s="752"/>
      <c r="G226" s="752"/>
      <c r="H226" s="752"/>
      <c r="I226" s="752"/>
      <c r="J226" s="752"/>
      <c r="K226" s="752"/>
      <c r="L226" s="752"/>
      <c r="M226" s="752"/>
      <c r="N226" s="752"/>
      <c r="O226" s="752"/>
      <c r="P226" s="752"/>
      <c r="Q226" s="752"/>
      <c r="R226" s="752"/>
      <c r="S226" s="752"/>
      <c r="T226" s="752"/>
      <c r="U226" s="752"/>
      <c r="V226" s="752"/>
      <c r="W226" s="752"/>
      <c r="X226" s="752"/>
      <c r="Y226" s="752"/>
      <c r="Z226" s="752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55">
        <v>4680115882874</v>
      </c>
      <c r="E227" s="75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887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55">
        <v>4680115884434</v>
      </c>
      <c r="E228" s="75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55">
        <v>4680115880818</v>
      </c>
      <c r="E229" s="75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28.8</v>
      </c>
      <c r="Y229" s="742">
        <f>IFERROR(IF(X229="",0,CEILING((X229/$H229),1)*$H229),"")</f>
        <v>28.799999999999997</v>
      </c>
      <c r="Z229" s="36">
        <f>IFERROR(IF(Y229=0,"",ROUNDUP(Y229/H229,0)*0.00651),"")</f>
        <v>7.8119999999999995E-2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31.824000000000002</v>
      </c>
      <c r="BN229" s="64">
        <f>IFERROR(Y229*I229/H229,"0")</f>
        <v>31.824000000000002</v>
      </c>
      <c r="BO229" s="64">
        <f>IFERROR(1/J229*(X229/H229),"0")</f>
        <v>6.5934065934065936E-2</v>
      </c>
      <c r="BP229" s="64">
        <f>IFERROR(1/J229*(Y229/H229),"0")</f>
        <v>6.5934065934065936E-2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55">
        <v>4680115880801</v>
      </c>
      <c r="E230" s="75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10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28.8</v>
      </c>
      <c r="Y230" s="742">
        <f>IFERROR(IF(X230="",0,CEILING((X230/$H230),1)*$H230),"")</f>
        <v>28.799999999999997</v>
      </c>
      <c r="Z230" s="36">
        <f>IFERROR(IF(Y230=0,"",ROUNDUP(Y230/H230,0)*0.00651),"")</f>
        <v>7.8119999999999995E-2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31.824000000000002</v>
      </c>
      <c r="BN230" s="64">
        <f>IFERROR(Y230*I230/H230,"0")</f>
        <v>31.824000000000002</v>
      </c>
      <c r="BO230" s="64">
        <f>IFERROR(1/J230*(X230/H230),"0")</f>
        <v>6.5934065934065936E-2</v>
      </c>
      <c r="BP230" s="64">
        <f>IFERROR(1/J230*(Y230/H230),"0")</f>
        <v>6.5934065934065936E-2</v>
      </c>
    </row>
    <row r="231" spans="1:68" x14ac:dyDescent="0.2">
      <c r="A231" s="753"/>
      <c r="B231" s="752"/>
      <c r="C231" s="752"/>
      <c r="D231" s="752"/>
      <c r="E231" s="752"/>
      <c r="F231" s="752"/>
      <c r="G231" s="752"/>
      <c r="H231" s="752"/>
      <c r="I231" s="752"/>
      <c r="J231" s="752"/>
      <c r="K231" s="752"/>
      <c r="L231" s="752"/>
      <c r="M231" s="752"/>
      <c r="N231" s="752"/>
      <c r="O231" s="754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24</v>
      </c>
      <c r="Y231" s="743">
        <f>IFERROR(Y227/H227,"0")+IFERROR(Y228/H228,"0")+IFERROR(Y229/H229,"0")+IFERROR(Y230/H230,"0")</f>
        <v>24</v>
      </c>
      <c r="Z231" s="743">
        <f>IFERROR(IF(Z227="",0,Z227),"0")+IFERROR(IF(Z228="",0,Z228),"0")+IFERROR(IF(Z229="",0,Z229),"0")+IFERROR(IF(Z230="",0,Z230),"0")</f>
        <v>0.15623999999999999</v>
      </c>
      <c r="AA231" s="744"/>
      <c r="AB231" s="744"/>
      <c r="AC231" s="744"/>
    </row>
    <row r="232" spans="1:68" x14ac:dyDescent="0.2">
      <c r="A232" s="752"/>
      <c r="B232" s="752"/>
      <c r="C232" s="752"/>
      <c r="D232" s="752"/>
      <c r="E232" s="752"/>
      <c r="F232" s="752"/>
      <c r="G232" s="752"/>
      <c r="H232" s="752"/>
      <c r="I232" s="752"/>
      <c r="J232" s="752"/>
      <c r="K232" s="752"/>
      <c r="L232" s="752"/>
      <c r="M232" s="752"/>
      <c r="N232" s="752"/>
      <c r="O232" s="754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57.6</v>
      </c>
      <c r="Y232" s="743">
        <f>IFERROR(SUM(Y227:Y230),"0")</f>
        <v>57.599999999999994</v>
      </c>
      <c r="Z232" s="37"/>
      <c r="AA232" s="744"/>
      <c r="AB232" s="744"/>
      <c r="AC232" s="744"/>
    </row>
    <row r="233" spans="1:68" ht="16.5" hidden="1" customHeight="1" x14ac:dyDescent="0.25">
      <c r="A233" s="794" t="s">
        <v>390</v>
      </c>
      <c r="B233" s="752"/>
      <c r="C233" s="752"/>
      <c r="D233" s="752"/>
      <c r="E233" s="752"/>
      <c r="F233" s="752"/>
      <c r="G233" s="752"/>
      <c r="H233" s="752"/>
      <c r="I233" s="752"/>
      <c r="J233" s="752"/>
      <c r="K233" s="752"/>
      <c r="L233" s="752"/>
      <c r="M233" s="752"/>
      <c r="N233" s="752"/>
      <c r="O233" s="752"/>
      <c r="P233" s="752"/>
      <c r="Q233" s="752"/>
      <c r="R233" s="752"/>
      <c r="S233" s="752"/>
      <c r="T233" s="752"/>
      <c r="U233" s="752"/>
      <c r="V233" s="752"/>
      <c r="W233" s="752"/>
      <c r="X233" s="752"/>
      <c r="Y233" s="752"/>
      <c r="Z233" s="752"/>
      <c r="AA233" s="736"/>
      <c r="AB233" s="736"/>
      <c r="AC233" s="736"/>
    </row>
    <row r="234" spans="1:68" ht="14.25" hidden="1" customHeight="1" x14ac:dyDescent="0.25">
      <c r="A234" s="751" t="s">
        <v>89</v>
      </c>
      <c r="B234" s="752"/>
      <c r="C234" s="752"/>
      <c r="D234" s="752"/>
      <c r="E234" s="752"/>
      <c r="F234" s="752"/>
      <c r="G234" s="752"/>
      <c r="H234" s="752"/>
      <c r="I234" s="752"/>
      <c r="J234" s="752"/>
      <c r="K234" s="752"/>
      <c r="L234" s="752"/>
      <c r="M234" s="752"/>
      <c r="N234" s="752"/>
      <c r="O234" s="752"/>
      <c r="P234" s="752"/>
      <c r="Q234" s="752"/>
      <c r="R234" s="752"/>
      <c r="S234" s="752"/>
      <c r="T234" s="752"/>
      <c r="U234" s="752"/>
      <c r="V234" s="752"/>
      <c r="W234" s="752"/>
      <c r="X234" s="752"/>
      <c r="Y234" s="752"/>
      <c r="Z234" s="752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55">
        <v>4680115884274</v>
      </c>
      <c r="E235" s="75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55">
        <v>4680115884274</v>
      </c>
      <c r="E236" s="75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11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55">
        <v>4680115884298</v>
      </c>
      <c r="E237" s="75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11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55">
        <v>4680115884250</v>
      </c>
      <c r="E238" s="75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55">
        <v>4680115884250</v>
      </c>
      <c r="E239" s="75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10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55">
        <v>4680115884281</v>
      </c>
      <c r="E240" s="75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10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55">
        <v>4680115884199</v>
      </c>
      <c r="E241" s="75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8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55">
        <v>4680115884267</v>
      </c>
      <c r="E242" s="75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10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53"/>
      <c r="B243" s="752"/>
      <c r="C243" s="752"/>
      <c r="D243" s="752"/>
      <c r="E243" s="752"/>
      <c r="F243" s="752"/>
      <c r="G243" s="752"/>
      <c r="H243" s="752"/>
      <c r="I243" s="752"/>
      <c r="J243" s="752"/>
      <c r="K243" s="752"/>
      <c r="L243" s="752"/>
      <c r="M243" s="752"/>
      <c r="N243" s="752"/>
      <c r="O243" s="754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52"/>
      <c r="B244" s="752"/>
      <c r="C244" s="752"/>
      <c r="D244" s="752"/>
      <c r="E244" s="752"/>
      <c r="F244" s="752"/>
      <c r="G244" s="752"/>
      <c r="H244" s="752"/>
      <c r="I244" s="752"/>
      <c r="J244" s="752"/>
      <c r="K244" s="752"/>
      <c r="L244" s="752"/>
      <c r="M244" s="752"/>
      <c r="N244" s="752"/>
      <c r="O244" s="754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94" t="s">
        <v>410</v>
      </c>
      <c r="B245" s="752"/>
      <c r="C245" s="752"/>
      <c r="D245" s="752"/>
      <c r="E245" s="752"/>
      <c r="F245" s="752"/>
      <c r="G245" s="752"/>
      <c r="H245" s="752"/>
      <c r="I245" s="752"/>
      <c r="J245" s="752"/>
      <c r="K245" s="752"/>
      <c r="L245" s="752"/>
      <c r="M245" s="752"/>
      <c r="N245" s="752"/>
      <c r="O245" s="752"/>
      <c r="P245" s="752"/>
      <c r="Q245" s="752"/>
      <c r="R245" s="752"/>
      <c r="S245" s="752"/>
      <c r="T245" s="752"/>
      <c r="U245" s="752"/>
      <c r="V245" s="752"/>
      <c r="W245" s="752"/>
      <c r="X245" s="752"/>
      <c r="Y245" s="752"/>
      <c r="Z245" s="752"/>
      <c r="AA245" s="736"/>
      <c r="AB245" s="736"/>
      <c r="AC245" s="736"/>
    </row>
    <row r="246" spans="1:68" ht="14.25" hidden="1" customHeight="1" x14ac:dyDescent="0.25">
      <c r="A246" s="751" t="s">
        <v>89</v>
      </c>
      <c r="B246" s="752"/>
      <c r="C246" s="752"/>
      <c r="D246" s="752"/>
      <c r="E246" s="752"/>
      <c r="F246" s="752"/>
      <c r="G246" s="752"/>
      <c r="H246" s="752"/>
      <c r="I246" s="752"/>
      <c r="J246" s="752"/>
      <c r="K246" s="752"/>
      <c r="L246" s="752"/>
      <c r="M246" s="752"/>
      <c r="N246" s="752"/>
      <c r="O246" s="752"/>
      <c r="P246" s="752"/>
      <c r="Q246" s="752"/>
      <c r="R246" s="752"/>
      <c r="S246" s="752"/>
      <c r="T246" s="752"/>
      <c r="U246" s="752"/>
      <c r="V246" s="752"/>
      <c r="W246" s="752"/>
      <c r="X246" s="752"/>
      <c r="Y246" s="752"/>
      <c r="Z246" s="752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55">
        <v>4680115884137</v>
      </c>
      <c r="E247" s="75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55">
        <v>4680115884137</v>
      </c>
      <c r="E248" s="75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55">
        <v>4680115884236</v>
      </c>
      <c r="E249" s="75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11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55">
        <v>4680115884175</v>
      </c>
      <c r="E250" s="75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10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55">
        <v>4680115884175</v>
      </c>
      <c r="E251" s="75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89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55">
        <v>4680115884144</v>
      </c>
      <c r="E252" s="75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11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55">
        <v>4680115885288</v>
      </c>
      <c r="E253" s="75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8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55">
        <v>4680115884182</v>
      </c>
      <c r="E254" s="75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8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55">
        <v>4680115884205</v>
      </c>
      <c r="E255" s="75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10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53"/>
      <c r="B256" s="752"/>
      <c r="C256" s="752"/>
      <c r="D256" s="752"/>
      <c r="E256" s="752"/>
      <c r="F256" s="752"/>
      <c r="G256" s="752"/>
      <c r="H256" s="752"/>
      <c r="I256" s="752"/>
      <c r="J256" s="752"/>
      <c r="K256" s="752"/>
      <c r="L256" s="752"/>
      <c r="M256" s="752"/>
      <c r="N256" s="752"/>
      <c r="O256" s="754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52"/>
      <c r="B257" s="752"/>
      <c r="C257" s="752"/>
      <c r="D257" s="752"/>
      <c r="E257" s="752"/>
      <c r="F257" s="752"/>
      <c r="G257" s="752"/>
      <c r="H257" s="752"/>
      <c r="I257" s="752"/>
      <c r="J257" s="752"/>
      <c r="K257" s="752"/>
      <c r="L257" s="752"/>
      <c r="M257" s="752"/>
      <c r="N257" s="752"/>
      <c r="O257" s="754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1" t="s">
        <v>136</v>
      </c>
      <c r="B258" s="752"/>
      <c r="C258" s="752"/>
      <c r="D258" s="752"/>
      <c r="E258" s="752"/>
      <c r="F258" s="752"/>
      <c r="G258" s="752"/>
      <c r="H258" s="752"/>
      <c r="I258" s="752"/>
      <c r="J258" s="752"/>
      <c r="K258" s="752"/>
      <c r="L258" s="752"/>
      <c r="M258" s="752"/>
      <c r="N258" s="752"/>
      <c r="O258" s="752"/>
      <c r="P258" s="752"/>
      <c r="Q258" s="752"/>
      <c r="R258" s="752"/>
      <c r="S258" s="752"/>
      <c r="T258" s="752"/>
      <c r="U258" s="752"/>
      <c r="V258" s="752"/>
      <c r="W258" s="752"/>
      <c r="X258" s="752"/>
      <c r="Y258" s="752"/>
      <c r="Z258" s="752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55">
        <v>4680115885721</v>
      </c>
      <c r="E259" s="75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10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53"/>
      <c r="B260" s="752"/>
      <c r="C260" s="752"/>
      <c r="D260" s="752"/>
      <c r="E260" s="752"/>
      <c r="F260" s="752"/>
      <c r="G260" s="752"/>
      <c r="H260" s="752"/>
      <c r="I260" s="752"/>
      <c r="J260" s="752"/>
      <c r="K260" s="752"/>
      <c r="L260" s="752"/>
      <c r="M260" s="752"/>
      <c r="N260" s="752"/>
      <c r="O260" s="754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52"/>
      <c r="B261" s="752"/>
      <c r="C261" s="752"/>
      <c r="D261" s="752"/>
      <c r="E261" s="752"/>
      <c r="F261" s="752"/>
      <c r="G261" s="752"/>
      <c r="H261" s="752"/>
      <c r="I261" s="752"/>
      <c r="J261" s="752"/>
      <c r="K261" s="752"/>
      <c r="L261" s="752"/>
      <c r="M261" s="752"/>
      <c r="N261" s="752"/>
      <c r="O261" s="754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94" t="s">
        <v>435</v>
      </c>
      <c r="B262" s="752"/>
      <c r="C262" s="752"/>
      <c r="D262" s="752"/>
      <c r="E262" s="752"/>
      <c r="F262" s="752"/>
      <c r="G262" s="752"/>
      <c r="H262" s="752"/>
      <c r="I262" s="752"/>
      <c r="J262" s="752"/>
      <c r="K262" s="752"/>
      <c r="L262" s="752"/>
      <c r="M262" s="752"/>
      <c r="N262" s="752"/>
      <c r="O262" s="752"/>
      <c r="P262" s="752"/>
      <c r="Q262" s="752"/>
      <c r="R262" s="752"/>
      <c r="S262" s="752"/>
      <c r="T262" s="752"/>
      <c r="U262" s="752"/>
      <c r="V262" s="752"/>
      <c r="W262" s="752"/>
      <c r="X262" s="752"/>
      <c r="Y262" s="752"/>
      <c r="Z262" s="752"/>
      <c r="AA262" s="736"/>
      <c r="AB262" s="736"/>
      <c r="AC262" s="736"/>
    </row>
    <row r="263" spans="1:68" ht="14.25" hidden="1" customHeight="1" x14ac:dyDescent="0.25">
      <c r="A263" s="751" t="s">
        <v>89</v>
      </c>
      <c r="B263" s="752"/>
      <c r="C263" s="752"/>
      <c r="D263" s="752"/>
      <c r="E263" s="752"/>
      <c r="F263" s="752"/>
      <c r="G263" s="752"/>
      <c r="H263" s="752"/>
      <c r="I263" s="752"/>
      <c r="J263" s="752"/>
      <c r="K263" s="752"/>
      <c r="L263" s="752"/>
      <c r="M263" s="752"/>
      <c r="N263" s="752"/>
      <c r="O263" s="752"/>
      <c r="P263" s="752"/>
      <c r="Q263" s="752"/>
      <c r="R263" s="752"/>
      <c r="S263" s="752"/>
      <c r="T263" s="752"/>
      <c r="U263" s="752"/>
      <c r="V263" s="752"/>
      <c r="W263" s="752"/>
      <c r="X263" s="752"/>
      <c r="Y263" s="752"/>
      <c r="Z263" s="752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55">
        <v>4680115885837</v>
      </c>
      <c r="E264" s="75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55">
        <v>4680115885806</v>
      </c>
      <c r="E265" s="75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111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55">
        <v>4680115885806</v>
      </c>
      <c r="E266" s="75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11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55">
        <v>4680115885851</v>
      </c>
      <c r="E267" s="75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55">
        <v>4607091385984</v>
      </c>
      <c r="E268" s="75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10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55">
        <v>4680115885844</v>
      </c>
      <c r="E269" s="75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55">
        <v>4607091387469</v>
      </c>
      <c r="E270" s="75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96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55">
        <v>4680115885820</v>
      </c>
      <c r="E271" s="75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55">
        <v>4607091387438</v>
      </c>
      <c r="E272" s="75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100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53"/>
      <c r="B273" s="752"/>
      <c r="C273" s="752"/>
      <c r="D273" s="752"/>
      <c r="E273" s="752"/>
      <c r="F273" s="752"/>
      <c r="G273" s="752"/>
      <c r="H273" s="752"/>
      <c r="I273" s="752"/>
      <c r="J273" s="752"/>
      <c r="K273" s="752"/>
      <c r="L273" s="752"/>
      <c r="M273" s="752"/>
      <c r="N273" s="752"/>
      <c r="O273" s="754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52"/>
      <c r="B274" s="752"/>
      <c r="C274" s="752"/>
      <c r="D274" s="752"/>
      <c r="E274" s="752"/>
      <c r="F274" s="752"/>
      <c r="G274" s="752"/>
      <c r="H274" s="752"/>
      <c r="I274" s="752"/>
      <c r="J274" s="752"/>
      <c r="K274" s="752"/>
      <c r="L274" s="752"/>
      <c r="M274" s="752"/>
      <c r="N274" s="752"/>
      <c r="O274" s="754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94" t="s">
        <v>462</v>
      </c>
      <c r="B275" s="752"/>
      <c r="C275" s="752"/>
      <c r="D275" s="752"/>
      <c r="E275" s="752"/>
      <c r="F275" s="752"/>
      <c r="G275" s="752"/>
      <c r="H275" s="752"/>
      <c r="I275" s="752"/>
      <c r="J275" s="752"/>
      <c r="K275" s="752"/>
      <c r="L275" s="752"/>
      <c r="M275" s="752"/>
      <c r="N275" s="752"/>
      <c r="O275" s="752"/>
      <c r="P275" s="752"/>
      <c r="Q275" s="752"/>
      <c r="R275" s="752"/>
      <c r="S275" s="752"/>
      <c r="T275" s="752"/>
      <c r="U275" s="752"/>
      <c r="V275" s="752"/>
      <c r="W275" s="752"/>
      <c r="X275" s="752"/>
      <c r="Y275" s="752"/>
      <c r="Z275" s="752"/>
      <c r="AA275" s="736"/>
      <c r="AB275" s="736"/>
      <c r="AC275" s="736"/>
    </row>
    <row r="276" spans="1:68" ht="14.25" hidden="1" customHeight="1" x14ac:dyDescent="0.25">
      <c r="A276" s="751" t="s">
        <v>89</v>
      </c>
      <c r="B276" s="752"/>
      <c r="C276" s="752"/>
      <c r="D276" s="752"/>
      <c r="E276" s="752"/>
      <c r="F276" s="752"/>
      <c r="G276" s="752"/>
      <c r="H276" s="752"/>
      <c r="I276" s="752"/>
      <c r="J276" s="752"/>
      <c r="K276" s="752"/>
      <c r="L276" s="752"/>
      <c r="M276" s="752"/>
      <c r="N276" s="752"/>
      <c r="O276" s="752"/>
      <c r="P276" s="752"/>
      <c r="Q276" s="752"/>
      <c r="R276" s="752"/>
      <c r="S276" s="752"/>
      <c r="T276" s="752"/>
      <c r="U276" s="752"/>
      <c r="V276" s="752"/>
      <c r="W276" s="752"/>
      <c r="X276" s="752"/>
      <c r="Y276" s="752"/>
      <c r="Z276" s="752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55">
        <v>4680115885707</v>
      </c>
      <c r="E277" s="75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53"/>
      <c r="B278" s="752"/>
      <c r="C278" s="752"/>
      <c r="D278" s="752"/>
      <c r="E278" s="752"/>
      <c r="F278" s="752"/>
      <c r="G278" s="752"/>
      <c r="H278" s="752"/>
      <c r="I278" s="752"/>
      <c r="J278" s="752"/>
      <c r="K278" s="752"/>
      <c r="L278" s="752"/>
      <c r="M278" s="752"/>
      <c r="N278" s="752"/>
      <c r="O278" s="754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52"/>
      <c r="B279" s="752"/>
      <c r="C279" s="752"/>
      <c r="D279" s="752"/>
      <c r="E279" s="752"/>
      <c r="F279" s="752"/>
      <c r="G279" s="752"/>
      <c r="H279" s="752"/>
      <c r="I279" s="752"/>
      <c r="J279" s="752"/>
      <c r="K279" s="752"/>
      <c r="L279" s="752"/>
      <c r="M279" s="752"/>
      <c r="N279" s="752"/>
      <c r="O279" s="754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94" t="s">
        <v>465</v>
      </c>
      <c r="B280" s="752"/>
      <c r="C280" s="752"/>
      <c r="D280" s="752"/>
      <c r="E280" s="752"/>
      <c r="F280" s="752"/>
      <c r="G280" s="752"/>
      <c r="H280" s="752"/>
      <c r="I280" s="752"/>
      <c r="J280" s="752"/>
      <c r="K280" s="752"/>
      <c r="L280" s="752"/>
      <c r="M280" s="752"/>
      <c r="N280" s="752"/>
      <c r="O280" s="752"/>
      <c r="P280" s="752"/>
      <c r="Q280" s="752"/>
      <c r="R280" s="752"/>
      <c r="S280" s="752"/>
      <c r="T280" s="752"/>
      <c r="U280" s="752"/>
      <c r="V280" s="752"/>
      <c r="W280" s="752"/>
      <c r="X280" s="752"/>
      <c r="Y280" s="752"/>
      <c r="Z280" s="752"/>
      <c r="AA280" s="736"/>
      <c r="AB280" s="736"/>
      <c r="AC280" s="736"/>
    </row>
    <row r="281" spans="1:68" ht="14.25" hidden="1" customHeight="1" x14ac:dyDescent="0.25">
      <c r="A281" s="751" t="s">
        <v>89</v>
      </c>
      <c r="B281" s="752"/>
      <c r="C281" s="752"/>
      <c r="D281" s="752"/>
      <c r="E281" s="752"/>
      <c r="F281" s="752"/>
      <c r="G281" s="752"/>
      <c r="H281" s="752"/>
      <c r="I281" s="752"/>
      <c r="J281" s="752"/>
      <c r="K281" s="752"/>
      <c r="L281" s="752"/>
      <c r="M281" s="752"/>
      <c r="N281" s="752"/>
      <c r="O281" s="752"/>
      <c r="P281" s="752"/>
      <c r="Q281" s="752"/>
      <c r="R281" s="752"/>
      <c r="S281" s="752"/>
      <c r="T281" s="752"/>
      <c r="U281" s="752"/>
      <c r="V281" s="752"/>
      <c r="W281" s="752"/>
      <c r="X281" s="752"/>
      <c r="Y281" s="752"/>
      <c r="Z281" s="752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55">
        <v>4607091383423</v>
      </c>
      <c r="E282" s="75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55">
        <v>4680115885691</v>
      </c>
      <c r="E283" s="75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10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55">
        <v>4680115885660</v>
      </c>
      <c r="E284" s="75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10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53"/>
      <c r="B285" s="752"/>
      <c r="C285" s="752"/>
      <c r="D285" s="752"/>
      <c r="E285" s="752"/>
      <c r="F285" s="752"/>
      <c r="G285" s="752"/>
      <c r="H285" s="752"/>
      <c r="I285" s="752"/>
      <c r="J285" s="752"/>
      <c r="K285" s="752"/>
      <c r="L285" s="752"/>
      <c r="M285" s="752"/>
      <c r="N285" s="752"/>
      <c r="O285" s="754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52"/>
      <c r="B286" s="752"/>
      <c r="C286" s="752"/>
      <c r="D286" s="752"/>
      <c r="E286" s="752"/>
      <c r="F286" s="752"/>
      <c r="G286" s="752"/>
      <c r="H286" s="752"/>
      <c r="I286" s="752"/>
      <c r="J286" s="752"/>
      <c r="K286" s="752"/>
      <c r="L286" s="752"/>
      <c r="M286" s="752"/>
      <c r="N286" s="752"/>
      <c r="O286" s="754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94" t="s">
        <v>474</v>
      </c>
      <c r="B287" s="752"/>
      <c r="C287" s="752"/>
      <c r="D287" s="752"/>
      <c r="E287" s="752"/>
      <c r="F287" s="752"/>
      <c r="G287" s="752"/>
      <c r="H287" s="752"/>
      <c r="I287" s="752"/>
      <c r="J287" s="752"/>
      <c r="K287" s="752"/>
      <c r="L287" s="752"/>
      <c r="M287" s="752"/>
      <c r="N287" s="752"/>
      <c r="O287" s="752"/>
      <c r="P287" s="752"/>
      <c r="Q287" s="752"/>
      <c r="R287" s="752"/>
      <c r="S287" s="752"/>
      <c r="T287" s="752"/>
      <c r="U287" s="752"/>
      <c r="V287" s="752"/>
      <c r="W287" s="752"/>
      <c r="X287" s="752"/>
      <c r="Y287" s="752"/>
      <c r="Z287" s="752"/>
      <c r="AA287" s="736"/>
      <c r="AB287" s="736"/>
      <c r="AC287" s="736"/>
    </row>
    <row r="288" spans="1:68" ht="14.25" hidden="1" customHeight="1" x14ac:dyDescent="0.25">
      <c r="A288" s="751" t="s">
        <v>63</v>
      </c>
      <c r="B288" s="752"/>
      <c r="C288" s="752"/>
      <c r="D288" s="752"/>
      <c r="E288" s="752"/>
      <c r="F288" s="752"/>
      <c r="G288" s="752"/>
      <c r="H288" s="752"/>
      <c r="I288" s="752"/>
      <c r="J288" s="752"/>
      <c r="K288" s="752"/>
      <c r="L288" s="752"/>
      <c r="M288" s="752"/>
      <c r="N288" s="752"/>
      <c r="O288" s="752"/>
      <c r="P288" s="752"/>
      <c r="Q288" s="752"/>
      <c r="R288" s="752"/>
      <c r="S288" s="752"/>
      <c r="T288" s="752"/>
      <c r="U288" s="752"/>
      <c r="V288" s="752"/>
      <c r="W288" s="752"/>
      <c r="X288" s="752"/>
      <c r="Y288" s="752"/>
      <c r="Z288" s="752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55">
        <v>4680115881556</v>
      </c>
      <c r="E289" s="75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10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55">
        <v>4680115881037</v>
      </c>
      <c r="E290" s="75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115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55">
        <v>4680115886186</v>
      </c>
      <c r="E291" s="75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55">
        <v>4680115881228</v>
      </c>
      <c r="E292" s="75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7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288</v>
      </c>
      <c r="Y292" s="742">
        <f t="shared" si="62"/>
        <v>288</v>
      </c>
      <c r="Z292" s="36">
        <f>IFERROR(IF(Y292=0,"",ROUNDUP(Y292/H292,0)*0.00651),"")</f>
        <v>0.78120000000000001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318.24000000000007</v>
      </c>
      <c r="BN292" s="64">
        <f t="shared" si="64"/>
        <v>318.24000000000007</v>
      </c>
      <c r="BO292" s="64">
        <f t="shared" si="65"/>
        <v>0.65934065934065944</v>
      </c>
      <c r="BP292" s="64">
        <f t="shared" si="66"/>
        <v>0.65934065934065944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55">
        <v>4680115881211</v>
      </c>
      <c r="E293" s="75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288</v>
      </c>
      <c r="Y293" s="742">
        <f t="shared" si="62"/>
        <v>288</v>
      </c>
      <c r="Z293" s="36">
        <f>IFERROR(IF(Y293=0,"",ROUNDUP(Y293/H293,0)*0.00651),"")</f>
        <v>0.78120000000000001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309.60000000000002</v>
      </c>
      <c r="BN293" s="64">
        <f t="shared" si="64"/>
        <v>309.60000000000002</v>
      </c>
      <c r="BO293" s="64">
        <f t="shared" si="65"/>
        <v>0.65934065934065944</v>
      </c>
      <c r="BP293" s="64">
        <f t="shared" si="66"/>
        <v>0.65934065934065944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55">
        <v>4680115881020</v>
      </c>
      <c r="E294" s="75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3"/>
      <c r="B295" s="752"/>
      <c r="C295" s="752"/>
      <c r="D295" s="752"/>
      <c r="E295" s="752"/>
      <c r="F295" s="752"/>
      <c r="G295" s="752"/>
      <c r="H295" s="752"/>
      <c r="I295" s="752"/>
      <c r="J295" s="752"/>
      <c r="K295" s="752"/>
      <c r="L295" s="752"/>
      <c r="M295" s="752"/>
      <c r="N295" s="752"/>
      <c r="O295" s="754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240</v>
      </c>
      <c r="Y295" s="743">
        <f>IFERROR(Y289/H289,"0")+IFERROR(Y290/H290,"0")+IFERROR(Y291/H291,"0")+IFERROR(Y292/H292,"0")+IFERROR(Y293/H293,"0")+IFERROR(Y294/H294,"0")</f>
        <v>240</v>
      </c>
      <c r="Z295" s="743">
        <f>IFERROR(IF(Z289="",0,Z289),"0")+IFERROR(IF(Z290="",0,Z290),"0")+IFERROR(IF(Z291="",0,Z291),"0")+IFERROR(IF(Z292="",0,Z292),"0")+IFERROR(IF(Z293="",0,Z293),"0")+IFERROR(IF(Z294="",0,Z294),"0")</f>
        <v>1.5624</v>
      </c>
      <c r="AA295" s="744"/>
      <c r="AB295" s="744"/>
      <c r="AC295" s="744"/>
    </row>
    <row r="296" spans="1:68" x14ac:dyDescent="0.2">
      <c r="A296" s="752"/>
      <c r="B296" s="752"/>
      <c r="C296" s="752"/>
      <c r="D296" s="752"/>
      <c r="E296" s="752"/>
      <c r="F296" s="752"/>
      <c r="G296" s="752"/>
      <c r="H296" s="752"/>
      <c r="I296" s="752"/>
      <c r="J296" s="752"/>
      <c r="K296" s="752"/>
      <c r="L296" s="752"/>
      <c r="M296" s="752"/>
      <c r="N296" s="752"/>
      <c r="O296" s="754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576</v>
      </c>
      <c r="Y296" s="743">
        <f>IFERROR(SUM(Y289:Y294),"0")</f>
        <v>576</v>
      </c>
      <c r="Z296" s="37"/>
      <c r="AA296" s="744"/>
      <c r="AB296" s="744"/>
      <c r="AC296" s="744"/>
    </row>
    <row r="297" spans="1:68" ht="16.5" hidden="1" customHeight="1" x14ac:dyDescent="0.25">
      <c r="A297" s="794" t="s">
        <v>492</v>
      </c>
      <c r="B297" s="752"/>
      <c r="C297" s="752"/>
      <c r="D297" s="752"/>
      <c r="E297" s="752"/>
      <c r="F297" s="752"/>
      <c r="G297" s="752"/>
      <c r="H297" s="752"/>
      <c r="I297" s="752"/>
      <c r="J297" s="752"/>
      <c r="K297" s="752"/>
      <c r="L297" s="752"/>
      <c r="M297" s="752"/>
      <c r="N297" s="752"/>
      <c r="O297" s="752"/>
      <c r="P297" s="752"/>
      <c r="Q297" s="752"/>
      <c r="R297" s="752"/>
      <c r="S297" s="752"/>
      <c r="T297" s="752"/>
      <c r="U297" s="752"/>
      <c r="V297" s="752"/>
      <c r="W297" s="752"/>
      <c r="X297" s="752"/>
      <c r="Y297" s="752"/>
      <c r="Z297" s="752"/>
      <c r="AA297" s="736"/>
      <c r="AB297" s="736"/>
      <c r="AC297" s="736"/>
    </row>
    <row r="298" spans="1:68" ht="14.25" hidden="1" customHeight="1" x14ac:dyDescent="0.25">
      <c r="A298" s="751" t="s">
        <v>89</v>
      </c>
      <c r="B298" s="752"/>
      <c r="C298" s="752"/>
      <c r="D298" s="752"/>
      <c r="E298" s="752"/>
      <c r="F298" s="752"/>
      <c r="G298" s="752"/>
      <c r="H298" s="752"/>
      <c r="I298" s="752"/>
      <c r="J298" s="752"/>
      <c r="K298" s="752"/>
      <c r="L298" s="752"/>
      <c r="M298" s="752"/>
      <c r="N298" s="752"/>
      <c r="O298" s="752"/>
      <c r="P298" s="752"/>
      <c r="Q298" s="752"/>
      <c r="R298" s="752"/>
      <c r="S298" s="752"/>
      <c r="T298" s="752"/>
      <c r="U298" s="752"/>
      <c r="V298" s="752"/>
      <c r="W298" s="752"/>
      <c r="X298" s="752"/>
      <c r="Y298" s="752"/>
      <c r="Z298" s="752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55">
        <v>4607091389296</v>
      </c>
      <c r="E299" s="75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1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53"/>
      <c r="B300" s="752"/>
      <c r="C300" s="752"/>
      <c r="D300" s="752"/>
      <c r="E300" s="752"/>
      <c r="F300" s="752"/>
      <c r="G300" s="752"/>
      <c r="H300" s="752"/>
      <c r="I300" s="752"/>
      <c r="J300" s="752"/>
      <c r="K300" s="752"/>
      <c r="L300" s="752"/>
      <c r="M300" s="752"/>
      <c r="N300" s="752"/>
      <c r="O300" s="754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52"/>
      <c r="B301" s="752"/>
      <c r="C301" s="752"/>
      <c r="D301" s="752"/>
      <c r="E301" s="752"/>
      <c r="F301" s="752"/>
      <c r="G301" s="752"/>
      <c r="H301" s="752"/>
      <c r="I301" s="752"/>
      <c r="J301" s="752"/>
      <c r="K301" s="752"/>
      <c r="L301" s="752"/>
      <c r="M301" s="752"/>
      <c r="N301" s="752"/>
      <c r="O301" s="754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1" t="s">
        <v>147</v>
      </c>
      <c r="B302" s="752"/>
      <c r="C302" s="752"/>
      <c r="D302" s="752"/>
      <c r="E302" s="752"/>
      <c r="F302" s="752"/>
      <c r="G302" s="752"/>
      <c r="H302" s="752"/>
      <c r="I302" s="752"/>
      <c r="J302" s="752"/>
      <c r="K302" s="752"/>
      <c r="L302" s="752"/>
      <c r="M302" s="752"/>
      <c r="N302" s="752"/>
      <c r="O302" s="752"/>
      <c r="P302" s="752"/>
      <c r="Q302" s="752"/>
      <c r="R302" s="752"/>
      <c r="S302" s="752"/>
      <c r="T302" s="752"/>
      <c r="U302" s="752"/>
      <c r="V302" s="752"/>
      <c r="W302" s="752"/>
      <c r="X302" s="752"/>
      <c r="Y302" s="752"/>
      <c r="Z302" s="752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55">
        <v>4680115880344</v>
      </c>
      <c r="E303" s="75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10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53"/>
      <c r="B304" s="752"/>
      <c r="C304" s="752"/>
      <c r="D304" s="752"/>
      <c r="E304" s="752"/>
      <c r="F304" s="752"/>
      <c r="G304" s="752"/>
      <c r="H304" s="752"/>
      <c r="I304" s="752"/>
      <c r="J304" s="752"/>
      <c r="K304" s="752"/>
      <c r="L304" s="752"/>
      <c r="M304" s="752"/>
      <c r="N304" s="752"/>
      <c r="O304" s="754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52"/>
      <c r="B305" s="752"/>
      <c r="C305" s="752"/>
      <c r="D305" s="752"/>
      <c r="E305" s="752"/>
      <c r="F305" s="752"/>
      <c r="G305" s="752"/>
      <c r="H305" s="752"/>
      <c r="I305" s="752"/>
      <c r="J305" s="752"/>
      <c r="K305" s="752"/>
      <c r="L305" s="752"/>
      <c r="M305" s="752"/>
      <c r="N305" s="752"/>
      <c r="O305" s="754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1" t="s">
        <v>63</v>
      </c>
      <c r="B306" s="752"/>
      <c r="C306" s="752"/>
      <c r="D306" s="752"/>
      <c r="E306" s="752"/>
      <c r="F306" s="752"/>
      <c r="G306" s="752"/>
      <c r="H306" s="752"/>
      <c r="I306" s="752"/>
      <c r="J306" s="752"/>
      <c r="K306" s="752"/>
      <c r="L306" s="752"/>
      <c r="M306" s="752"/>
      <c r="N306" s="752"/>
      <c r="O306" s="752"/>
      <c r="P306" s="752"/>
      <c r="Q306" s="752"/>
      <c r="R306" s="752"/>
      <c r="S306" s="752"/>
      <c r="T306" s="752"/>
      <c r="U306" s="752"/>
      <c r="V306" s="752"/>
      <c r="W306" s="752"/>
      <c r="X306" s="752"/>
      <c r="Y306" s="752"/>
      <c r="Z306" s="752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55">
        <v>4680115883062</v>
      </c>
      <c r="E307" s="75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77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55">
        <v>4680115884618</v>
      </c>
      <c r="E308" s="75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10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53"/>
      <c r="B309" s="752"/>
      <c r="C309" s="752"/>
      <c r="D309" s="752"/>
      <c r="E309" s="752"/>
      <c r="F309" s="752"/>
      <c r="G309" s="752"/>
      <c r="H309" s="752"/>
      <c r="I309" s="752"/>
      <c r="J309" s="752"/>
      <c r="K309" s="752"/>
      <c r="L309" s="752"/>
      <c r="M309" s="752"/>
      <c r="N309" s="752"/>
      <c r="O309" s="754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52"/>
      <c r="B310" s="752"/>
      <c r="C310" s="752"/>
      <c r="D310" s="752"/>
      <c r="E310" s="752"/>
      <c r="F310" s="752"/>
      <c r="G310" s="752"/>
      <c r="H310" s="752"/>
      <c r="I310" s="752"/>
      <c r="J310" s="752"/>
      <c r="K310" s="752"/>
      <c r="L310" s="752"/>
      <c r="M310" s="752"/>
      <c r="N310" s="752"/>
      <c r="O310" s="754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94" t="s">
        <v>505</v>
      </c>
      <c r="B311" s="752"/>
      <c r="C311" s="752"/>
      <c r="D311" s="752"/>
      <c r="E311" s="752"/>
      <c r="F311" s="752"/>
      <c r="G311" s="752"/>
      <c r="H311" s="752"/>
      <c r="I311" s="752"/>
      <c r="J311" s="752"/>
      <c r="K311" s="752"/>
      <c r="L311" s="752"/>
      <c r="M311" s="752"/>
      <c r="N311" s="752"/>
      <c r="O311" s="752"/>
      <c r="P311" s="752"/>
      <c r="Q311" s="752"/>
      <c r="R311" s="752"/>
      <c r="S311" s="752"/>
      <c r="T311" s="752"/>
      <c r="U311" s="752"/>
      <c r="V311" s="752"/>
      <c r="W311" s="752"/>
      <c r="X311" s="752"/>
      <c r="Y311" s="752"/>
      <c r="Z311" s="752"/>
      <c r="AA311" s="736"/>
      <c r="AB311" s="736"/>
      <c r="AC311" s="736"/>
    </row>
    <row r="312" spans="1:68" ht="14.25" hidden="1" customHeight="1" x14ac:dyDescent="0.25">
      <c r="A312" s="751" t="s">
        <v>89</v>
      </c>
      <c r="B312" s="752"/>
      <c r="C312" s="752"/>
      <c r="D312" s="752"/>
      <c r="E312" s="752"/>
      <c r="F312" s="752"/>
      <c r="G312" s="752"/>
      <c r="H312" s="752"/>
      <c r="I312" s="752"/>
      <c r="J312" s="752"/>
      <c r="K312" s="752"/>
      <c r="L312" s="752"/>
      <c r="M312" s="752"/>
      <c r="N312" s="752"/>
      <c r="O312" s="752"/>
      <c r="P312" s="752"/>
      <c r="Q312" s="752"/>
      <c r="R312" s="752"/>
      <c r="S312" s="752"/>
      <c r="T312" s="752"/>
      <c r="U312" s="752"/>
      <c r="V312" s="752"/>
      <c r="W312" s="752"/>
      <c r="X312" s="752"/>
      <c r="Y312" s="752"/>
      <c r="Z312" s="752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55">
        <v>4607091389807</v>
      </c>
      <c r="E313" s="75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7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53"/>
      <c r="B314" s="752"/>
      <c r="C314" s="752"/>
      <c r="D314" s="752"/>
      <c r="E314" s="752"/>
      <c r="F314" s="752"/>
      <c r="G314" s="752"/>
      <c r="H314" s="752"/>
      <c r="I314" s="752"/>
      <c r="J314" s="752"/>
      <c r="K314" s="752"/>
      <c r="L314" s="752"/>
      <c r="M314" s="752"/>
      <c r="N314" s="752"/>
      <c r="O314" s="754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52"/>
      <c r="B315" s="752"/>
      <c r="C315" s="752"/>
      <c r="D315" s="752"/>
      <c r="E315" s="752"/>
      <c r="F315" s="752"/>
      <c r="G315" s="752"/>
      <c r="H315" s="752"/>
      <c r="I315" s="752"/>
      <c r="J315" s="752"/>
      <c r="K315" s="752"/>
      <c r="L315" s="752"/>
      <c r="M315" s="752"/>
      <c r="N315" s="752"/>
      <c r="O315" s="754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1" t="s">
        <v>147</v>
      </c>
      <c r="B316" s="752"/>
      <c r="C316" s="752"/>
      <c r="D316" s="752"/>
      <c r="E316" s="752"/>
      <c r="F316" s="752"/>
      <c r="G316" s="752"/>
      <c r="H316" s="752"/>
      <c r="I316" s="752"/>
      <c r="J316" s="752"/>
      <c r="K316" s="752"/>
      <c r="L316" s="752"/>
      <c r="M316" s="752"/>
      <c r="N316" s="752"/>
      <c r="O316" s="752"/>
      <c r="P316" s="752"/>
      <c r="Q316" s="752"/>
      <c r="R316" s="752"/>
      <c r="S316" s="752"/>
      <c r="T316" s="752"/>
      <c r="U316" s="752"/>
      <c r="V316" s="752"/>
      <c r="W316" s="752"/>
      <c r="X316" s="752"/>
      <c r="Y316" s="752"/>
      <c r="Z316" s="752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55">
        <v>4680115880481</v>
      </c>
      <c r="E317" s="75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9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53"/>
      <c r="B318" s="752"/>
      <c r="C318" s="752"/>
      <c r="D318" s="752"/>
      <c r="E318" s="752"/>
      <c r="F318" s="752"/>
      <c r="G318" s="752"/>
      <c r="H318" s="752"/>
      <c r="I318" s="752"/>
      <c r="J318" s="752"/>
      <c r="K318" s="752"/>
      <c r="L318" s="752"/>
      <c r="M318" s="752"/>
      <c r="N318" s="752"/>
      <c r="O318" s="754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52"/>
      <c r="B319" s="752"/>
      <c r="C319" s="752"/>
      <c r="D319" s="752"/>
      <c r="E319" s="752"/>
      <c r="F319" s="752"/>
      <c r="G319" s="752"/>
      <c r="H319" s="752"/>
      <c r="I319" s="752"/>
      <c r="J319" s="752"/>
      <c r="K319" s="752"/>
      <c r="L319" s="752"/>
      <c r="M319" s="752"/>
      <c r="N319" s="752"/>
      <c r="O319" s="754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1" t="s">
        <v>63</v>
      </c>
      <c r="B320" s="752"/>
      <c r="C320" s="752"/>
      <c r="D320" s="752"/>
      <c r="E320" s="752"/>
      <c r="F320" s="752"/>
      <c r="G320" s="752"/>
      <c r="H320" s="752"/>
      <c r="I320" s="752"/>
      <c r="J320" s="752"/>
      <c r="K320" s="752"/>
      <c r="L320" s="752"/>
      <c r="M320" s="752"/>
      <c r="N320" s="752"/>
      <c r="O320" s="752"/>
      <c r="P320" s="752"/>
      <c r="Q320" s="752"/>
      <c r="R320" s="752"/>
      <c r="S320" s="752"/>
      <c r="T320" s="752"/>
      <c r="U320" s="752"/>
      <c r="V320" s="752"/>
      <c r="W320" s="752"/>
      <c r="X320" s="752"/>
      <c r="Y320" s="752"/>
      <c r="Z320" s="752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55">
        <v>4680115880412</v>
      </c>
      <c r="E321" s="75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87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55">
        <v>4680115880511</v>
      </c>
      <c r="E322" s="75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53"/>
      <c r="B323" s="752"/>
      <c r="C323" s="752"/>
      <c r="D323" s="752"/>
      <c r="E323" s="752"/>
      <c r="F323" s="752"/>
      <c r="G323" s="752"/>
      <c r="H323" s="752"/>
      <c r="I323" s="752"/>
      <c r="J323" s="752"/>
      <c r="K323" s="752"/>
      <c r="L323" s="752"/>
      <c r="M323" s="752"/>
      <c r="N323" s="752"/>
      <c r="O323" s="754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52"/>
      <c r="B324" s="752"/>
      <c r="C324" s="752"/>
      <c r="D324" s="752"/>
      <c r="E324" s="752"/>
      <c r="F324" s="752"/>
      <c r="G324" s="752"/>
      <c r="H324" s="752"/>
      <c r="I324" s="752"/>
      <c r="J324" s="752"/>
      <c r="K324" s="752"/>
      <c r="L324" s="752"/>
      <c r="M324" s="752"/>
      <c r="N324" s="752"/>
      <c r="O324" s="754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94" t="s">
        <v>518</v>
      </c>
      <c r="B325" s="752"/>
      <c r="C325" s="752"/>
      <c r="D325" s="752"/>
      <c r="E325" s="752"/>
      <c r="F325" s="752"/>
      <c r="G325" s="752"/>
      <c r="H325" s="752"/>
      <c r="I325" s="752"/>
      <c r="J325" s="752"/>
      <c r="K325" s="752"/>
      <c r="L325" s="752"/>
      <c r="M325" s="752"/>
      <c r="N325" s="752"/>
      <c r="O325" s="752"/>
      <c r="P325" s="752"/>
      <c r="Q325" s="752"/>
      <c r="R325" s="752"/>
      <c r="S325" s="752"/>
      <c r="T325" s="752"/>
      <c r="U325" s="752"/>
      <c r="V325" s="752"/>
      <c r="W325" s="752"/>
      <c r="X325" s="752"/>
      <c r="Y325" s="752"/>
      <c r="Z325" s="752"/>
      <c r="AA325" s="736"/>
      <c r="AB325" s="736"/>
      <c r="AC325" s="736"/>
    </row>
    <row r="326" spans="1:68" ht="14.25" hidden="1" customHeight="1" x14ac:dyDescent="0.25">
      <c r="A326" s="751" t="s">
        <v>89</v>
      </c>
      <c r="B326" s="752"/>
      <c r="C326" s="752"/>
      <c r="D326" s="752"/>
      <c r="E326" s="752"/>
      <c r="F326" s="752"/>
      <c r="G326" s="752"/>
      <c r="H326" s="752"/>
      <c r="I326" s="752"/>
      <c r="J326" s="752"/>
      <c r="K326" s="752"/>
      <c r="L326" s="752"/>
      <c r="M326" s="752"/>
      <c r="N326" s="752"/>
      <c r="O326" s="752"/>
      <c r="P326" s="752"/>
      <c r="Q326" s="752"/>
      <c r="R326" s="752"/>
      <c r="S326" s="752"/>
      <c r="T326" s="752"/>
      <c r="U326" s="752"/>
      <c r="V326" s="752"/>
      <c r="W326" s="752"/>
      <c r="X326" s="752"/>
      <c r="Y326" s="752"/>
      <c r="Z326" s="752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55">
        <v>4680115882973</v>
      </c>
      <c r="E327" s="75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92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55">
        <v>4680115883413</v>
      </c>
      <c r="E328" s="75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115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53"/>
      <c r="B329" s="752"/>
      <c r="C329" s="752"/>
      <c r="D329" s="752"/>
      <c r="E329" s="752"/>
      <c r="F329" s="752"/>
      <c r="G329" s="752"/>
      <c r="H329" s="752"/>
      <c r="I329" s="752"/>
      <c r="J329" s="752"/>
      <c r="K329" s="752"/>
      <c r="L329" s="752"/>
      <c r="M329" s="752"/>
      <c r="N329" s="752"/>
      <c r="O329" s="754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52"/>
      <c r="B330" s="752"/>
      <c r="C330" s="752"/>
      <c r="D330" s="752"/>
      <c r="E330" s="752"/>
      <c r="F330" s="752"/>
      <c r="G330" s="752"/>
      <c r="H330" s="752"/>
      <c r="I330" s="752"/>
      <c r="J330" s="752"/>
      <c r="K330" s="752"/>
      <c r="L330" s="752"/>
      <c r="M330" s="752"/>
      <c r="N330" s="752"/>
      <c r="O330" s="754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1" t="s">
        <v>147</v>
      </c>
      <c r="B331" s="752"/>
      <c r="C331" s="752"/>
      <c r="D331" s="752"/>
      <c r="E331" s="752"/>
      <c r="F331" s="752"/>
      <c r="G331" s="752"/>
      <c r="H331" s="752"/>
      <c r="I331" s="752"/>
      <c r="J331" s="752"/>
      <c r="K331" s="752"/>
      <c r="L331" s="752"/>
      <c r="M331" s="752"/>
      <c r="N331" s="752"/>
      <c r="O331" s="752"/>
      <c r="P331" s="752"/>
      <c r="Q331" s="752"/>
      <c r="R331" s="752"/>
      <c r="S331" s="752"/>
      <c r="T331" s="752"/>
      <c r="U331" s="752"/>
      <c r="V331" s="752"/>
      <c r="W331" s="752"/>
      <c r="X331" s="752"/>
      <c r="Y331" s="752"/>
      <c r="Z331" s="752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55">
        <v>4607091389845</v>
      </c>
      <c r="E332" s="75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91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55">
        <v>4680115882881</v>
      </c>
      <c r="E333" s="75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90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53"/>
      <c r="B334" s="752"/>
      <c r="C334" s="752"/>
      <c r="D334" s="752"/>
      <c r="E334" s="752"/>
      <c r="F334" s="752"/>
      <c r="G334" s="752"/>
      <c r="H334" s="752"/>
      <c r="I334" s="752"/>
      <c r="J334" s="752"/>
      <c r="K334" s="752"/>
      <c r="L334" s="752"/>
      <c r="M334" s="752"/>
      <c r="N334" s="752"/>
      <c r="O334" s="754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52"/>
      <c r="B335" s="752"/>
      <c r="C335" s="752"/>
      <c r="D335" s="752"/>
      <c r="E335" s="752"/>
      <c r="F335" s="752"/>
      <c r="G335" s="752"/>
      <c r="H335" s="752"/>
      <c r="I335" s="752"/>
      <c r="J335" s="752"/>
      <c r="K335" s="752"/>
      <c r="L335" s="752"/>
      <c r="M335" s="752"/>
      <c r="N335" s="752"/>
      <c r="O335" s="754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1" t="s">
        <v>63</v>
      </c>
      <c r="B336" s="752"/>
      <c r="C336" s="752"/>
      <c r="D336" s="752"/>
      <c r="E336" s="752"/>
      <c r="F336" s="752"/>
      <c r="G336" s="752"/>
      <c r="H336" s="752"/>
      <c r="I336" s="752"/>
      <c r="J336" s="752"/>
      <c r="K336" s="752"/>
      <c r="L336" s="752"/>
      <c r="M336" s="752"/>
      <c r="N336" s="752"/>
      <c r="O336" s="752"/>
      <c r="P336" s="752"/>
      <c r="Q336" s="752"/>
      <c r="R336" s="752"/>
      <c r="S336" s="752"/>
      <c r="T336" s="752"/>
      <c r="U336" s="752"/>
      <c r="V336" s="752"/>
      <c r="W336" s="752"/>
      <c r="X336" s="752"/>
      <c r="Y336" s="752"/>
      <c r="Z336" s="752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55">
        <v>4680115883390</v>
      </c>
      <c r="E337" s="75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10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53"/>
      <c r="B338" s="752"/>
      <c r="C338" s="752"/>
      <c r="D338" s="752"/>
      <c r="E338" s="752"/>
      <c r="F338" s="752"/>
      <c r="G338" s="752"/>
      <c r="H338" s="752"/>
      <c r="I338" s="752"/>
      <c r="J338" s="752"/>
      <c r="K338" s="752"/>
      <c r="L338" s="752"/>
      <c r="M338" s="752"/>
      <c r="N338" s="752"/>
      <c r="O338" s="754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52"/>
      <c r="B339" s="752"/>
      <c r="C339" s="752"/>
      <c r="D339" s="752"/>
      <c r="E339" s="752"/>
      <c r="F339" s="752"/>
      <c r="G339" s="752"/>
      <c r="H339" s="752"/>
      <c r="I339" s="752"/>
      <c r="J339" s="752"/>
      <c r="K339" s="752"/>
      <c r="L339" s="752"/>
      <c r="M339" s="752"/>
      <c r="N339" s="752"/>
      <c r="O339" s="754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94" t="s">
        <v>531</v>
      </c>
      <c r="B340" s="752"/>
      <c r="C340" s="752"/>
      <c r="D340" s="752"/>
      <c r="E340" s="752"/>
      <c r="F340" s="752"/>
      <c r="G340" s="752"/>
      <c r="H340" s="752"/>
      <c r="I340" s="752"/>
      <c r="J340" s="752"/>
      <c r="K340" s="752"/>
      <c r="L340" s="752"/>
      <c r="M340" s="752"/>
      <c r="N340" s="752"/>
      <c r="O340" s="752"/>
      <c r="P340" s="752"/>
      <c r="Q340" s="752"/>
      <c r="R340" s="752"/>
      <c r="S340" s="752"/>
      <c r="T340" s="752"/>
      <c r="U340" s="752"/>
      <c r="V340" s="752"/>
      <c r="W340" s="752"/>
      <c r="X340" s="752"/>
      <c r="Y340" s="752"/>
      <c r="Z340" s="752"/>
      <c r="AA340" s="736"/>
      <c r="AB340" s="736"/>
      <c r="AC340" s="736"/>
    </row>
    <row r="341" spans="1:68" ht="14.25" hidden="1" customHeight="1" x14ac:dyDescent="0.25">
      <c r="A341" s="751" t="s">
        <v>89</v>
      </c>
      <c r="B341" s="752"/>
      <c r="C341" s="752"/>
      <c r="D341" s="752"/>
      <c r="E341" s="752"/>
      <c r="F341" s="752"/>
      <c r="G341" s="752"/>
      <c r="H341" s="752"/>
      <c r="I341" s="752"/>
      <c r="J341" s="752"/>
      <c r="K341" s="752"/>
      <c r="L341" s="752"/>
      <c r="M341" s="752"/>
      <c r="N341" s="752"/>
      <c r="O341" s="752"/>
      <c r="P341" s="752"/>
      <c r="Q341" s="752"/>
      <c r="R341" s="752"/>
      <c r="S341" s="752"/>
      <c r="T341" s="752"/>
      <c r="U341" s="752"/>
      <c r="V341" s="752"/>
      <c r="W341" s="752"/>
      <c r="X341" s="752"/>
      <c r="Y341" s="752"/>
      <c r="Z341" s="752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55">
        <v>4680115885141</v>
      </c>
      <c r="E342" s="75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96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53"/>
      <c r="B343" s="752"/>
      <c r="C343" s="752"/>
      <c r="D343" s="752"/>
      <c r="E343" s="752"/>
      <c r="F343" s="752"/>
      <c r="G343" s="752"/>
      <c r="H343" s="752"/>
      <c r="I343" s="752"/>
      <c r="J343" s="752"/>
      <c r="K343" s="752"/>
      <c r="L343" s="752"/>
      <c r="M343" s="752"/>
      <c r="N343" s="752"/>
      <c r="O343" s="754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52"/>
      <c r="B344" s="752"/>
      <c r="C344" s="752"/>
      <c r="D344" s="752"/>
      <c r="E344" s="752"/>
      <c r="F344" s="752"/>
      <c r="G344" s="752"/>
      <c r="H344" s="752"/>
      <c r="I344" s="752"/>
      <c r="J344" s="752"/>
      <c r="K344" s="752"/>
      <c r="L344" s="752"/>
      <c r="M344" s="752"/>
      <c r="N344" s="752"/>
      <c r="O344" s="754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94" t="s">
        <v>535</v>
      </c>
      <c r="B345" s="752"/>
      <c r="C345" s="752"/>
      <c r="D345" s="752"/>
      <c r="E345" s="752"/>
      <c r="F345" s="752"/>
      <c r="G345" s="752"/>
      <c r="H345" s="752"/>
      <c r="I345" s="752"/>
      <c r="J345" s="752"/>
      <c r="K345" s="752"/>
      <c r="L345" s="752"/>
      <c r="M345" s="752"/>
      <c r="N345" s="752"/>
      <c r="O345" s="752"/>
      <c r="P345" s="752"/>
      <c r="Q345" s="752"/>
      <c r="R345" s="752"/>
      <c r="S345" s="752"/>
      <c r="T345" s="752"/>
      <c r="U345" s="752"/>
      <c r="V345" s="752"/>
      <c r="W345" s="752"/>
      <c r="X345" s="752"/>
      <c r="Y345" s="752"/>
      <c r="Z345" s="752"/>
      <c r="AA345" s="736"/>
      <c r="AB345" s="736"/>
      <c r="AC345" s="736"/>
    </row>
    <row r="346" spans="1:68" ht="14.25" hidden="1" customHeight="1" x14ac:dyDescent="0.25">
      <c r="A346" s="751" t="s">
        <v>89</v>
      </c>
      <c r="B346" s="752"/>
      <c r="C346" s="752"/>
      <c r="D346" s="752"/>
      <c r="E346" s="752"/>
      <c r="F346" s="752"/>
      <c r="G346" s="752"/>
      <c r="H346" s="752"/>
      <c r="I346" s="752"/>
      <c r="J346" s="752"/>
      <c r="K346" s="752"/>
      <c r="L346" s="752"/>
      <c r="M346" s="752"/>
      <c r="N346" s="752"/>
      <c r="O346" s="752"/>
      <c r="P346" s="752"/>
      <c r="Q346" s="752"/>
      <c r="R346" s="752"/>
      <c r="S346" s="752"/>
      <c r="T346" s="752"/>
      <c r="U346" s="752"/>
      <c r="V346" s="752"/>
      <c r="W346" s="752"/>
      <c r="X346" s="752"/>
      <c r="Y346" s="752"/>
      <c r="Z346" s="752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55">
        <v>4680115885615</v>
      </c>
      <c r="E347" s="75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8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55">
        <v>4680115885554</v>
      </c>
      <c r="E348" s="75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55">
        <v>4680115885554</v>
      </c>
      <c r="E349" s="75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55">
        <v>4680115885646</v>
      </c>
      <c r="E350" s="75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10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55">
        <v>4680115885622</v>
      </c>
      <c r="E351" s="75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55">
        <v>4680115881938</v>
      </c>
      <c r="E352" s="75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55">
        <v>4680115885608</v>
      </c>
      <c r="E353" s="75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10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55">
        <v>4607091386011</v>
      </c>
      <c r="E354" s="75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8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53"/>
      <c r="B355" s="752"/>
      <c r="C355" s="752"/>
      <c r="D355" s="752"/>
      <c r="E355" s="752"/>
      <c r="F355" s="752"/>
      <c r="G355" s="752"/>
      <c r="H355" s="752"/>
      <c r="I355" s="752"/>
      <c r="J355" s="752"/>
      <c r="K355" s="752"/>
      <c r="L355" s="752"/>
      <c r="M355" s="752"/>
      <c r="N355" s="752"/>
      <c r="O355" s="754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52"/>
      <c r="B356" s="752"/>
      <c r="C356" s="752"/>
      <c r="D356" s="752"/>
      <c r="E356" s="752"/>
      <c r="F356" s="752"/>
      <c r="G356" s="752"/>
      <c r="H356" s="752"/>
      <c r="I356" s="752"/>
      <c r="J356" s="752"/>
      <c r="K356" s="752"/>
      <c r="L356" s="752"/>
      <c r="M356" s="752"/>
      <c r="N356" s="752"/>
      <c r="O356" s="754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1" t="s">
        <v>147</v>
      </c>
      <c r="B357" s="752"/>
      <c r="C357" s="752"/>
      <c r="D357" s="752"/>
      <c r="E357" s="752"/>
      <c r="F357" s="752"/>
      <c r="G357" s="752"/>
      <c r="H357" s="752"/>
      <c r="I357" s="752"/>
      <c r="J357" s="752"/>
      <c r="K357" s="752"/>
      <c r="L357" s="752"/>
      <c r="M357" s="752"/>
      <c r="N357" s="752"/>
      <c r="O357" s="752"/>
      <c r="P357" s="752"/>
      <c r="Q357" s="752"/>
      <c r="R357" s="752"/>
      <c r="S357" s="752"/>
      <c r="T357" s="752"/>
      <c r="U357" s="752"/>
      <c r="V357" s="752"/>
      <c r="W357" s="752"/>
      <c r="X357" s="752"/>
      <c r="Y357" s="752"/>
      <c r="Z357" s="752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55">
        <v>4607091387193</v>
      </c>
      <c r="E358" s="75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10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55">
        <v>4607091387230</v>
      </c>
      <c r="E359" s="75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55">
        <v>4607091387292</v>
      </c>
      <c r="E360" s="75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7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55">
        <v>4607091387285</v>
      </c>
      <c r="E361" s="75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53"/>
      <c r="B362" s="752"/>
      <c r="C362" s="752"/>
      <c r="D362" s="752"/>
      <c r="E362" s="752"/>
      <c r="F362" s="752"/>
      <c r="G362" s="752"/>
      <c r="H362" s="752"/>
      <c r="I362" s="752"/>
      <c r="J362" s="752"/>
      <c r="K362" s="752"/>
      <c r="L362" s="752"/>
      <c r="M362" s="752"/>
      <c r="N362" s="752"/>
      <c r="O362" s="754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52"/>
      <c r="B363" s="752"/>
      <c r="C363" s="752"/>
      <c r="D363" s="752"/>
      <c r="E363" s="752"/>
      <c r="F363" s="752"/>
      <c r="G363" s="752"/>
      <c r="H363" s="752"/>
      <c r="I363" s="752"/>
      <c r="J363" s="752"/>
      <c r="K363" s="752"/>
      <c r="L363" s="752"/>
      <c r="M363" s="752"/>
      <c r="N363" s="752"/>
      <c r="O363" s="754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1" t="s">
        <v>63</v>
      </c>
      <c r="B364" s="752"/>
      <c r="C364" s="752"/>
      <c r="D364" s="752"/>
      <c r="E364" s="752"/>
      <c r="F364" s="752"/>
      <c r="G364" s="752"/>
      <c r="H364" s="752"/>
      <c r="I364" s="752"/>
      <c r="J364" s="752"/>
      <c r="K364" s="752"/>
      <c r="L364" s="752"/>
      <c r="M364" s="752"/>
      <c r="N364" s="752"/>
      <c r="O364" s="752"/>
      <c r="P364" s="752"/>
      <c r="Q364" s="752"/>
      <c r="R364" s="752"/>
      <c r="S364" s="752"/>
      <c r="T364" s="752"/>
      <c r="U364" s="752"/>
      <c r="V364" s="752"/>
      <c r="W364" s="752"/>
      <c r="X364" s="752"/>
      <c r="Y364" s="752"/>
      <c r="Z364" s="752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55">
        <v>4607091387766</v>
      </c>
      <c r="E365" s="75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8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55">
        <v>4607091387957</v>
      </c>
      <c r="E366" s="75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11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55">
        <v>4607091387964</v>
      </c>
      <c r="E367" s="75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8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55">
        <v>4680115884588</v>
      </c>
      <c r="E368" s="75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8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55">
        <v>4607091387537</v>
      </c>
      <c r="E369" s="75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55">
        <v>4607091387513</v>
      </c>
      <c r="E370" s="75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7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53"/>
      <c r="B371" s="752"/>
      <c r="C371" s="752"/>
      <c r="D371" s="752"/>
      <c r="E371" s="752"/>
      <c r="F371" s="752"/>
      <c r="G371" s="752"/>
      <c r="H371" s="752"/>
      <c r="I371" s="752"/>
      <c r="J371" s="752"/>
      <c r="K371" s="752"/>
      <c r="L371" s="752"/>
      <c r="M371" s="752"/>
      <c r="N371" s="752"/>
      <c r="O371" s="754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52"/>
      <c r="B372" s="752"/>
      <c r="C372" s="752"/>
      <c r="D372" s="752"/>
      <c r="E372" s="752"/>
      <c r="F372" s="752"/>
      <c r="G372" s="752"/>
      <c r="H372" s="752"/>
      <c r="I372" s="752"/>
      <c r="J372" s="752"/>
      <c r="K372" s="752"/>
      <c r="L372" s="752"/>
      <c r="M372" s="752"/>
      <c r="N372" s="752"/>
      <c r="O372" s="754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1" t="s">
        <v>178</v>
      </c>
      <c r="B373" s="752"/>
      <c r="C373" s="752"/>
      <c r="D373" s="752"/>
      <c r="E373" s="752"/>
      <c r="F373" s="752"/>
      <c r="G373" s="752"/>
      <c r="H373" s="752"/>
      <c r="I373" s="752"/>
      <c r="J373" s="752"/>
      <c r="K373" s="752"/>
      <c r="L373" s="752"/>
      <c r="M373" s="752"/>
      <c r="N373" s="752"/>
      <c r="O373" s="752"/>
      <c r="P373" s="752"/>
      <c r="Q373" s="752"/>
      <c r="R373" s="752"/>
      <c r="S373" s="752"/>
      <c r="T373" s="752"/>
      <c r="U373" s="752"/>
      <c r="V373" s="752"/>
      <c r="W373" s="752"/>
      <c r="X373" s="752"/>
      <c r="Y373" s="752"/>
      <c r="Z373" s="752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55">
        <v>4607091380880</v>
      </c>
      <c r="E374" s="75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134.4</v>
      </c>
      <c r="Y374" s="742">
        <f>IFERROR(IF(X374="",0,CEILING((X374/$H374),1)*$H374),"")</f>
        <v>134.4</v>
      </c>
      <c r="Z374" s="36">
        <f>IFERROR(IF(Y374=0,"",ROUNDUP(Y374/H374,0)*0.01898),"")</f>
        <v>0.30368000000000001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142.70400000000001</v>
      </c>
      <c r="BN374" s="64">
        <f>IFERROR(Y374*I374/H374,"0")</f>
        <v>142.70400000000001</v>
      </c>
      <c r="BO374" s="64">
        <f>IFERROR(1/J374*(X374/H374),"0")</f>
        <v>0.25</v>
      </c>
      <c r="BP374" s="64">
        <f>IFERROR(1/J374*(Y374/H374),"0")</f>
        <v>0.25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55">
        <v>4607091384482</v>
      </c>
      <c r="E375" s="75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124.8</v>
      </c>
      <c r="Y375" s="742">
        <f>IFERROR(IF(X375="",0,CEILING((X375/$H375),1)*$H375),"")</f>
        <v>124.8</v>
      </c>
      <c r="Z375" s="36">
        <f>IFERROR(IF(Y375=0,"",ROUNDUP(Y375/H375,0)*0.01898),"")</f>
        <v>0.30368000000000001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133.10400000000001</v>
      </c>
      <c r="BN375" s="64">
        <f>IFERROR(Y375*I375/H375,"0")</f>
        <v>133.10400000000001</v>
      </c>
      <c r="BO375" s="64">
        <f>IFERROR(1/J375*(X375/H375),"0")</f>
        <v>0.25</v>
      </c>
      <c r="BP375" s="64">
        <f>IFERROR(1/J375*(Y375/H375),"0")</f>
        <v>0.25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55">
        <v>4607091380897</v>
      </c>
      <c r="E376" s="75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1058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134.4</v>
      </c>
      <c r="Y376" s="742">
        <f>IFERROR(IF(X376="",0,CEILING((X376/$H376),1)*$H376),"")</f>
        <v>134.4</v>
      </c>
      <c r="Z376" s="36">
        <f>IFERROR(IF(Y376=0,"",ROUNDUP(Y376/H376,0)*0.01898),"")</f>
        <v>0.30368000000000001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142.70400000000001</v>
      </c>
      <c r="BN376" s="64">
        <f>IFERROR(Y376*I376/H376,"0")</f>
        <v>142.70400000000001</v>
      </c>
      <c r="BO376" s="64">
        <f>IFERROR(1/J376*(X376/H376),"0")</f>
        <v>0.25</v>
      </c>
      <c r="BP376" s="64">
        <f>IFERROR(1/J376*(Y376/H376),"0")</f>
        <v>0.25</v>
      </c>
    </row>
    <row r="377" spans="1:68" x14ac:dyDescent="0.2">
      <c r="A377" s="753"/>
      <c r="B377" s="752"/>
      <c r="C377" s="752"/>
      <c r="D377" s="752"/>
      <c r="E377" s="752"/>
      <c r="F377" s="752"/>
      <c r="G377" s="752"/>
      <c r="H377" s="752"/>
      <c r="I377" s="752"/>
      <c r="J377" s="752"/>
      <c r="K377" s="752"/>
      <c r="L377" s="752"/>
      <c r="M377" s="752"/>
      <c r="N377" s="752"/>
      <c r="O377" s="754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48</v>
      </c>
      <c r="Y377" s="743">
        <f>IFERROR(Y374/H374,"0")+IFERROR(Y375/H375,"0")+IFERROR(Y376/H376,"0")</f>
        <v>48</v>
      </c>
      <c r="Z377" s="743">
        <f>IFERROR(IF(Z374="",0,Z374),"0")+IFERROR(IF(Z375="",0,Z375),"0")+IFERROR(IF(Z376="",0,Z376),"0")</f>
        <v>0.91104000000000007</v>
      </c>
      <c r="AA377" s="744"/>
      <c r="AB377" s="744"/>
      <c r="AC377" s="744"/>
    </row>
    <row r="378" spans="1:68" x14ac:dyDescent="0.2">
      <c r="A378" s="752"/>
      <c r="B378" s="752"/>
      <c r="C378" s="752"/>
      <c r="D378" s="752"/>
      <c r="E378" s="752"/>
      <c r="F378" s="752"/>
      <c r="G378" s="752"/>
      <c r="H378" s="752"/>
      <c r="I378" s="752"/>
      <c r="J378" s="752"/>
      <c r="K378" s="752"/>
      <c r="L378" s="752"/>
      <c r="M378" s="752"/>
      <c r="N378" s="752"/>
      <c r="O378" s="754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393.6</v>
      </c>
      <c r="Y378" s="743">
        <f>IFERROR(SUM(Y374:Y376),"0")</f>
        <v>393.6</v>
      </c>
      <c r="Z378" s="37"/>
      <c r="AA378" s="744"/>
      <c r="AB378" s="744"/>
      <c r="AC378" s="744"/>
    </row>
    <row r="379" spans="1:68" ht="14.25" hidden="1" customHeight="1" x14ac:dyDescent="0.25">
      <c r="A379" s="751" t="s">
        <v>81</v>
      </c>
      <c r="B379" s="752"/>
      <c r="C379" s="752"/>
      <c r="D379" s="752"/>
      <c r="E379" s="752"/>
      <c r="F379" s="752"/>
      <c r="G379" s="752"/>
      <c r="H379" s="752"/>
      <c r="I379" s="752"/>
      <c r="J379" s="752"/>
      <c r="K379" s="752"/>
      <c r="L379" s="752"/>
      <c r="M379" s="752"/>
      <c r="N379" s="752"/>
      <c r="O379" s="752"/>
      <c r="P379" s="752"/>
      <c r="Q379" s="752"/>
      <c r="R379" s="752"/>
      <c r="S379" s="752"/>
      <c r="T379" s="752"/>
      <c r="U379" s="752"/>
      <c r="V379" s="752"/>
      <c r="W379" s="752"/>
      <c r="X379" s="752"/>
      <c r="Y379" s="752"/>
      <c r="Z379" s="752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55">
        <v>4607091388374</v>
      </c>
      <c r="E380" s="75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55">
        <v>4607091388381</v>
      </c>
      <c r="E381" s="75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1141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55">
        <v>4607091383102</v>
      </c>
      <c r="E382" s="75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0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55">
        <v>4607091388404</v>
      </c>
      <c r="E383" s="75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53"/>
      <c r="B384" s="752"/>
      <c r="C384" s="752"/>
      <c r="D384" s="752"/>
      <c r="E384" s="752"/>
      <c r="F384" s="752"/>
      <c r="G384" s="752"/>
      <c r="H384" s="752"/>
      <c r="I384" s="752"/>
      <c r="J384" s="752"/>
      <c r="K384" s="752"/>
      <c r="L384" s="752"/>
      <c r="M384" s="752"/>
      <c r="N384" s="752"/>
      <c r="O384" s="754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52"/>
      <c r="B385" s="752"/>
      <c r="C385" s="752"/>
      <c r="D385" s="752"/>
      <c r="E385" s="752"/>
      <c r="F385" s="752"/>
      <c r="G385" s="752"/>
      <c r="H385" s="752"/>
      <c r="I385" s="752"/>
      <c r="J385" s="752"/>
      <c r="K385" s="752"/>
      <c r="L385" s="752"/>
      <c r="M385" s="752"/>
      <c r="N385" s="752"/>
      <c r="O385" s="754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1" t="s">
        <v>609</v>
      </c>
      <c r="B386" s="752"/>
      <c r="C386" s="752"/>
      <c r="D386" s="752"/>
      <c r="E386" s="752"/>
      <c r="F386" s="752"/>
      <c r="G386" s="752"/>
      <c r="H386" s="752"/>
      <c r="I386" s="752"/>
      <c r="J386" s="752"/>
      <c r="K386" s="752"/>
      <c r="L386" s="752"/>
      <c r="M386" s="752"/>
      <c r="N386" s="752"/>
      <c r="O386" s="752"/>
      <c r="P386" s="752"/>
      <c r="Q386" s="752"/>
      <c r="R386" s="752"/>
      <c r="S386" s="752"/>
      <c r="T386" s="752"/>
      <c r="U386" s="752"/>
      <c r="V386" s="752"/>
      <c r="W386" s="752"/>
      <c r="X386" s="752"/>
      <c r="Y386" s="752"/>
      <c r="Z386" s="752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55">
        <v>4680115881808</v>
      </c>
      <c r="E387" s="75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55">
        <v>4680115881822</v>
      </c>
      <c r="E388" s="75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55">
        <v>4680115880016</v>
      </c>
      <c r="E389" s="75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53"/>
      <c r="B390" s="752"/>
      <c r="C390" s="752"/>
      <c r="D390" s="752"/>
      <c r="E390" s="752"/>
      <c r="F390" s="752"/>
      <c r="G390" s="752"/>
      <c r="H390" s="752"/>
      <c r="I390" s="752"/>
      <c r="J390" s="752"/>
      <c r="K390" s="752"/>
      <c r="L390" s="752"/>
      <c r="M390" s="752"/>
      <c r="N390" s="752"/>
      <c r="O390" s="754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52"/>
      <c r="B391" s="752"/>
      <c r="C391" s="752"/>
      <c r="D391" s="752"/>
      <c r="E391" s="752"/>
      <c r="F391" s="752"/>
      <c r="G391" s="752"/>
      <c r="H391" s="752"/>
      <c r="I391" s="752"/>
      <c r="J391" s="752"/>
      <c r="K391" s="752"/>
      <c r="L391" s="752"/>
      <c r="M391" s="752"/>
      <c r="N391" s="752"/>
      <c r="O391" s="754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94" t="s">
        <v>618</v>
      </c>
      <c r="B392" s="752"/>
      <c r="C392" s="752"/>
      <c r="D392" s="752"/>
      <c r="E392" s="752"/>
      <c r="F392" s="752"/>
      <c r="G392" s="752"/>
      <c r="H392" s="752"/>
      <c r="I392" s="752"/>
      <c r="J392" s="752"/>
      <c r="K392" s="752"/>
      <c r="L392" s="752"/>
      <c r="M392" s="752"/>
      <c r="N392" s="752"/>
      <c r="O392" s="752"/>
      <c r="P392" s="752"/>
      <c r="Q392" s="752"/>
      <c r="R392" s="752"/>
      <c r="S392" s="752"/>
      <c r="T392" s="752"/>
      <c r="U392" s="752"/>
      <c r="V392" s="752"/>
      <c r="W392" s="752"/>
      <c r="X392" s="752"/>
      <c r="Y392" s="752"/>
      <c r="Z392" s="752"/>
      <c r="AA392" s="736"/>
      <c r="AB392" s="736"/>
      <c r="AC392" s="736"/>
    </row>
    <row r="393" spans="1:68" ht="14.25" hidden="1" customHeight="1" x14ac:dyDescent="0.25">
      <c r="A393" s="751" t="s">
        <v>147</v>
      </c>
      <c r="B393" s="752"/>
      <c r="C393" s="752"/>
      <c r="D393" s="752"/>
      <c r="E393" s="752"/>
      <c r="F393" s="752"/>
      <c r="G393" s="752"/>
      <c r="H393" s="752"/>
      <c r="I393" s="752"/>
      <c r="J393" s="752"/>
      <c r="K393" s="752"/>
      <c r="L393" s="752"/>
      <c r="M393" s="752"/>
      <c r="N393" s="752"/>
      <c r="O393" s="752"/>
      <c r="P393" s="752"/>
      <c r="Q393" s="752"/>
      <c r="R393" s="752"/>
      <c r="S393" s="752"/>
      <c r="T393" s="752"/>
      <c r="U393" s="752"/>
      <c r="V393" s="752"/>
      <c r="W393" s="752"/>
      <c r="X393" s="752"/>
      <c r="Y393" s="752"/>
      <c r="Z393" s="752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55">
        <v>4607091383836</v>
      </c>
      <c r="E394" s="75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53"/>
      <c r="B395" s="752"/>
      <c r="C395" s="752"/>
      <c r="D395" s="752"/>
      <c r="E395" s="752"/>
      <c r="F395" s="752"/>
      <c r="G395" s="752"/>
      <c r="H395" s="752"/>
      <c r="I395" s="752"/>
      <c r="J395" s="752"/>
      <c r="K395" s="752"/>
      <c r="L395" s="752"/>
      <c r="M395" s="752"/>
      <c r="N395" s="752"/>
      <c r="O395" s="754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52"/>
      <c r="B396" s="752"/>
      <c r="C396" s="752"/>
      <c r="D396" s="752"/>
      <c r="E396" s="752"/>
      <c r="F396" s="752"/>
      <c r="G396" s="752"/>
      <c r="H396" s="752"/>
      <c r="I396" s="752"/>
      <c r="J396" s="752"/>
      <c r="K396" s="752"/>
      <c r="L396" s="752"/>
      <c r="M396" s="752"/>
      <c r="N396" s="752"/>
      <c r="O396" s="754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1" t="s">
        <v>63</v>
      </c>
      <c r="B397" s="752"/>
      <c r="C397" s="752"/>
      <c r="D397" s="752"/>
      <c r="E397" s="752"/>
      <c r="F397" s="752"/>
      <c r="G397" s="752"/>
      <c r="H397" s="752"/>
      <c r="I397" s="752"/>
      <c r="J397" s="752"/>
      <c r="K397" s="752"/>
      <c r="L397" s="752"/>
      <c r="M397" s="752"/>
      <c r="N397" s="752"/>
      <c r="O397" s="752"/>
      <c r="P397" s="752"/>
      <c r="Q397" s="752"/>
      <c r="R397" s="752"/>
      <c r="S397" s="752"/>
      <c r="T397" s="752"/>
      <c r="U397" s="752"/>
      <c r="V397" s="752"/>
      <c r="W397" s="752"/>
      <c r="X397" s="752"/>
      <c r="Y397" s="752"/>
      <c r="Z397" s="752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55">
        <v>4607091387919</v>
      </c>
      <c r="E398" s="75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8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64.8</v>
      </c>
      <c r="Y398" s="742">
        <f>IFERROR(IF(X398="",0,CEILING((X398/$H398),1)*$H398),"")</f>
        <v>64.8</v>
      </c>
      <c r="Z398" s="36">
        <f>IFERROR(IF(Y398=0,"",ROUNDUP(Y398/H398,0)*0.01898),"")</f>
        <v>0.15184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68.951999999999998</v>
      </c>
      <c r="BN398" s="64">
        <f>IFERROR(Y398*I398/H398,"0")</f>
        <v>68.951999999999998</v>
      </c>
      <c r="BO398" s="64">
        <f>IFERROR(1/J398*(X398/H398),"0")</f>
        <v>0.125</v>
      </c>
      <c r="BP398" s="64">
        <f>IFERROR(1/J398*(Y398/H398),"0")</f>
        <v>0.125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55">
        <v>4680115883604</v>
      </c>
      <c r="E399" s="75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9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55">
        <v>4680115883567</v>
      </c>
      <c r="E400" s="75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11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3"/>
      <c r="B401" s="752"/>
      <c r="C401" s="752"/>
      <c r="D401" s="752"/>
      <c r="E401" s="752"/>
      <c r="F401" s="752"/>
      <c r="G401" s="752"/>
      <c r="H401" s="752"/>
      <c r="I401" s="752"/>
      <c r="J401" s="752"/>
      <c r="K401" s="752"/>
      <c r="L401" s="752"/>
      <c r="M401" s="752"/>
      <c r="N401" s="752"/>
      <c r="O401" s="754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8</v>
      </c>
      <c r="Y401" s="743">
        <f>IFERROR(Y398/H398,"0")+IFERROR(Y399/H399,"0")+IFERROR(Y400/H400,"0")</f>
        <v>8</v>
      </c>
      <c r="Z401" s="743">
        <f>IFERROR(IF(Z398="",0,Z398),"0")+IFERROR(IF(Z399="",0,Z399),"0")+IFERROR(IF(Z400="",0,Z400),"0")</f>
        <v>0.15184</v>
      </c>
      <c r="AA401" s="744"/>
      <c r="AB401" s="744"/>
      <c r="AC401" s="744"/>
    </row>
    <row r="402" spans="1:68" x14ac:dyDescent="0.2">
      <c r="A402" s="752"/>
      <c r="B402" s="752"/>
      <c r="C402" s="752"/>
      <c r="D402" s="752"/>
      <c r="E402" s="752"/>
      <c r="F402" s="752"/>
      <c r="G402" s="752"/>
      <c r="H402" s="752"/>
      <c r="I402" s="752"/>
      <c r="J402" s="752"/>
      <c r="K402" s="752"/>
      <c r="L402" s="752"/>
      <c r="M402" s="752"/>
      <c r="N402" s="752"/>
      <c r="O402" s="754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64.8</v>
      </c>
      <c r="Y402" s="743">
        <f>IFERROR(SUM(Y398:Y400),"0")</f>
        <v>64.8</v>
      </c>
      <c r="Z402" s="37"/>
      <c r="AA402" s="744"/>
      <c r="AB402" s="744"/>
      <c r="AC402" s="744"/>
    </row>
    <row r="403" spans="1:68" ht="27.75" hidden="1" customHeight="1" x14ac:dyDescent="0.2">
      <c r="A403" s="911" t="s">
        <v>631</v>
      </c>
      <c r="B403" s="912"/>
      <c r="C403" s="912"/>
      <c r="D403" s="912"/>
      <c r="E403" s="912"/>
      <c r="F403" s="912"/>
      <c r="G403" s="912"/>
      <c r="H403" s="912"/>
      <c r="I403" s="912"/>
      <c r="J403" s="912"/>
      <c r="K403" s="912"/>
      <c r="L403" s="912"/>
      <c r="M403" s="912"/>
      <c r="N403" s="912"/>
      <c r="O403" s="912"/>
      <c r="P403" s="912"/>
      <c r="Q403" s="912"/>
      <c r="R403" s="912"/>
      <c r="S403" s="912"/>
      <c r="T403" s="912"/>
      <c r="U403" s="912"/>
      <c r="V403" s="912"/>
      <c r="W403" s="912"/>
      <c r="X403" s="912"/>
      <c r="Y403" s="912"/>
      <c r="Z403" s="912"/>
      <c r="AA403" s="48"/>
      <c r="AB403" s="48"/>
      <c r="AC403" s="48"/>
    </row>
    <row r="404" spans="1:68" ht="16.5" hidden="1" customHeight="1" x14ac:dyDescent="0.25">
      <c r="A404" s="794" t="s">
        <v>632</v>
      </c>
      <c r="B404" s="752"/>
      <c r="C404" s="752"/>
      <c r="D404" s="752"/>
      <c r="E404" s="752"/>
      <c r="F404" s="752"/>
      <c r="G404" s="752"/>
      <c r="H404" s="752"/>
      <c r="I404" s="752"/>
      <c r="J404" s="752"/>
      <c r="K404" s="752"/>
      <c r="L404" s="752"/>
      <c r="M404" s="752"/>
      <c r="N404" s="752"/>
      <c r="O404" s="752"/>
      <c r="P404" s="752"/>
      <c r="Q404" s="752"/>
      <c r="R404" s="752"/>
      <c r="S404" s="752"/>
      <c r="T404" s="752"/>
      <c r="U404" s="752"/>
      <c r="V404" s="752"/>
      <c r="W404" s="752"/>
      <c r="X404" s="752"/>
      <c r="Y404" s="752"/>
      <c r="Z404" s="752"/>
      <c r="AA404" s="736"/>
      <c r="AB404" s="736"/>
      <c r="AC404" s="736"/>
    </row>
    <row r="405" spans="1:68" ht="14.25" hidden="1" customHeight="1" x14ac:dyDescent="0.25">
      <c r="A405" s="751" t="s">
        <v>89</v>
      </c>
      <c r="B405" s="752"/>
      <c r="C405" s="752"/>
      <c r="D405" s="752"/>
      <c r="E405" s="752"/>
      <c r="F405" s="752"/>
      <c r="G405" s="752"/>
      <c r="H405" s="752"/>
      <c r="I405" s="752"/>
      <c r="J405" s="752"/>
      <c r="K405" s="752"/>
      <c r="L405" s="752"/>
      <c r="M405" s="752"/>
      <c r="N405" s="752"/>
      <c r="O405" s="752"/>
      <c r="P405" s="752"/>
      <c r="Q405" s="752"/>
      <c r="R405" s="752"/>
      <c r="S405" s="752"/>
      <c r="T405" s="752"/>
      <c r="U405" s="752"/>
      <c r="V405" s="752"/>
      <c r="W405" s="752"/>
      <c r="X405" s="752"/>
      <c r="Y405" s="752"/>
      <c r="Z405" s="752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55">
        <v>4680115884847</v>
      </c>
      <c r="E406" s="75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950</v>
      </c>
      <c r="Y406" s="742">
        <f t="shared" ref="Y406:Y415" si="77">IFERROR(IF(X406="",0,CEILING((X406/$H406),1)*$H406),"")</f>
        <v>960</v>
      </c>
      <c r="Z406" s="36">
        <f>IFERROR(IF(Y406=0,"",ROUNDUP(Y406/H406,0)*0.02175),"")</f>
        <v>1.3919999999999999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980.4</v>
      </c>
      <c r="BN406" s="64">
        <f t="shared" ref="BN406:BN415" si="79">IFERROR(Y406*I406/H406,"0")</f>
        <v>990.72</v>
      </c>
      <c r="BO406" s="64">
        <f t="shared" ref="BO406:BO415" si="80">IFERROR(1/J406*(X406/H406),"0")</f>
        <v>1.3194444444444444</v>
      </c>
      <c r="BP406" s="64">
        <f t="shared" ref="BP406:BP415" si="81">IFERROR(1/J406*(Y406/H406),"0")</f>
        <v>1.3333333333333333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55">
        <v>4680115884847</v>
      </c>
      <c r="E407" s="75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10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55">
        <v>4680115884854</v>
      </c>
      <c r="E408" s="75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55">
        <v>4680115884854</v>
      </c>
      <c r="E409" s="75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55">
        <v>4680115884830</v>
      </c>
      <c r="E410" s="75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930</v>
      </c>
      <c r="Y410" s="742">
        <f t="shared" si="77"/>
        <v>930</v>
      </c>
      <c r="Z410" s="36">
        <f>IFERROR(IF(Y410=0,"",ROUNDUP(Y410/H410,0)*0.02175),"")</f>
        <v>1.3484999999999998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959.76</v>
      </c>
      <c r="BN410" s="64">
        <f t="shared" si="79"/>
        <v>959.76</v>
      </c>
      <c r="BO410" s="64">
        <f t="shared" si="80"/>
        <v>1.2916666666666665</v>
      </c>
      <c r="BP410" s="64">
        <f t="shared" si="81"/>
        <v>1.2916666666666665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55">
        <v>4680115884830</v>
      </c>
      <c r="E411" s="75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10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55">
        <v>4607091383997</v>
      </c>
      <c r="E412" s="75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8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55">
        <v>4680115882638</v>
      </c>
      <c r="E413" s="75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10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55">
        <v>4680115884922</v>
      </c>
      <c r="E414" s="75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11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55">
        <v>4680115884861</v>
      </c>
      <c r="E415" s="75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3"/>
      <c r="B416" s="752"/>
      <c r="C416" s="752"/>
      <c r="D416" s="752"/>
      <c r="E416" s="752"/>
      <c r="F416" s="752"/>
      <c r="G416" s="752"/>
      <c r="H416" s="752"/>
      <c r="I416" s="752"/>
      <c r="J416" s="752"/>
      <c r="K416" s="752"/>
      <c r="L416" s="752"/>
      <c r="M416" s="752"/>
      <c r="N416" s="752"/>
      <c r="O416" s="754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125.33333333333334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2.7404999999999999</v>
      </c>
      <c r="AA416" s="744"/>
      <c r="AB416" s="744"/>
      <c r="AC416" s="744"/>
    </row>
    <row r="417" spans="1:68" x14ac:dyDescent="0.2">
      <c r="A417" s="752"/>
      <c r="B417" s="752"/>
      <c r="C417" s="752"/>
      <c r="D417" s="752"/>
      <c r="E417" s="752"/>
      <c r="F417" s="752"/>
      <c r="G417" s="752"/>
      <c r="H417" s="752"/>
      <c r="I417" s="752"/>
      <c r="J417" s="752"/>
      <c r="K417" s="752"/>
      <c r="L417" s="752"/>
      <c r="M417" s="752"/>
      <c r="N417" s="752"/>
      <c r="O417" s="754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1880</v>
      </c>
      <c r="Y417" s="743">
        <f>IFERROR(SUM(Y406:Y415),"0")</f>
        <v>1890</v>
      </c>
      <c r="Z417" s="37"/>
      <c r="AA417" s="744"/>
      <c r="AB417" s="744"/>
      <c r="AC417" s="744"/>
    </row>
    <row r="418" spans="1:68" ht="14.25" hidden="1" customHeight="1" x14ac:dyDescent="0.25">
      <c r="A418" s="751" t="s">
        <v>136</v>
      </c>
      <c r="B418" s="752"/>
      <c r="C418" s="752"/>
      <c r="D418" s="752"/>
      <c r="E418" s="752"/>
      <c r="F418" s="752"/>
      <c r="G418" s="752"/>
      <c r="H418" s="752"/>
      <c r="I418" s="752"/>
      <c r="J418" s="752"/>
      <c r="K418" s="752"/>
      <c r="L418" s="752"/>
      <c r="M418" s="752"/>
      <c r="N418" s="752"/>
      <c r="O418" s="752"/>
      <c r="P418" s="752"/>
      <c r="Q418" s="752"/>
      <c r="R418" s="752"/>
      <c r="S418" s="752"/>
      <c r="T418" s="752"/>
      <c r="U418" s="752"/>
      <c r="V418" s="752"/>
      <c r="W418" s="752"/>
      <c r="X418" s="752"/>
      <c r="Y418" s="752"/>
      <c r="Z418" s="752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55">
        <v>4607091383980</v>
      </c>
      <c r="E419" s="75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10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840</v>
      </c>
      <c r="Y419" s="742">
        <f>IFERROR(IF(X419="",0,CEILING((X419/$H419),1)*$H419),"")</f>
        <v>840</v>
      </c>
      <c r="Z419" s="36">
        <f>IFERROR(IF(Y419=0,"",ROUNDUP(Y419/H419,0)*0.02175),"")</f>
        <v>1.218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866.88</v>
      </c>
      <c r="BN419" s="64">
        <f>IFERROR(Y419*I419/H419,"0")</f>
        <v>866.88</v>
      </c>
      <c r="BO419" s="64">
        <f>IFERROR(1/J419*(X419/H419),"0")</f>
        <v>1.1666666666666665</v>
      </c>
      <c r="BP419" s="64">
        <f>IFERROR(1/J419*(Y419/H419),"0")</f>
        <v>1.1666666666666665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55">
        <v>4607091384178</v>
      </c>
      <c r="E420" s="75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3"/>
      <c r="B421" s="752"/>
      <c r="C421" s="752"/>
      <c r="D421" s="752"/>
      <c r="E421" s="752"/>
      <c r="F421" s="752"/>
      <c r="G421" s="752"/>
      <c r="H421" s="752"/>
      <c r="I421" s="752"/>
      <c r="J421" s="752"/>
      <c r="K421" s="752"/>
      <c r="L421" s="752"/>
      <c r="M421" s="752"/>
      <c r="N421" s="752"/>
      <c r="O421" s="754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56</v>
      </c>
      <c r="Y421" s="743">
        <f>IFERROR(Y419/H419,"0")+IFERROR(Y420/H420,"0")</f>
        <v>56</v>
      </c>
      <c r="Z421" s="743">
        <f>IFERROR(IF(Z419="",0,Z419),"0")+IFERROR(IF(Z420="",0,Z420),"0")</f>
        <v>1.218</v>
      </c>
      <c r="AA421" s="744"/>
      <c r="AB421" s="744"/>
      <c r="AC421" s="744"/>
    </row>
    <row r="422" spans="1:68" x14ac:dyDescent="0.2">
      <c r="A422" s="752"/>
      <c r="B422" s="752"/>
      <c r="C422" s="752"/>
      <c r="D422" s="752"/>
      <c r="E422" s="752"/>
      <c r="F422" s="752"/>
      <c r="G422" s="752"/>
      <c r="H422" s="752"/>
      <c r="I422" s="752"/>
      <c r="J422" s="752"/>
      <c r="K422" s="752"/>
      <c r="L422" s="752"/>
      <c r="M422" s="752"/>
      <c r="N422" s="752"/>
      <c r="O422" s="754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840</v>
      </c>
      <c r="Y422" s="743">
        <f>IFERROR(SUM(Y419:Y420),"0")</f>
        <v>840</v>
      </c>
      <c r="Z422" s="37"/>
      <c r="AA422" s="744"/>
      <c r="AB422" s="744"/>
      <c r="AC422" s="744"/>
    </row>
    <row r="423" spans="1:68" ht="14.25" hidden="1" customHeight="1" x14ac:dyDescent="0.25">
      <c r="A423" s="751" t="s">
        <v>63</v>
      </c>
      <c r="B423" s="752"/>
      <c r="C423" s="752"/>
      <c r="D423" s="752"/>
      <c r="E423" s="752"/>
      <c r="F423" s="752"/>
      <c r="G423" s="752"/>
      <c r="H423" s="752"/>
      <c r="I423" s="752"/>
      <c r="J423" s="752"/>
      <c r="K423" s="752"/>
      <c r="L423" s="752"/>
      <c r="M423" s="752"/>
      <c r="N423" s="752"/>
      <c r="O423" s="752"/>
      <c r="P423" s="752"/>
      <c r="Q423" s="752"/>
      <c r="R423" s="752"/>
      <c r="S423" s="752"/>
      <c r="T423" s="752"/>
      <c r="U423" s="752"/>
      <c r="V423" s="752"/>
      <c r="W423" s="752"/>
      <c r="X423" s="752"/>
      <c r="Y423" s="752"/>
      <c r="Z423" s="752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55">
        <v>4607091383928</v>
      </c>
      <c r="E424" s="75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103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55">
        <v>4607091384260</v>
      </c>
      <c r="E425" s="75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1002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53"/>
      <c r="B426" s="752"/>
      <c r="C426" s="752"/>
      <c r="D426" s="752"/>
      <c r="E426" s="752"/>
      <c r="F426" s="752"/>
      <c r="G426" s="752"/>
      <c r="H426" s="752"/>
      <c r="I426" s="752"/>
      <c r="J426" s="752"/>
      <c r="K426" s="752"/>
      <c r="L426" s="752"/>
      <c r="M426" s="752"/>
      <c r="N426" s="752"/>
      <c r="O426" s="754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52"/>
      <c r="B427" s="752"/>
      <c r="C427" s="752"/>
      <c r="D427" s="752"/>
      <c r="E427" s="752"/>
      <c r="F427" s="752"/>
      <c r="G427" s="752"/>
      <c r="H427" s="752"/>
      <c r="I427" s="752"/>
      <c r="J427" s="752"/>
      <c r="K427" s="752"/>
      <c r="L427" s="752"/>
      <c r="M427" s="752"/>
      <c r="N427" s="752"/>
      <c r="O427" s="754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1" t="s">
        <v>178</v>
      </c>
      <c r="B428" s="752"/>
      <c r="C428" s="752"/>
      <c r="D428" s="752"/>
      <c r="E428" s="752"/>
      <c r="F428" s="752"/>
      <c r="G428" s="752"/>
      <c r="H428" s="752"/>
      <c r="I428" s="752"/>
      <c r="J428" s="752"/>
      <c r="K428" s="752"/>
      <c r="L428" s="752"/>
      <c r="M428" s="752"/>
      <c r="N428" s="752"/>
      <c r="O428" s="752"/>
      <c r="P428" s="752"/>
      <c r="Q428" s="752"/>
      <c r="R428" s="752"/>
      <c r="S428" s="752"/>
      <c r="T428" s="752"/>
      <c r="U428" s="752"/>
      <c r="V428" s="752"/>
      <c r="W428" s="752"/>
      <c r="X428" s="752"/>
      <c r="Y428" s="752"/>
      <c r="Z428" s="752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5">
        <v>4607091384673</v>
      </c>
      <c r="E429" s="75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1054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72</v>
      </c>
      <c r="Y429" s="742">
        <f>IFERROR(IF(X429="",0,CEILING((X429/$H429),1)*$H429),"")</f>
        <v>72</v>
      </c>
      <c r="Z429" s="36">
        <f>IFERROR(IF(Y429=0,"",ROUNDUP(Y429/H429,0)*0.01898),"")</f>
        <v>0.15184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76.152000000000001</v>
      </c>
      <c r="BN429" s="64">
        <f>IFERROR(Y429*I429/H429,"0")</f>
        <v>76.152000000000001</v>
      </c>
      <c r="BO429" s="64">
        <f>IFERROR(1/J429*(X429/H429),"0")</f>
        <v>0.125</v>
      </c>
      <c r="BP429" s="64">
        <f>IFERROR(1/J429*(Y429/H429),"0")</f>
        <v>0.125</v>
      </c>
    </row>
    <row r="430" spans="1:68" x14ac:dyDescent="0.2">
      <c r="A430" s="753"/>
      <c r="B430" s="752"/>
      <c r="C430" s="752"/>
      <c r="D430" s="752"/>
      <c r="E430" s="752"/>
      <c r="F430" s="752"/>
      <c r="G430" s="752"/>
      <c r="H430" s="752"/>
      <c r="I430" s="752"/>
      <c r="J430" s="752"/>
      <c r="K430" s="752"/>
      <c r="L430" s="752"/>
      <c r="M430" s="752"/>
      <c r="N430" s="752"/>
      <c r="O430" s="754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8</v>
      </c>
      <c r="Y430" s="743">
        <f>IFERROR(Y429/H429,"0")</f>
        <v>8</v>
      </c>
      <c r="Z430" s="743">
        <f>IFERROR(IF(Z429="",0,Z429),"0")</f>
        <v>0.15184</v>
      </c>
      <c r="AA430" s="744"/>
      <c r="AB430" s="744"/>
      <c r="AC430" s="744"/>
    </row>
    <row r="431" spans="1:68" x14ac:dyDescent="0.2">
      <c r="A431" s="752"/>
      <c r="B431" s="752"/>
      <c r="C431" s="752"/>
      <c r="D431" s="752"/>
      <c r="E431" s="752"/>
      <c r="F431" s="752"/>
      <c r="G431" s="752"/>
      <c r="H431" s="752"/>
      <c r="I431" s="752"/>
      <c r="J431" s="752"/>
      <c r="K431" s="752"/>
      <c r="L431" s="752"/>
      <c r="M431" s="752"/>
      <c r="N431" s="752"/>
      <c r="O431" s="754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72</v>
      </c>
      <c r="Y431" s="743">
        <f>IFERROR(SUM(Y429:Y429),"0")</f>
        <v>72</v>
      </c>
      <c r="Z431" s="37"/>
      <c r="AA431" s="744"/>
      <c r="AB431" s="744"/>
      <c r="AC431" s="744"/>
    </row>
    <row r="432" spans="1:68" ht="16.5" hidden="1" customHeight="1" x14ac:dyDescent="0.25">
      <c r="A432" s="794" t="s">
        <v>673</v>
      </c>
      <c r="B432" s="752"/>
      <c r="C432" s="752"/>
      <c r="D432" s="752"/>
      <c r="E432" s="752"/>
      <c r="F432" s="752"/>
      <c r="G432" s="752"/>
      <c r="H432" s="752"/>
      <c r="I432" s="752"/>
      <c r="J432" s="752"/>
      <c r="K432" s="752"/>
      <c r="L432" s="752"/>
      <c r="M432" s="752"/>
      <c r="N432" s="752"/>
      <c r="O432" s="752"/>
      <c r="P432" s="752"/>
      <c r="Q432" s="752"/>
      <c r="R432" s="752"/>
      <c r="S432" s="752"/>
      <c r="T432" s="752"/>
      <c r="U432" s="752"/>
      <c r="V432" s="752"/>
      <c r="W432" s="752"/>
      <c r="X432" s="752"/>
      <c r="Y432" s="752"/>
      <c r="Z432" s="752"/>
      <c r="AA432" s="736"/>
      <c r="AB432" s="736"/>
      <c r="AC432" s="736"/>
    </row>
    <row r="433" spans="1:68" ht="14.25" hidden="1" customHeight="1" x14ac:dyDescent="0.25">
      <c r="A433" s="751" t="s">
        <v>89</v>
      </c>
      <c r="B433" s="752"/>
      <c r="C433" s="752"/>
      <c r="D433" s="752"/>
      <c r="E433" s="752"/>
      <c r="F433" s="752"/>
      <c r="G433" s="752"/>
      <c r="H433" s="752"/>
      <c r="I433" s="752"/>
      <c r="J433" s="752"/>
      <c r="K433" s="752"/>
      <c r="L433" s="752"/>
      <c r="M433" s="752"/>
      <c r="N433" s="752"/>
      <c r="O433" s="752"/>
      <c r="P433" s="752"/>
      <c r="Q433" s="752"/>
      <c r="R433" s="752"/>
      <c r="S433" s="752"/>
      <c r="T433" s="752"/>
      <c r="U433" s="752"/>
      <c r="V433" s="752"/>
      <c r="W433" s="752"/>
      <c r="X433" s="752"/>
      <c r="Y433" s="752"/>
      <c r="Z433" s="752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55">
        <v>4680115881907</v>
      </c>
      <c r="E434" s="75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55">
        <v>4680115881907</v>
      </c>
      <c r="E435" s="75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55">
        <v>4680115883925</v>
      </c>
      <c r="E436" s="75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55">
        <v>4680115883925</v>
      </c>
      <c r="E437" s="75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6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55">
        <v>4680115884892</v>
      </c>
      <c r="E438" s="75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1000</v>
      </c>
      <c r="Y438" s="742">
        <f t="shared" si="82"/>
        <v>1004.4000000000001</v>
      </c>
      <c r="Z438" s="36">
        <f>IFERROR(IF(Y438=0,"",ROUNDUP(Y438/H438,0)*0.01898),"")</f>
        <v>1.7651399999999999</v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1040.2777777777776</v>
      </c>
      <c r="BN438" s="64">
        <f t="shared" si="84"/>
        <v>1044.855</v>
      </c>
      <c r="BO438" s="64">
        <f t="shared" si="85"/>
        <v>1.4467592592592591</v>
      </c>
      <c r="BP438" s="64">
        <f t="shared" si="86"/>
        <v>1.453125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55">
        <v>4607091384192</v>
      </c>
      <c r="E439" s="75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8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55">
        <v>4680115884885</v>
      </c>
      <c r="E440" s="75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55">
        <v>4680115884908</v>
      </c>
      <c r="E441" s="75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3"/>
      <c r="B442" s="752"/>
      <c r="C442" s="752"/>
      <c r="D442" s="752"/>
      <c r="E442" s="752"/>
      <c r="F442" s="752"/>
      <c r="G442" s="752"/>
      <c r="H442" s="752"/>
      <c r="I442" s="752"/>
      <c r="J442" s="752"/>
      <c r="K442" s="752"/>
      <c r="L442" s="752"/>
      <c r="M442" s="752"/>
      <c r="N442" s="752"/>
      <c r="O442" s="754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92.592592592592581</v>
      </c>
      <c r="Y442" s="743">
        <f>IFERROR(Y434/H434,"0")+IFERROR(Y435/H435,"0")+IFERROR(Y436/H436,"0")+IFERROR(Y437/H437,"0")+IFERROR(Y438/H438,"0")+IFERROR(Y439/H439,"0")+IFERROR(Y440/H440,"0")+IFERROR(Y441/H441,"0")</f>
        <v>93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1.7651399999999999</v>
      </c>
      <c r="AA442" s="744"/>
      <c r="AB442" s="744"/>
      <c r="AC442" s="744"/>
    </row>
    <row r="443" spans="1:68" x14ac:dyDescent="0.2">
      <c r="A443" s="752"/>
      <c r="B443" s="752"/>
      <c r="C443" s="752"/>
      <c r="D443" s="752"/>
      <c r="E443" s="752"/>
      <c r="F443" s="752"/>
      <c r="G443" s="752"/>
      <c r="H443" s="752"/>
      <c r="I443" s="752"/>
      <c r="J443" s="752"/>
      <c r="K443" s="752"/>
      <c r="L443" s="752"/>
      <c r="M443" s="752"/>
      <c r="N443" s="752"/>
      <c r="O443" s="754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1000</v>
      </c>
      <c r="Y443" s="743">
        <f>IFERROR(SUM(Y434:Y441),"0")</f>
        <v>1004.4000000000001</v>
      </c>
      <c r="Z443" s="37"/>
      <c r="AA443" s="744"/>
      <c r="AB443" s="744"/>
      <c r="AC443" s="744"/>
    </row>
    <row r="444" spans="1:68" ht="14.25" hidden="1" customHeight="1" x14ac:dyDescent="0.25">
      <c r="A444" s="751" t="s">
        <v>147</v>
      </c>
      <c r="B444" s="752"/>
      <c r="C444" s="752"/>
      <c r="D444" s="752"/>
      <c r="E444" s="752"/>
      <c r="F444" s="752"/>
      <c r="G444" s="752"/>
      <c r="H444" s="752"/>
      <c r="I444" s="752"/>
      <c r="J444" s="752"/>
      <c r="K444" s="752"/>
      <c r="L444" s="752"/>
      <c r="M444" s="752"/>
      <c r="N444" s="752"/>
      <c r="O444" s="752"/>
      <c r="P444" s="752"/>
      <c r="Q444" s="752"/>
      <c r="R444" s="752"/>
      <c r="S444" s="752"/>
      <c r="T444" s="752"/>
      <c r="U444" s="752"/>
      <c r="V444" s="752"/>
      <c r="W444" s="752"/>
      <c r="X444" s="752"/>
      <c r="Y444" s="752"/>
      <c r="Z444" s="752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55">
        <v>4607091384802</v>
      </c>
      <c r="E445" s="75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113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55">
        <v>4607091384826</v>
      </c>
      <c r="E446" s="75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8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53"/>
      <c r="B447" s="752"/>
      <c r="C447" s="752"/>
      <c r="D447" s="752"/>
      <c r="E447" s="752"/>
      <c r="F447" s="752"/>
      <c r="G447" s="752"/>
      <c r="H447" s="752"/>
      <c r="I447" s="752"/>
      <c r="J447" s="752"/>
      <c r="K447" s="752"/>
      <c r="L447" s="752"/>
      <c r="M447" s="752"/>
      <c r="N447" s="752"/>
      <c r="O447" s="754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52"/>
      <c r="B448" s="752"/>
      <c r="C448" s="752"/>
      <c r="D448" s="752"/>
      <c r="E448" s="752"/>
      <c r="F448" s="752"/>
      <c r="G448" s="752"/>
      <c r="H448" s="752"/>
      <c r="I448" s="752"/>
      <c r="J448" s="752"/>
      <c r="K448" s="752"/>
      <c r="L448" s="752"/>
      <c r="M448" s="752"/>
      <c r="N448" s="752"/>
      <c r="O448" s="754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1" t="s">
        <v>63</v>
      </c>
      <c r="B449" s="752"/>
      <c r="C449" s="752"/>
      <c r="D449" s="752"/>
      <c r="E449" s="752"/>
      <c r="F449" s="752"/>
      <c r="G449" s="752"/>
      <c r="H449" s="752"/>
      <c r="I449" s="752"/>
      <c r="J449" s="752"/>
      <c r="K449" s="752"/>
      <c r="L449" s="752"/>
      <c r="M449" s="752"/>
      <c r="N449" s="752"/>
      <c r="O449" s="752"/>
      <c r="P449" s="752"/>
      <c r="Q449" s="752"/>
      <c r="R449" s="752"/>
      <c r="S449" s="752"/>
      <c r="T449" s="752"/>
      <c r="U449" s="752"/>
      <c r="V449" s="752"/>
      <c r="W449" s="752"/>
      <c r="X449" s="752"/>
      <c r="Y449" s="752"/>
      <c r="Z449" s="752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55">
        <v>4607091384246</v>
      </c>
      <c r="E450" s="75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100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288</v>
      </c>
      <c r="Y450" s="742">
        <f>IFERROR(IF(X450="",0,CEILING((X450/$H450),1)*$H450),"")</f>
        <v>288</v>
      </c>
      <c r="Z450" s="36">
        <f>IFERROR(IF(Y450=0,"",ROUNDUP(Y450/H450,0)*0.01898),"")</f>
        <v>0.60736000000000001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304.608</v>
      </c>
      <c r="BN450" s="64">
        <f>IFERROR(Y450*I450/H450,"0")</f>
        <v>304.608</v>
      </c>
      <c r="BO450" s="64">
        <f>IFERROR(1/J450*(X450/H450),"0")</f>
        <v>0.5</v>
      </c>
      <c r="BP450" s="64">
        <f>IFERROR(1/J450*(Y450/H450),"0")</f>
        <v>0.5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55">
        <v>4680115881976</v>
      </c>
      <c r="E451" s="75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84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55">
        <v>4607091384253</v>
      </c>
      <c r="E452" s="75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11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115.2</v>
      </c>
      <c r="Y452" s="742">
        <f>IFERROR(IF(X452="",0,CEILING((X452/$H452),1)*$H452),"")</f>
        <v>115.19999999999999</v>
      </c>
      <c r="Z452" s="36">
        <f>IFERROR(IF(Y452=0,"",ROUNDUP(Y452/H452,0)*0.00651),"")</f>
        <v>0.31247999999999998</v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127.87200000000001</v>
      </c>
      <c r="BN452" s="64">
        <f>IFERROR(Y452*I452/H452,"0")</f>
        <v>127.87199999999999</v>
      </c>
      <c r="BO452" s="64">
        <f>IFERROR(1/J452*(X452/H452),"0")</f>
        <v>0.26373626373626374</v>
      </c>
      <c r="BP452" s="64">
        <f>IFERROR(1/J452*(Y452/H452),"0")</f>
        <v>0.26373626373626374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55">
        <v>4607091384253</v>
      </c>
      <c r="E453" s="75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55">
        <v>4680115881969</v>
      </c>
      <c r="E454" s="75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3"/>
      <c r="B455" s="752"/>
      <c r="C455" s="752"/>
      <c r="D455" s="752"/>
      <c r="E455" s="752"/>
      <c r="F455" s="752"/>
      <c r="G455" s="752"/>
      <c r="H455" s="752"/>
      <c r="I455" s="752"/>
      <c r="J455" s="752"/>
      <c r="K455" s="752"/>
      <c r="L455" s="752"/>
      <c r="M455" s="752"/>
      <c r="N455" s="752"/>
      <c r="O455" s="754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80</v>
      </c>
      <c r="Y455" s="743">
        <f>IFERROR(Y450/H450,"0")+IFERROR(Y451/H451,"0")+IFERROR(Y452/H452,"0")+IFERROR(Y453/H453,"0")+IFERROR(Y454/H454,"0")</f>
        <v>80</v>
      </c>
      <c r="Z455" s="743">
        <f>IFERROR(IF(Z450="",0,Z450),"0")+IFERROR(IF(Z451="",0,Z451),"0")+IFERROR(IF(Z452="",0,Z452),"0")+IFERROR(IF(Z453="",0,Z453),"0")+IFERROR(IF(Z454="",0,Z454),"0")</f>
        <v>0.91983999999999999</v>
      </c>
      <c r="AA455" s="744"/>
      <c r="AB455" s="744"/>
      <c r="AC455" s="744"/>
    </row>
    <row r="456" spans="1:68" x14ac:dyDescent="0.2">
      <c r="A456" s="752"/>
      <c r="B456" s="752"/>
      <c r="C456" s="752"/>
      <c r="D456" s="752"/>
      <c r="E456" s="752"/>
      <c r="F456" s="752"/>
      <c r="G456" s="752"/>
      <c r="H456" s="752"/>
      <c r="I456" s="752"/>
      <c r="J456" s="752"/>
      <c r="K456" s="752"/>
      <c r="L456" s="752"/>
      <c r="M456" s="752"/>
      <c r="N456" s="752"/>
      <c r="O456" s="754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403.2</v>
      </c>
      <c r="Y456" s="743">
        <f>IFERROR(SUM(Y450:Y454),"0")</f>
        <v>403.2</v>
      </c>
      <c r="Z456" s="37"/>
      <c r="AA456" s="744"/>
      <c r="AB456" s="744"/>
      <c r="AC456" s="744"/>
    </row>
    <row r="457" spans="1:68" ht="14.25" hidden="1" customHeight="1" x14ac:dyDescent="0.25">
      <c r="A457" s="751" t="s">
        <v>178</v>
      </c>
      <c r="B457" s="752"/>
      <c r="C457" s="752"/>
      <c r="D457" s="752"/>
      <c r="E457" s="752"/>
      <c r="F457" s="752"/>
      <c r="G457" s="752"/>
      <c r="H457" s="752"/>
      <c r="I457" s="752"/>
      <c r="J457" s="752"/>
      <c r="K457" s="752"/>
      <c r="L457" s="752"/>
      <c r="M457" s="752"/>
      <c r="N457" s="752"/>
      <c r="O457" s="752"/>
      <c r="P457" s="752"/>
      <c r="Q457" s="752"/>
      <c r="R457" s="752"/>
      <c r="S457" s="752"/>
      <c r="T457" s="752"/>
      <c r="U457" s="752"/>
      <c r="V457" s="752"/>
      <c r="W457" s="752"/>
      <c r="X457" s="752"/>
      <c r="Y457" s="752"/>
      <c r="Z457" s="752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55">
        <v>4607091389357</v>
      </c>
      <c r="E458" s="75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1121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53"/>
      <c r="B459" s="752"/>
      <c r="C459" s="752"/>
      <c r="D459" s="752"/>
      <c r="E459" s="752"/>
      <c r="F459" s="752"/>
      <c r="G459" s="752"/>
      <c r="H459" s="752"/>
      <c r="I459" s="752"/>
      <c r="J459" s="752"/>
      <c r="K459" s="752"/>
      <c r="L459" s="752"/>
      <c r="M459" s="752"/>
      <c r="N459" s="752"/>
      <c r="O459" s="754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52"/>
      <c r="B460" s="752"/>
      <c r="C460" s="752"/>
      <c r="D460" s="752"/>
      <c r="E460" s="752"/>
      <c r="F460" s="752"/>
      <c r="G460" s="752"/>
      <c r="H460" s="752"/>
      <c r="I460" s="752"/>
      <c r="J460" s="752"/>
      <c r="K460" s="752"/>
      <c r="L460" s="752"/>
      <c r="M460" s="752"/>
      <c r="N460" s="752"/>
      <c r="O460" s="754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911" t="s">
        <v>716</v>
      </c>
      <c r="B461" s="912"/>
      <c r="C461" s="912"/>
      <c r="D461" s="912"/>
      <c r="E461" s="912"/>
      <c r="F461" s="912"/>
      <c r="G461" s="912"/>
      <c r="H461" s="912"/>
      <c r="I461" s="912"/>
      <c r="J461" s="912"/>
      <c r="K461" s="912"/>
      <c r="L461" s="912"/>
      <c r="M461" s="912"/>
      <c r="N461" s="912"/>
      <c r="O461" s="912"/>
      <c r="P461" s="912"/>
      <c r="Q461" s="912"/>
      <c r="R461" s="912"/>
      <c r="S461" s="912"/>
      <c r="T461" s="912"/>
      <c r="U461" s="912"/>
      <c r="V461" s="912"/>
      <c r="W461" s="912"/>
      <c r="X461" s="912"/>
      <c r="Y461" s="912"/>
      <c r="Z461" s="912"/>
      <c r="AA461" s="48"/>
      <c r="AB461" s="48"/>
      <c r="AC461" s="48"/>
    </row>
    <row r="462" spans="1:68" ht="16.5" hidden="1" customHeight="1" x14ac:dyDescent="0.25">
      <c r="A462" s="794" t="s">
        <v>717</v>
      </c>
      <c r="B462" s="752"/>
      <c r="C462" s="752"/>
      <c r="D462" s="752"/>
      <c r="E462" s="752"/>
      <c r="F462" s="752"/>
      <c r="G462" s="752"/>
      <c r="H462" s="752"/>
      <c r="I462" s="752"/>
      <c r="J462" s="752"/>
      <c r="K462" s="752"/>
      <c r="L462" s="752"/>
      <c r="M462" s="752"/>
      <c r="N462" s="752"/>
      <c r="O462" s="752"/>
      <c r="P462" s="752"/>
      <c r="Q462" s="752"/>
      <c r="R462" s="752"/>
      <c r="S462" s="752"/>
      <c r="T462" s="752"/>
      <c r="U462" s="752"/>
      <c r="V462" s="752"/>
      <c r="W462" s="752"/>
      <c r="X462" s="752"/>
      <c r="Y462" s="752"/>
      <c r="Z462" s="752"/>
      <c r="AA462" s="736"/>
      <c r="AB462" s="736"/>
      <c r="AC462" s="736"/>
    </row>
    <row r="463" spans="1:68" ht="14.25" hidden="1" customHeight="1" x14ac:dyDescent="0.25">
      <c r="A463" s="751" t="s">
        <v>147</v>
      </c>
      <c r="B463" s="752"/>
      <c r="C463" s="752"/>
      <c r="D463" s="752"/>
      <c r="E463" s="752"/>
      <c r="F463" s="752"/>
      <c r="G463" s="752"/>
      <c r="H463" s="752"/>
      <c r="I463" s="752"/>
      <c r="J463" s="752"/>
      <c r="K463" s="752"/>
      <c r="L463" s="752"/>
      <c r="M463" s="752"/>
      <c r="N463" s="752"/>
      <c r="O463" s="752"/>
      <c r="P463" s="752"/>
      <c r="Q463" s="752"/>
      <c r="R463" s="752"/>
      <c r="S463" s="752"/>
      <c r="T463" s="752"/>
      <c r="U463" s="752"/>
      <c r="V463" s="752"/>
      <c r="W463" s="752"/>
      <c r="X463" s="752"/>
      <c r="Y463" s="752"/>
      <c r="Z463" s="752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55">
        <v>4680115886100</v>
      </c>
      <c r="E464" s="75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1072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55">
        <v>4680115886117</v>
      </c>
      <c r="E465" s="75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859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55">
        <v>4680115886117</v>
      </c>
      <c r="E466" s="75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1078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55">
        <v>4680115886124</v>
      </c>
      <c r="E467" s="75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103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55">
        <v>4680115883147</v>
      </c>
      <c r="E468" s="75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11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55">
        <v>4680115883147</v>
      </c>
      <c r="E469" s="75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104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55">
        <v>4607091384338</v>
      </c>
      <c r="E470" s="75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55">
        <v>4680115883154</v>
      </c>
      <c r="E471" s="75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10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55">
        <v>4680115883154</v>
      </c>
      <c r="E472" s="75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894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55">
        <v>4607091389524</v>
      </c>
      <c r="E473" s="75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110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55">
        <v>4680115883161</v>
      </c>
      <c r="E474" s="75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55">
        <v>4680115883161</v>
      </c>
      <c r="E475" s="75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888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55">
        <v>4607091389531</v>
      </c>
      <c r="E476" s="75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10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55">
        <v>4607091384345</v>
      </c>
      <c r="E477" s="75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55">
        <v>4680115883185</v>
      </c>
      <c r="E478" s="75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55">
        <v>4680115883185</v>
      </c>
      <c r="E479" s="75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1051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53"/>
      <c r="B480" s="752"/>
      <c r="C480" s="752"/>
      <c r="D480" s="752"/>
      <c r="E480" s="752"/>
      <c r="F480" s="752"/>
      <c r="G480" s="752"/>
      <c r="H480" s="752"/>
      <c r="I480" s="752"/>
      <c r="J480" s="752"/>
      <c r="K480" s="752"/>
      <c r="L480" s="752"/>
      <c r="M480" s="752"/>
      <c r="N480" s="752"/>
      <c r="O480" s="754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52"/>
      <c r="B481" s="752"/>
      <c r="C481" s="752"/>
      <c r="D481" s="752"/>
      <c r="E481" s="752"/>
      <c r="F481" s="752"/>
      <c r="G481" s="752"/>
      <c r="H481" s="752"/>
      <c r="I481" s="752"/>
      <c r="J481" s="752"/>
      <c r="K481" s="752"/>
      <c r="L481" s="752"/>
      <c r="M481" s="752"/>
      <c r="N481" s="752"/>
      <c r="O481" s="754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1" t="s">
        <v>63</v>
      </c>
      <c r="B482" s="752"/>
      <c r="C482" s="752"/>
      <c r="D482" s="752"/>
      <c r="E482" s="752"/>
      <c r="F482" s="752"/>
      <c r="G482" s="752"/>
      <c r="H482" s="752"/>
      <c r="I482" s="752"/>
      <c r="J482" s="752"/>
      <c r="K482" s="752"/>
      <c r="L482" s="752"/>
      <c r="M482" s="752"/>
      <c r="N482" s="752"/>
      <c r="O482" s="752"/>
      <c r="P482" s="752"/>
      <c r="Q482" s="752"/>
      <c r="R482" s="752"/>
      <c r="S482" s="752"/>
      <c r="T482" s="752"/>
      <c r="U482" s="752"/>
      <c r="V482" s="752"/>
      <c r="W482" s="752"/>
      <c r="X482" s="752"/>
      <c r="Y482" s="752"/>
      <c r="Z482" s="752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55">
        <v>4607091384352</v>
      </c>
      <c r="E483" s="75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55">
        <v>4607091389654</v>
      </c>
      <c r="E484" s="75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8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53"/>
      <c r="B485" s="752"/>
      <c r="C485" s="752"/>
      <c r="D485" s="752"/>
      <c r="E485" s="752"/>
      <c r="F485" s="752"/>
      <c r="G485" s="752"/>
      <c r="H485" s="752"/>
      <c r="I485" s="752"/>
      <c r="J485" s="752"/>
      <c r="K485" s="752"/>
      <c r="L485" s="752"/>
      <c r="M485" s="752"/>
      <c r="N485" s="752"/>
      <c r="O485" s="754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52"/>
      <c r="B486" s="752"/>
      <c r="C486" s="752"/>
      <c r="D486" s="752"/>
      <c r="E486" s="752"/>
      <c r="F486" s="752"/>
      <c r="G486" s="752"/>
      <c r="H486" s="752"/>
      <c r="I486" s="752"/>
      <c r="J486" s="752"/>
      <c r="K486" s="752"/>
      <c r="L486" s="752"/>
      <c r="M486" s="752"/>
      <c r="N486" s="752"/>
      <c r="O486" s="754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1" t="s">
        <v>81</v>
      </c>
      <c r="B487" s="752"/>
      <c r="C487" s="752"/>
      <c r="D487" s="752"/>
      <c r="E487" s="752"/>
      <c r="F487" s="752"/>
      <c r="G487" s="752"/>
      <c r="H487" s="752"/>
      <c r="I487" s="752"/>
      <c r="J487" s="752"/>
      <c r="K487" s="752"/>
      <c r="L487" s="752"/>
      <c r="M487" s="752"/>
      <c r="N487" s="752"/>
      <c r="O487" s="752"/>
      <c r="P487" s="752"/>
      <c r="Q487" s="752"/>
      <c r="R487" s="752"/>
      <c r="S487" s="752"/>
      <c r="T487" s="752"/>
      <c r="U487" s="752"/>
      <c r="V487" s="752"/>
      <c r="W487" s="752"/>
      <c r="X487" s="752"/>
      <c r="Y487" s="752"/>
      <c r="Z487" s="752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55">
        <v>4680115884113</v>
      </c>
      <c r="E488" s="75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53"/>
      <c r="B489" s="752"/>
      <c r="C489" s="752"/>
      <c r="D489" s="752"/>
      <c r="E489" s="752"/>
      <c r="F489" s="752"/>
      <c r="G489" s="752"/>
      <c r="H489" s="752"/>
      <c r="I489" s="752"/>
      <c r="J489" s="752"/>
      <c r="K489" s="752"/>
      <c r="L489" s="752"/>
      <c r="M489" s="752"/>
      <c r="N489" s="752"/>
      <c r="O489" s="754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52"/>
      <c r="B490" s="752"/>
      <c r="C490" s="752"/>
      <c r="D490" s="752"/>
      <c r="E490" s="752"/>
      <c r="F490" s="752"/>
      <c r="G490" s="752"/>
      <c r="H490" s="752"/>
      <c r="I490" s="752"/>
      <c r="J490" s="752"/>
      <c r="K490" s="752"/>
      <c r="L490" s="752"/>
      <c r="M490" s="752"/>
      <c r="N490" s="752"/>
      <c r="O490" s="754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94" t="s">
        <v>770</v>
      </c>
      <c r="B491" s="752"/>
      <c r="C491" s="752"/>
      <c r="D491" s="752"/>
      <c r="E491" s="752"/>
      <c r="F491" s="752"/>
      <c r="G491" s="752"/>
      <c r="H491" s="752"/>
      <c r="I491" s="752"/>
      <c r="J491" s="752"/>
      <c r="K491" s="752"/>
      <c r="L491" s="752"/>
      <c r="M491" s="752"/>
      <c r="N491" s="752"/>
      <c r="O491" s="752"/>
      <c r="P491" s="752"/>
      <c r="Q491" s="752"/>
      <c r="R491" s="752"/>
      <c r="S491" s="752"/>
      <c r="T491" s="752"/>
      <c r="U491" s="752"/>
      <c r="V491" s="752"/>
      <c r="W491" s="752"/>
      <c r="X491" s="752"/>
      <c r="Y491" s="752"/>
      <c r="Z491" s="752"/>
      <c r="AA491" s="736"/>
      <c r="AB491" s="736"/>
      <c r="AC491" s="736"/>
    </row>
    <row r="492" spans="1:68" ht="14.25" hidden="1" customHeight="1" x14ac:dyDescent="0.25">
      <c r="A492" s="751" t="s">
        <v>136</v>
      </c>
      <c r="B492" s="752"/>
      <c r="C492" s="752"/>
      <c r="D492" s="752"/>
      <c r="E492" s="752"/>
      <c r="F492" s="752"/>
      <c r="G492" s="752"/>
      <c r="H492" s="752"/>
      <c r="I492" s="752"/>
      <c r="J492" s="752"/>
      <c r="K492" s="752"/>
      <c r="L492" s="752"/>
      <c r="M492" s="752"/>
      <c r="N492" s="752"/>
      <c r="O492" s="752"/>
      <c r="P492" s="752"/>
      <c r="Q492" s="752"/>
      <c r="R492" s="752"/>
      <c r="S492" s="752"/>
      <c r="T492" s="752"/>
      <c r="U492" s="752"/>
      <c r="V492" s="752"/>
      <c r="W492" s="752"/>
      <c r="X492" s="752"/>
      <c r="Y492" s="752"/>
      <c r="Z492" s="752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55">
        <v>4607091389364</v>
      </c>
      <c r="E493" s="75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53"/>
      <c r="B494" s="752"/>
      <c r="C494" s="752"/>
      <c r="D494" s="752"/>
      <c r="E494" s="752"/>
      <c r="F494" s="752"/>
      <c r="G494" s="752"/>
      <c r="H494" s="752"/>
      <c r="I494" s="752"/>
      <c r="J494" s="752"/>
      <c r="K494" s="752"/>
      <c r="L494" s="752"/>
      <c r="M494" s="752"/>
      <c r="N494" s="752"/>
      <c r="O494" s="754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52"/>
      <c r="B495" s="752"/>
      <c r="C495" s="752"/>
      <c r="D495" s="752"/>
      <c r="E495" s="752"/>
      <c r="F495" s="752"/>
      <c r="G495" s="752"/>
      <c r="H495" s="752"/>
      <c r="I495" s="752"/>
      <c r="J495" s="752"/>
      <c r="K495" s="752"/>
      <c r="L495" s="752"/>
      <c r="M495" s="752"/>
      <c r="N495" s="752"/>
      <c r="O495" s="754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1" t="s">
        <v>147</v>
      </c>
      <c r="B496" s="752"/>
      <c r="C496" s="752"/>
      <c r="D496" s="752"/>
      <c r="E496" s="752"/>
      <c r="F496" s="752"/>
      <c r="G496" s="752"/>
      <c r="H496" s="752"/>
      <c r="I496" s="752"/>
      <c r="J496" s="752"/>
      <c r="K496" s="752"/>
      <c r="L496" s="752"/>
      <c r="M496" s="752"/>
      <c r="N496" s="752"/>
      <c r="O496" s="752"/>
      <c r="P496" s="752"/>
      <c r="Q496" s="752"/>
      <c r="R496" s="752"/>
      <c r="S496" s="752"/>
      <c r="T496" s="752"/>
      <c r="U496" s="752"/>
      <c r="V496" s="752"/>
      <c r="W496" s="752"/>
      <c r="X496" s="752"/>
      <c r="Y496" s="752"/>
      <c r="Z496" s="752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55">
        <v>4680115886094</v>
      </c>
      <c r="E497" s="75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800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55">
        <v>4607091389425</v>
      </c>
      <c r="E498" s="75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11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55">
        <v>4680115880771</v>
      </c>
      <c r="E499" s="75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788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55">
        <v>4607091389500</v>
      </c>
      <c r="E500" s="75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9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53"/>
      <c r="B501" s="752"/>
      <c r="C501" s="752"/>
      <c r="D501" s="752"/>
      <c r="E501" s="752"/>
      <c r="F501" s="752"/>
      <c r="G501" s="752"/>
      <c r="H501" s="752"/>
      <c r="I501" s="752"/>
      <c r="J501" s="752"/>
      <c r="K501" s="752"/>
      <c r="L501" s="752"/>
      <c r="M501" s="752"/>
      <c r="N501" s="752"/>
      <c r="O501" s="754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52"/>
      <c r="B502" s="752"/>
      <c r="C502" s="752"/>
      <c r="D502" s="752"/>
      <c r="E502" s="752"/>
      <c r="F502" s="752"/>
      <c r="G502" s="752"/>
      <c r="H502" s="752"/>
      <c r="I502" s="752"/>
      <c r="J502" s="752"/>
      <c r="K502" s="752"/>
      <c r="L502" s="752"/>
      <c r="M502" s="752"/>
      <c r="N502" s="752"/>
      <c r="O502" s="754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94" t="s">
        <v>787</v>
      </c>
      <c r="B503" s="752"/>
      <c r="C503" s="752"/>
      <c r="D503" s="752"/>
      <c r="E503" s="752"/>
      <c r="F503" s="752"/>
      <c r="G503" s="752"/>
      <c r="H503" s="752"/>
      <c r="I503" s="752"/>
      <c r="J503" s="752"/>
      <c r="K503" s="752"/>
      <c r="L503" s="752"/>
      <c r="M503" s="752"/>
      <c r="N503" s="752"/>
      <c r="O503" s="752"/>
      <c r="P503" s="752"/>
      <c r="Q503" s="752"/>
      <c r="R503" s="752"/>
      <c r="S503" s="752"/>
      <c r="T503" s="752"/>
      <c r="U503" s="752"/>
      <c r="V503" s="752"/>
      <c r="W503" s="752"/>
      <c r="X503" s="752"/>
      <c r="Y503" s="752"/>
      <c r="Z503" s="752"/>
      <c r="AA503" s="736"/>
      <c r="AB503" s="736"/>
      <c r="AC503" s="736"/>
    </row>
    <row r="504" spans="1:68" ht="14.25" hidden="1" customHeight="1" x14ac:dyDescent="0.25">
      <c r="A504" s="751" t="s">
        <v>147</v>
      </c>
      <c r="B504" s="752"/>
      <c r="C504" s="752"/>
      <c r="D504" s="752"/>
      <c r="E504" s="752"/>
      <c r="F504" s="752"/>
      <c r="G504" s="752"/>
      <c r="H504" s="752"/>
      <c r="I504" s="752"/>
      <c r="J504" s="752"/>
      <c r="K504" s="752"/>
      <c r="L504" s="752"/>
      <c r="M504" s="752"/>
      <c r="N504" s="752"/>
      <c r="O504" s="752"/>
      <c r="P504" s="752"/>
      <c r="Q504" s="752"/>
      <c r="R504" s="752"/>
      <c r="S504" s="752"/>
      <c r="T504" s="752"/>
      <c r="U504" s="752"/>
      <c r="V504" s="752"/>
      <c r="W504" s="752"/>
      <c r="X504" s="752"/>
      <c r="Y504" s="752"/>
      <c r="Z504" s="752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55">
        <v>4680115885189</v>
      </c>
      <c r="E505" s="75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7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55">
        <v>4680115885110</v>
      </c>
      <c r="E506" s="75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48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55">
        <v>4680115885219</v>
      </c>
      <c r="E507" s="75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7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53"/>
      <c r="B508" s="752"/>
      <c r="C508" s="752"/>
      <c r="D508" s="752"/>
      <c r="E508" s="752"/>
      <c r="F508" s="752"/>
      <c r="G508" s="752"/>
      <c r="H508" s="752"/>
      <c r="I508" s="752"/>
      <c r="J508" s="752"/>
      <c r="K508" s="752"/>
      <c r="L508" s="752"/>
      <c r="M508" s="752"/>
      <c r="N508" s="752"/>
      <c r="O508" s="754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52"/>
      <c r="B509" s="752"/>
      <c r="C509" s="752"/>
      <c r="D509" s="752"/>
      <c r="E509" s="752"/>
      <c r="F509" s="752"/>
      <c r="G509" s="752"/>
      <c r="H509" s="752"/>
      <c r="I509" s="752"/>
      <c r="J509" s="752"/>
      <c r="K509" s="752"/>
      <c r="L509" s="752"/>
      <c r="M509" s="752"/>
      <c r="N509" s="752"/>
      <c r="O509" s="754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94" t="s">
        <v>799</v>
      </c>
      <c r="B510" s="752"/>
      <c r="C510" s="752"/>
      <c r="D510" s="752"/>
      <c r="E510" s="752"/>
      <c r="F510" s="752"/>
      <c r="G510" s="752"/>
      <c r="H510" s="752"/>
      <c r="I510" s="752"/>
      <c r="J510" s="752"/>
      <c r="K510" s="752"/>
      <c r="L510" s="752"/>
      <c r="M510" s="752"/>
      <c r="N510" s="752"/>
      <c r="O510" s="752"/>
      <c r="P510" s="752"/>
      <c r="Q510" s="752"/>
      <c r="R510" s="752"/>
      <c r="S510" s="752"/>
      <c r="T510" s="752"/>
      <c r="U510" s="752"/>
      <c r="V510" s="752"/>
      <c r="W510" s="752"/>
      <c r="X510" s="752"/>
      <c r="Y510" s="752"/>
      <c r="Z510" s="752"/>
      <c r="AA510" s="736"/>
      <c r="AB510" s="736"/>
      <c r="AC510" s="736"/>
    </row>
    <row r="511" spans="1:68" ht="14.25" hidden="1" customHeight="1" x14ac:dyDescent="0.25">
      <c r="A511" s="751" t="s">
        <v>147</v>
      </c>
      <c r="B511" s="752"/>
      <c r="C511" s="752"/>
      <c r="D511" s="752"/>
      <c r="E511" s="752"/>
      <c r="F511" s="752"/>
      <c r="G511" s="752"/>
      <c r="H511" s="752"/>
      <c r="I511" s="752"/>
      <c r="J511" s="752"/>
      <c r="K511" s="752"/>
      <c r="L511" s="752"/>
      <c r="M511" s="752"/>
      <c r="N511" s="752"/>
      <c r="O511" s="752"/>
      <c r="P511" s="752"/>
      <c r="Q511" s="752"/>
      <c r="R511" s="752"/>
      <c r="S511" s="752"/>
      <c r="T511" s="752"/>
      <c r="U511" s="752"/>
      <c r="V511" s="752"/>
      <c r="W511" s="752"/>
      <c r="X511" s="752"/>
      <c r="Y511" s="752"/>
      <c r="Z511" s="752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55">
        <v>4680115885103</v>
      </c>
      <c r="E512" s="75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53"/>
      <c r="B513" s="752"/>
      <c r="C513" s="752"/>
      <c r="D513" s="752"/>
      <c r="E513" s="752"/>
      <c r="F513" s="752"/>
      <c r="G513" s="752"/>
      <c r="H513" s="752"/>
      <c r="I513" s="752"/>
      <c r="J513" s="752"/>
      <c r="K513" s="752"/>
      <c r="L513" s="752"/>
      <c r="M513" s="752"/>
      <c r="N513" s="752"/>
      <c r="O513" s="754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52"/>
      <c r="B514" s="752"/>
      <c r="C514" s="752"/>
      <c r="D514" s="752"/>
      <c r="E514" s="752"/>
      <c r="F514" s="752"/>
      <c r="G514" s="752"/>
      <c r="H514" s="752"/>
      <c r="I514" s="752"/>
      <c r="J514" s="752"/>
      <c r="K514" s="752"/>
      <c r="L514" s="752"/>
      <c r="M514" s="752"/>
      <c r="N514" s="752"/>
      <c r="O514" s="754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1" t="s">
        <v>178</v>
      </c>
      <c r="B515" s="752"/>
      <c r="C515" s="752"/>
      <c r="D515" s="752"/>
      <c r="E515" s="752"/>
      <c r="F515" s="752"/>
      <c r="G515" s="752"/>
      <c r="H515" s="752"/>
      <c r="I515" s="752"/>
      <c r="J515" s="752"/>
      <c r="K515" s="752"/>
      <c r="L515" s="752"/>
      <c r="M515" s="752"/>
      <c r="N515" s="752"/>
      <c r="O515" s="752"/>
      <c r="P515" s="752"/>
      <c r="Q515" s="752"/>
      <c r="R515" s="752"/>
      <c r="S515" s="752"/>
      <c r="T515" s="752"/>
      <c r="U515" s="752"/>
      <c r="V515" s="752"/>
      <c r="W515" s="752"/>
      <c r="X515" s="752"/>
      <c r="Y515" s="752"/>
      <c r="Z515" s="752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55">
        <v>4680115885509</v>
      </c>
      <c r="E516" s="75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8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53"/>
      <c r="B517" s="752"/>
      <c r="C517" s="752"/>
      <c r="D517" s="752"/>
      <c r="E517" s="752"/>
      <c r="F517" s="752"/>
      <c r="G517" s="752"/>
      <c r="H517" s="752"/>
      <c r="I517" s="752"/>
      <c r="J517" s="752"/>
      <c r="K517" s="752"/>
      <c r="L517" s="752"/>
      <c r="M517" s="752"/>
      <c r="N517" s="752"/>
      <c r="O517" s="754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52"/>
      <c r="B518" s="752"/>
      <c r="C518" s="752"/>
      <c r="D518" s="752"/>
      <c r="E518" s="752"/>
      <c r="F518" s="752"/>
      <c r="G518" s="752"/>
      <c r="H518" s="752"/>
      <c r="I518" s="752"/>
      <c r="J518" s="752"/>
      <c r="K518" s="752"/>
      <c r="L518" s="752"/>
      <c r="M518" s="752"/>
      <c r="N518" s="752"/>
      <c r="O518" s="754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911" t="s">
        <v>806</v>
      </c>
      <c r="B519" s="912"/>
      <c r="C519" s="912"/>
      <c r="D519" s="912"/>
      <c r="E519" s="912"/>
      <c r="F519" s="912"/>
      <c r="G519" s="912"/>
      <c r="H519" s="912"/>
      <c r="I519" s="912"/>
      <c r="J519" s="912"/>
      <c r="K519" s="912"/>
      <c r="L519" s="912"/>
      <c r="M519" s="912"/>
      <c r="N519" s="912"/>
      <c r="O519" s="912"/>
      <c r="P519" s="912"/>
      <c r="Q519" s="912"/>
      <c r="R519" s="912"/>
      <c r="S519" s="912"/>
      <c r="T519" s="912"/>
      <c r="U519" s="912"/>
      <c r="V519" s="912"/>
      <c r="W519" s="912"/>
      <c r="X519" s="912"/>
      <c r="Y519" s="912"/>
      <c r="Z519" s="912"/>
      <c r="AA519" s="48"/>
      <c r="AB519" s="48"/>
      <c r="AC519" s="48"/>
    </row>
    <row r="520" spans="1:68" ht="16.5" hidden="1" customHeight="1" x14ac:dyDescent="0.25">
      <c r="A520" s="794" t="s">
        <v>806</v>
      </c>
      <c r="B520" s="752"/>
      <c r="C520" s="752"/>
      <c r="D520" s="752"/>
      <c r="E520" s="752"/>
      <c r="F520" s="752"/>
      <c r="G520" s="752"/>
      <c r="H520" s="752"/>
      <c r="I520" s="752"/>
      <c r="J520" s="752"/>
      <c r="K520" s="752"/>
      <c r="L520" s="752"/>
      <c r="M520" s="752"/>
      <c r="N520" s="752"/>
      <c r="O520" s="752"/>
      <c r="P520" s="752"/>
      <c r="Q520" s="752"/>
      <c r="R520" s="752"/>
      <c r="S520" s="752"/>
      <c r="T520" s="752"/>
      <c r="U520" s="752"/>
      <c r="V520" s="752"/>
      <c r="W520" s="752"/>
      <c r="X520" s="752"/>
      <c r="Y520" s="752"/>
      <c r="Z520" s="752"/>
      <c r="AA520" s="736"/>
      <c r="AB520" s="736"/>
      <c r="AC520" s="736"/>
    </row>
    <row r="521" spans="1:68" ht="14.25" hidden="1" customHeight="1" x14ac:dyDescent="0.25">
      <c r="A521" s="751" t="s">
        <v>89</v>
      </c>
      <c r="B521" s="752"/>
      <c r="C521" s="752"/>
      <c r="D521" s="752"/>
      <c r="E521" s="752"/>
      <c r="F521" s="752"/>
      <c r="G521" s="752"/>
      <c r="H521" s="752"/>
      <c r="I521" s="752"/>
      <c r="J521" s="752"/>
      <c r="K521" s="752"/>
      <c r="L521" s="752"/>
      <c r="M521" s="752"/>
      <c r="N521" s="752"/>
      <c r="O521" s="752"/>
      <c r="P521" s="752"/>
      <c r="Q521" s="752"/>
      <c r="R521" s="752"/>
      <c r="S521" s="752"/>
      <c r="T521" s="752"/>
      <c r="U521" s="752"/>
      <c r="V521" s="752"/>
      <c r="W521" s="752"/>
      <c r="X521" s="752"/>
      <c r="Y521" s="752"/>
      <c r="Z521" s="752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55">
        <v>4607091389067</v>
      </c>
      <c r="E522" s="75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11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55">
        <v>4680115885271</v>
      </c>
      <c r="E523" s="75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11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55">
        <v>4680115884502</v>
      </c>
      <c r="E524" s="75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5">
        <v>4607091389104</v>
      </c>
      <c r="E525" s="75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8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802.56</v>
      </c>
      <c r="Y525" s="742">
        <f t="shared" si="93"/>
        <v>802.56000000000006</v>
      </c>
      <c r="Z525" s="36">
        <f t="shared" si="94"/>
        <v>1.81792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857.27999999999975</v>
      </c>
      <c r="BN525" s="64">
        <f t="shared" si="96"/>
        <v>857.28</v>
      </c>
      <c r="BO525" s="64">
        <f t="shared" si="97"/>
        <v>1.4615384615384615</v>
      </c>
      <c r="BP525" s="64">
        <f t="shared" si="98"/>
        <v>1.4615384615384617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55">
        <v>4680115884519</v>
      </c>
      <c r="E526" s="75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9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55">
        <v>4680115885226</v>
      </c>
      <c r="E527" s="75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11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506.88</v>
      </c>
      <c r="Y527" s="742">
        <f t="shared" si="93"/>
        <v>506.88</v>
      </c>
      <c r="Z527" s="36">
        <f t="shared" si="94"/>
        <v>1.1481600000000001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541.43999999999994</v>
      </c>
      <c r="BN527" s="64">
        <f t="shared" si="96"/>
        <v>541.43999999999994</v>
      </c>
      <c r="BO527" s="64">
        <f t="shared" si="97"/>
        <v>0.92307692307692313</v>
      </c>
      <c r="BP527" s="64">
        <f t="shared" si="98"/>
        <v>0.92307692307692313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55">
        <v>4680115880603</v>
      </c>
      <c r="E528" s="75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7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55">
        <v>4680115880603</v>
      </c>
      <c r="E529" s="75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10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55">
        <v>4680115886391</v>
      </c>
      <c r="E530" s="75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899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55">
        <v>4680115882782</v>
      </c>
      <c r="E531" s="75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55">
        <v>4680115885479</v>
      </c>
      <c r="E532" s="75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915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55">
        <v>4607091389982</v>
      </c>
      <c r="E533" s="75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55">
        <v>4607091389982</v>
      </c>
      <c r="E534" s="75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55">
        <v>4680115886483</v>
      </c>
      <c r="E535" s="75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933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55">
        <v>4680115886490</v>
      </c>
      <c r="E536" s="75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767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55">
        <v>4680115886469</v>
      </c>
      <c r="E537" s="75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1070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3"/>
      <c r="B538" s="752"/>
      <c r="C538" s="752"/>
      <c r="D538" s="752"/>
      <c r="E538" s="752"/>
      <c r="F538" s="752"/>
      <c r="G538" s="752"/>
      <c r="H538" s="752"/>
      <c r="I538" s="752"/>
      <c r="J538" s="752"/>
      <c r="K538" s="752"/>
      <c r="L538" s="752"/>
      <c r="M538" s="752"/>
      <c r="N538" s="752"/>
      <c r="O538" s="754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247.99999999999997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248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2.9660799999999998</v>
      </c>
      <c r="AA538" s="744"/>
      <c r="AB538" s="744"/>
      <c r="AC538" s="744"/>
    </row>
    <row r="539" spans="1:68" x14ac:dyDescent="0.2">
      <c r="A539" s="752"/>
      <c r="B539" s="752"/>
      <c r="C539" s="752"/>
      <c r="D539" s="752"/>
      <c r="E539" s="752"/>
      <c r="F539" s="752"/>
      <c r="G539" s="752"/>
      <c r="H539" s="752"/>
      <c r="I539" s="752"/>
      <c r="J539" s="752"/>
      <c r="K539" s="752"/>
      <c r="L539" s="752"/>
      <c r="M539" s="752"/>
      <c r="N539" s="752"/>
      <c r="O539" s="754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1309.44</v>
      </c>
      <c r="Y539" s="743">
        <f>IFERROR(SUM(Y522:Y537),"0")</f>
        <v>1309.44</v>
      </c>
      <c r="Z539" s="37"/>
      <c r="AA539" s="744"/>
      <c r="AB539" s="744"/>
      <c r="AC539" s="744"/>
    </row>
    <row r="540" spans="1:68" ht="14.25" hidden="1" customHeight="1" x14ac:dyDescent="0.25">
      <c r="A540" s="751" t="s">
        <v>136</v>
      </c>
      <c r="B540" s="752"/>
      <c r="C540" s="752"/>
      <c r="D540" s="752"/>
      <c r="E540" s="752"/>
      <c r="F540" s="752"/>
      <c r="G540" s="752"/>
      <c r="H540" s="752"/>
      <c r="I540" s="752"/>
      <c r="J540" s="752"/>
      <c r="K540" s="752"/>
      <c r="L540" s="752"/>
      <c r="M540" s="752"/>
      <c r="N540" s="752"/>
      <c r="O540" s="752"/>
      <c r="P540" s="752"/>
      <c r="Q540" s="752"/>
      <c r="R540" s="752"/>
      <c r="S540" s="752"/>
      <c r="T540" s="752"/>
      <c r="U540" s="752"/>
      <c r="V540" s="752"/>
      <c r="W540" s="752"/>
      <c r="X540" s="752"/>
      <c r="Y540" s="752"/>
      <c r="Z540" s="752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55">
        <v>4607091388930</v>
      </c>
      <c r="E541" s="75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8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55">
        <v>4607091388930</v>
      </c>
      <c r="E542" s="75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109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55">
        <v>4680115880054</v>
      </c>
      <c r="E543" s="75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86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55">
        <v>4680115886407</v>
      </c>
      <c r="E544" s="75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101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53"/>
      <c r="B545" s="752"/>
      <c r="C545" s="752"/>
      <c r="D545" s="752"/>
      <c r="E545" s="752"/>
      <c r="F545" s="752"/>
      <c r="G545" s="752"/>
      <c r="H545" s="752"/>
      <c r="I545" s="752"/>
      <c r="J545" s="752"/>
      <c r="K545" s="752"/>
      <c r="L545" s="752"/>
      <c r="M545" s="752"/>
      <c r="N545" s="752"/>
      <c r="O545" s="754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52"/>
      <c r="B546" s="752"/>
      <c r="C546" s="752"/>
      <c r="D546" s="752"/>
      <c r="E546" s="752"/>
      <c r="F546" s="752"/>
      <c r="G546" s="752"/>
      <c r="H546" s="752"/>
      <c r="I546" s="752"/>
      <c r="J546" s="752"/>
      <c r="K546" s="752"/>
      <c r="L546" s="752"/>
      <c r="M546" s="752"/>
      <c r="N546" s="752"/>
      <c r="O546" s="754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1" t="s">
        <v>147</v>
      </c>
      <c r="B547" s="752"/>
      <c r="C547" s="752"/>
      <c r="D547" s="752"/>
      <c r="E547" s="752"/>
      <c r="F547" s="752"/>
      <c r="G547" s="752"/>
      <c r="H547" s="752"/>
      <c r="I547" s="752"/>
      <c r="J547" s="752"/>
      <c r="K547" s="752"/>
      <c r="L547" s="752"/>
      <c r="M547" s="752"/>
      <c r="N547" s="752"/>
      <c r="O547" s="752"/>
      <c r="P547" s="752"/>
      <c r="Q547" s="752"/>
      <c r="R547" s="752"/>
      <c r="S547" s="752"/>
      <c r="T547" s="752"/>
      <c r="U547" s="752"/>
      <c r="V547" s="752"/>
      <c r="W547" s="752"/>
      <c r="X547" s="752"/>
      <c r="Y547" s="752"/>
      <c r="Z547" s="752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55">
        <v>4680115883116</v>
      </c>
      <c r="E548" s="75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1126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337.92</v>
      </c>
      <c r="Y548" s="742">
        <f t="shared" ref="Y548:Y559" si="99">IFERROR(IF(X548="",0,CEILING((X548/$H548),1)*$H548),"")</f>
        <v>337.92</v>
      </c>
      <c r="Z548" s="36">
        <f>IFERROR(IF(Y548=0,"",ROUNDUP(Y548/H548,0)*0.01196),"")</f>
        <v>0.76544000000000001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360.96</v>
      </c>
      <c r="BN548" s="64">
        <f t="shared" ref="BN548:BN559" si="101">IFERROR(Y548*I548/H548,"0")</f>
        <v>360.96</v>
      </c>
      <c r="BO548" s="64">
        <f t="shared" ref="BO548:BO559" si="102">IFERROR(1/J548*(X548/H548),"0")</f>
        <v>0.61538461538461542</v>
      </c>
      <c r="BP548" s="64">
        <f t="shared" ref="BP548:BP559" si="103">IFERROR(1/J548*(Y548/H548),"0")</f>
        <v>0.61538461538461542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55">
        <v>4680115883093</v>
      </c>
      <c r="E549" s="75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8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337.92</v>
      </c>
      <c r="Y549" s="742">
        <f t="shared" si="99"/>
        <v>337.92</v>
      </c>
      <c r="Z549" s="36">
        <f>IFERROR(IF(Y549=0,"",ROUNDUP(Y549/H549,0)*0.01196),"")</f>
        <v>0.76544000000000001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360.96</v>
      </c>
      <c r="BN549" s="64">
        <f t="shared" si="101"/>
        <v>360.96</v>
      </c>
      <c r="BO549" s="64">
        <f t="shared" si="102"/>
        <v>0.61538461538461542</v>
      </c>
      <c r="BP549" s="64">
        <f t="shared" si="103"/>
        <v>0.61538461538461542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55">
        <v>4680115883109</v>
      </c>
      <c r="E550" s="75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01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168.96</v>
      </c>
      <c r="Y550" s="742">
        <f t="shared" si="99"/>
        <v>168.96</v>
      </c>
      <c r="Z550" s="36">
        <f>IFERROR(IF(Y550=0,"",ROUNDUP(Y550/H550,0)*0.01196),"")</f>
        <v>0.38272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180.48</v>
      </c>
      <c r="BN550" s="64">
        <f t="shared" si="101"/>
        <v>180.48</v>
      </c>
      <c r="BO550" s="64">
        <f t="shared" si="102"/>
        <v>0.30769230769230771</v>
      </c>
      <c r="BP550" s="64">
        <f t="shared" si="103"/>
        <v>0.30769230769230771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55">
        <v>4680115886438</v>
      </c>
      <c r="E551" s="75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929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55">
        <v>4680115882072</v>
      </c>
      <c r="E552" s="75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1140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55">
        <v>4680115882072</v>
      </c>
      <c r="E553" s="75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1085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55">
        <v>4680115882072</v>
      </c>
      <c r="E554" s="75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90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55">
        <v>4680115882102</v>
      </c>
      <c r="E555" s="75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39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55">
        <v>4680115882102</v>
      </c>
      <c r="E556" s="75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55">
        <v>4680115882096</v>
      </c>
      <c r="E557" s="75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874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55">
        <v>4680115882096</v>
      </c>
      <c r="E558" s="75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55">
        <v>4680115882096</v>
      </c>
      <c r="E559" s="75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3"/>
      <c r="B560" s="752"/>
      <c r="C560" s="752"/>
      <c r="D560" s="752"/>
      <c r="E560" s="752"/>
      <c r="F560" s="752"/>
      <c r="G560" s="752"/>
      <c r="H560" s="752"/>
      <c r="I560" s="752"/>
      <c r="J560" s="752"/>
      <c r="K560" s="752"/>
      <c r="L560" s="752"/>
      <c r="M560" s="752"/>
      <c r="N560" s="752"/>
      <c r="O560" s="754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160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160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1.9136</v>
      </c>
      <c r="AA560" s="744"/>
      <c r="AB560" s="744"/>
      <c r="AC560" s="744"/>
    </row>
    <row r="561" spans="1:68" x14ac:dyDescent="0.2">
      <c r="A561" s="752"/>
      <c r="B561" s="752"/>
      <c r="C561" s="752"/>
      <c r="D561" s="752"/>
      <c r="E561" s="752"/>
      <c r="F561" s="752"/>
      <c r="G561" s="752"/>
      <c r="H561" s="752"/>
      <c r="I561" s="752"/>
      <c r="J561" s="752"/>
      <c r="K561" s="752"/>
      <c r="L561" s="752"/>
      <c r="M561" s="752"/>
      <c r="N561" s="752"/>
      <c r="O561" s="754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844.80000000000007</v>
      </c>
      <c r="Y561" s="743">
        <f>IFERROR(SUM(Y548:Y559),"0")</f>
        <v>844.80000000000007</v>
      </c>
      <c r="Z561" s="37"/>
      <c r="AA561" s="744"/>
      <c r="AB561" s="744"/>
      <c r="AC561" s="744"/>
    </row>
    <row r="562" spans="1:68" ht="14.25" hidden="1" customHeight="1" x14ac:dyDescent="0.25">
      <c r="A562" s="751" t="s">
        <v>63</v>
      </c>
      <c r="B562" s="752"/>
      <c r="C562" s="752"/>
      <c r="D562" s="752"/>
      <c r="E562" s="752"/>
      <c r="F562" s="752"/>
      <c r="G562" s="752"/>
      <c r="H562" s="752"/>
      <c r="I562" s="752"/>
      <c r="J562" s="752"/>
      <c r="K562" s="752"/>
      <c r="L562" s="752"/>
      <c r="M562" s="752"/>
      <c r="N562" s="752"/>
      <c r="O562" s="752"/>
      <c r="P562" s="752"/>
      <c r="Q562" s="752"/>
      <c r="R562" s="752"/>
      <c r="S562" s="752"/>
      <c r="T562" s="752"/>
      <c r="U562" s="752"/>
      <c r="V562" s="752"/>
      <c r="W562" s="752"/>
      <c r="X562" s="752"/>
      <c r="Y562" s="752"/>
      <c r="Z562" s="752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55">
        <v>4607091383409</v>
      </c>
      <c r="E563" s="75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55">
        <v>4607091383416</v>
      </c>
      <c r="E564" s="75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55">
        <v>4680115883536</v>
      </c>
      <c r="E565" s="75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11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53"/>
      <c r="B566" s="752"/>
      <c r="C566" s="752"/>
      <c r="D566" s="752"/>
      <c r="E566" s="752"/>
      <c r="F566" s="752"/>
      <c r="G566" s="752"/>
      <c r="H566" s="752"/>
      <c r="I566" s="752"/>
      <c r="J566" s="752"/>
      <c r="K566" s="752"/>
      <c r="L566" s="752"/>
      <c r="M566" s="752"/>
      <c r="N566" s="752"/>
      <c r="O566" s="754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52"/>
      <c r="B567" s="752"/>
      <c r="C567" s="752"/>
      <c r="D567" s="752"/>
      <c r="E567" s="752"/>
      <c r="F567" s="752"/>
      <c r="G567" s="752"/>
      <c r="H567" s="752"/>
      <c r="I567" s="752"/>
      <c r="J567" s="752"/>
      <c r="K567" s="752"/>
      <c r="L567" s="752"/>
      <c r="M567" s="752"/>
      <c r="N567" s="752"/>
      <c r="O567" s="754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1" t="s">
        <v>178</v>
      </c>
      <c r="B568" s="752"/>
      <c r="C568" s="752"/>
      <c r="D568" s="752"/>
      <c r="E568" s="752"/>
      <c r="F568" s="752"/>
      <c r="G568" s="752"/>
      <c r="H568" s="752"/>
      <c r="I568" s="752"/>
      <c r="J568" s="752"/>
      <c r="K568" s="752"/>
      <c r="L568" s="752"/>
      <c r="M568" s="752"/>
      <c r="N568" s="752"/>
      <c r="O568" s="752"/>
      <c r="P568" s="752"/>
      <c r="Q568" s="752"/>
      <c r="R568" s="752"/>
      <c r="S568" s="752"/>
      <c r="T568" s="752"/>
      <c r="U568" s="752"/>
      <c r="V568" s="752"/>
      <c r="W568" s="752"/>
      <c r="X568" s="752"/>
      <c r="Y568" s="752"/>
      <c r="Z568" s="752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55">
        <v>4680115885035</v>
      </c>
      <c r="E569" s="75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88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55">
        <v>4680115885936</v>
      </c>
      <c r="E570" s="75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15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53"/>
      <c r="B571" s="752"/>
      <c r="C571" s="752"/>
      <c r="D571" s="752"/>
      <c r="E571" s="752"/>
      <c r="F571" s="752"/>
      <c r="G571" s="752"/>
      <c r="H571" s="752"/>
      <c r="I571" s="752"/>
      <c r="J571" s="752"/>
      <c r="K571" s="752"/>
      <c r="L571" s="752"/>
      <c r="M571" s="752"/>
      <c r="N571" s="752"/>
      <c r="O571" s="754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52"/>
      <c r="B572" s="752"/>
      <c r="C572" s="752"/>
      <c r="D572" s="752"/>
      <c r="E572" s="752"/>
      <c r="F572" s="752"/>
      <c r="G572" s="752"/>
      <c r="H572" s="752"/>
      <c r="I572" s="752"/>
      <c r="J572" s="752"/>
      <c r="K572" s="752"/>
      <c r="L572" s="752"/>
      <c r="M572" s="752"/>
      <c r="N572" s="752"/>
      <c r="O572" s="754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911" t="s">
        <v>908</v>
      </c>
      <c r="B573" s="912"/>
      <c r="C573" s="912"/>
      <c r="D573" s="912"/>
      <c r="E573" s="912"/>
      <c r="F573" s="912"/>
      <c r="G573" s="912"/>
      <c r="H573" s="912"/>
      <c r="I573" s="912"/>
      <c r="J573" s="912"/>
      <c r="K573" s="912"/>
      <c r="L573" s="912"/>
      <c r="M573" s="912"/>
      <c r="N573" s="912"/>
      <c r="O573" s="912"/>
      <c r="P573" s="912"/>
      <c r="Q573" s="912"/>
      <c r="R573" s="912"/>
      <c r="S573" s="912"/>
      <c r="T573" s="912"/>
      <c r="U573" s="912"/>
      <c r="V573" s="912"/>
      <c r="W573" s="912"/>
      <c r="X573" s="912"/>
      <c r="Y573" s="912"/>
      <c r="Z573" s="912"/>
      <c r="AA573" s="48"/>
      <c r="AB573" s="48"/>
      <c r="AC573" s="48"/>
    </row>
    <row r="574" spans="1:68" ht="16.5" hidden="1" customHeight="1" x14ac:dyDescent="0.25">
      <c r="A574" s="794" t="s">
        <v>908</v>
      </c>
      <c r="B574" s="752"/>
      <c r="C574" s="752"/>
      <c r="D574" s="752"/>
      <c r="E574" s="752"/>
      <c r="F574" s="752"/>
      <c r="G574" s="752"/>
      <c r="H574" s="752"/>
      <c r="I574" s="752"/>
      <c r="J574" s="752"/>
      <c r="K574" s="752"/>
      <c r="L574" s="752"/>
      <c r="M574" s="752"/>
      <c r="N574" s="752"/>
      <c r="O574" s="752"/>
      <c r="P574" s="752"/>
      <c r="Q574" s="752"/>
      <c r="R574" s="752"/>
      <c r="S574" s="752"/>
      <c r="T574" s="752"/>
      <c r="U574" s="752"/>
      <c r="V574" s="752"/>
      <c r="W574" s="752"/>
      <c r="X574" s="752"/>
      <c r="Y574" s="752"/>
      <c r="Z574" s="752"/>
      <c r="AA574" s="736"/>
      <c r="AB574" s="736"/>
      <c r="AC574" s="736"/>
    </row>
    <row r="575" spans="1:68" ht="14.25" hidden="1" customHeight="1" x14ac:dyDescent="0.25">
      <c r="A575" s="751" t="s">
        <v>89</v>
      </c>
      <c r="B575" s="752"/>
      <c r="C575" s="752"/>
      <c r="D575" s="752"/>
      <c r="E575" s="752"/>
      <c r="F575" s="752"/>
      <c r="G575" s="752"/>
      <c r="H575" s="752"/>
      <c r="I575" s="752"/>
      <c r="J575" s="752"/>
      <c r="K575" s="752"/>
      <c r="L575" s="752"/>
      <c r="M575" s="752"/>
      <c r="N575" s="752"/>
      <c r="O575" s="752"/>
      <c r="P575" s="752"/>
      <c r="Q575" s="752"/>
      <c r="R575" s="752"/>
      <c r="S575" s="752"/>
      <c r="T575" s="752"/>
      <c r="U575" s="752"/>
      <c r="V575" s="752"/>
      <c r="W575" s="752"/>
      <c r="X575" s="752"/>
      <c r="Y575" s="752"/>
      <c r="Z575" s="752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55">
        <v>4680115885523</v>
      </c>
      <c r="E576" s="75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857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53"/>
      <c r="B577" s="752"/>
      <c r="C577" s="752"/>
      <c r="D577" s="752"/>
      <c r="E577" s="752"/>
      <c r="F577" s="752"/>
      <c r="G577" s="752"/>
      <c r="H577" s="752"/>
      <c r="I577" s="752"/>
      <c r="J577" s="752"/>
      <c r="K577" s="752"/>
      <c r="L577" s="752"/>
      <c r="M577" s="752"/>
      <c r="N577" s="752"/>
      <c r="O577" s="754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52"/>
      <c r="B578" s="752"/>
      <c r="C578" s="752"/>
      <c r="D578" s="752"/>
      <c r="E578" s="752"/>
      <c r="F578" s="752"/>
      <c r="G578" s="752"/>
      <c r="H578" s="752"/>
      <c r="I578" s="752"/>
      <c r="J578" s="752"/>
      <c r="K578" s="752"/>
      <c r="L578" s="752"/>
      <c r="M578" s="752"/>
      <c r="N578" s="752"/>
      <c r="O578" s="754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911" t="s">
        <v>914</v>
      </c>
      <c r="B579" s="912"/>
      <c r="C579" s="912"/>
      <c r="D579" s="912"/>
      <c r="E579" s="912"/>
      <c r="F579" s="912"/>
      <c r="G579" s="912"/>
      <c r="H579" s="912"/>
      <c r="I579" s="912"/>
      <c r="J579" s="912"/>
      <c r="K579" s="912"/>
      <c r="L579" s="912"/>
      <c r="M579" s="912"/>
      <c r="N579" s="912"/>
      <c r="O579" s="912"/>
      <c r="P579" s="912"/>
      <c r="Q579" s="912"/>
      <c r="R579" s="912"/>
      <c r="S579" s="912"/>
      <c r="T579" s="912"/>
      <c r="U579" s="912"/>
      <c r="V579" s="912"/>
      <c r="W579" s="912"/>
      <c r="X579" s="912"/>
      <c r="Y579" s="912"/>
      <c r="Z579" s="912"/>
      <c r="AA579" s="48"/>
      <c r="AB579" s="48"/>
      <c r="AC579" s="48"/>
    </row>
    <row r="580" spans="1:68" ht="16.5" hidden="1" customHeight="1" x14ac:dyDescent="0.25">
      <c r="A580" s="794" t="s">
        <v>914</v>
      </c>
      <c r="B580" s="752"/>
      <c r="C580" s="752"/>
      <c r="D580" s="752"/>
      <c r="E580" s="752"/>
      <c r="F580" s="752"/>
      <c r="G580" s="752"/>
      <c r="H580" s="752"/>
      <c r="I580" s="752"/>
      <c r="J580" s="752"/>
      <c r="K580" s="752"/>
      <c r="L580" s="752"/>
      <c r="M580" s="752"/>
      <c r="N580" s="752"/>
      <c r="O580" s="752"/>
      <c r="P580" s="752"/>
      <c r="Q580" s="752"/>
      <c r="R580" s="752"/>
      <c r="S580" s="752"/>
      <c r="T580" s="752"/>
      <c r="U580" s="752"/>
      <c r="V580" s="752"/>
      <c r="W580" s="752"/>
      <c r="X580" s="752"/>
      <c r="Y580" s="752"/>
      <c r="Z580" s="752"/>
      <c r="AA580" s="736"/>
      <c r="AB580" s="736"/>
      <c r="AC580" s="736"/>
    </row>
    <row r="581" spans="1:68" ht="14.25" hidden="1" customHeight="1" x14ac:dyDescent="0.25">
      <c r="A581" s="751" t="s">
        <v>89</v>
      </c>
      <c r="B581" s="752"/>
      <c r="C581" s="752"/>
      <c r="D581" s="752"/>
      <c r="E581" s="752"/>
      <c r="F581" s="752"/>
      <c r="G581" s="752"/>
      <c r="H581" s="752"/>
      <c r="I581" s="752"/>
      <c r="J581" s="752"/>
      <c r="K581" s="752"/>
      <c r="L581" s="752"/>
      <c r="M581" s="752"/>
      <c r="N581" s="752"/>
      <c r="O581" s="752"/>
      <c r="P581" s="752"/>
      <c r="Q581" s="752"/>
      <c r="R581" s="752"/>
      <c r="S581" s="752"/>
      <c r="T581" s="752"/>
      <c r="U581" s="752"/>
      <c r="V581" s="752"/>
      <c r="W581" s="752"/>
      <c r="X581" s="752"/>
      <c r="Y581" s="752"/>
      <c r="Z581" s="752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55">
        <v>4640242181011</v>
      </c>
      <c r="E582" s="75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871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55">
        <v>4640242180441</v>
      </c>
      <c r="E583" s="75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846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55">
        <v>4640242180564</v>
      </c>
      <c r="E584" s="75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1079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55">
        <v>4640242180922</v>
      </c>
      <c r="E585" s="75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1125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55">
        <v>4640242181189</v>
      </c>
      <c r="E586" s="75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0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55">
        <v>4640242180038</v>
      </c>
      <c r="E587" s="75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1020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55">
        <v>4640242181172</v>
      </c>
      <c r="E588" s="75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839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53"/>
      <c r="B589" s="752"/>
      <c r="C589" s="752"/>
      <c r="D589" s="752"/>
      <c r="E589" s="752"/>
      <c r="F589" s="752"/>
      <c r="G589" s="752"/>
      <c r="H589" s="752"/>
      <c r="I589" s="752"/>
      <c r="J589" s="752"/>
      <c r="K589" s="752"/>
      <c r="L589" s="752"/>
      <c r="M589" s="752"/>
      <c r="N589" s="752"/>
      <c r="O589" s="754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52"/>
      <c r="B590" s="752"/>
      <c r="C590" s="752"/>
      <c r="D590" s="752"/>
      <c r="E590" s="752"/>
      <c r="F590" s="752"/>
      <c r="G590" s="752"/>
      <c r="H590" s="752"/>
      <c r="I590" s="752"/>
      <c r="J590" s="752"/>
      <c r="K590" s="752"/>
      <c r="L590" s="752"/>
      <c r="M590" s="752"/>
      <c r="N590" s="752"/>
      <c r="O590" s="754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1" t="s">
        <v>136</v>
      </c>
      <c r="B591" s="752"/>
      <c r="C591" s="752"/>
      <c r="D591" s="752"/>
      <c r="E591" s="752"/>
      <c r="F591" s="752"/>
      <c r="G591" s="752"/>
      <c r="H591" s="752"/>
      <c r="I591" s="752"/>
      <c r="J591" s="752"/>
      <c r="K591" s="752"/>
      <c r="L591" s="752"/>
      <c r="M591" s="752"/>
      <c r="N591" s="752"/>
      <c r="O591" s="752"/>
      <c r="P591" s="752"/>
      <c r="Q591" s="752"/>
      <c r="R591" s="752"/>
      <c r="S591" s="752"/>
      <c r="T591" s="752"/>
      <c r="U591" s="752"/>
      <c r="V591" s="752"/>
      <c r="W591" s="752"/>
      <c r="X591" s="752"/>
      <c r="Y591" s="752"/>
      <c r="Z591" s="752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55">
        <v>4640242180519</v>
      </c>
      <c r="E592" s="75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1027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55">
        <v>4640242180526</v>
      </c>
      <c r="E593" s="75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1018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55">
        <v>4640242180090</v>
      </c>
      <c r="E594" s="75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1165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55">
        <v>4640242181363</v>
      </c>
      <c r="E595" s="75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6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53"/>
      <c r="B596" s="752"/>
      <c r="C596" s="752"/>
      <c r="D596" s="752"/>
      <c r="E596" s="752"/>
      <c r="F596" s="752"/>
      <c r="G596" s="752"/>
      <c r="H596" s="752"/>
      <c r="I596" s="752"/>
      <c r="J596" s="752"/>
      <c r="K596" s="752"/>
      <c r="L596" s="752"/>
      <c r="M596" s="752"/>
      <c r="N596" s="752"/>
      <c r="O596" s="754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52"/>
      <c r="B597" s="752"/>
      <c r="C597" s="752"/>
      <c r="D597" s="752"/>
      <c r="E597" s="752"/>
      <c r="F597" s="752"/>
      <c r="G597" s="752"/>
      <c r="H597" s="752"/>
      <c r="I597" s="752"/>
      <c r="J597" s="752"/>
      <c r="K597" s="752"/>
      <c r="L597" s="752"/>
      <c r="M597" s="752"/>
      <c r="N597" s="752"/>
      <c r="O597" s="754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1" t="s">
        <v>147</v>
      </c>
      <c r="B598" s="752"/>
      <c r="C598" s="752"/>
      <c r="D598" s="752"/>
      <c r="E598" s="752"/>
      <c r="F598" s="752"/>
      <c r="G598" s="752"/>
      <c r="H598" s="752"/>
      <c r="I598" s="752"/>
      <c r="J598" s="752"/>
      <c r="K598" s="752"/>
      <c r="L598" s="752"/>
      <c r="M598" s="752"/>
      <c r="N598" s="752"/>
      <c r="O598" s="752"/>
      <c r="P598" s="752"/>
      <c r="Q598" s="752"/>
      <c r="R598" s="752"/>
      <c r="S598" s="752"/>
      <c r="T598" s="752"/>
      <c r="U598" s="752"/>
      <c r="V598" s="752"/>
      <c r="W598" s="752"/>
      <c r="X598" s="752"/>
      <c r="Y598" s="752"/>
      <c r="Z598" s="752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55">
        <v>4640242180816</v>
      </c>
      <c r="E599" s="75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768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100.8</v>
      </c>
      <c r="Y599" s="742">
        <f t="shared" ref="Y599:Y605" si="109">IFERROR(IF(X599="",0,CEILING((X599/$H599),1)*$H599),"")</f>
        <v>100.80000000000001</v>
      </c>
      <c r="Z599" s="36">
        <f>IFERROR(IF(Y599=0,"",ROUNDUP(Y599/H599,0)*0.00902),"")</f>
        <v>0.21648000000000001</v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107.27999999999999</v>
      </c>
      <c r="BN599" s="64">
        <f t="shared" ref="BN599:BN605" si="111">IFERROR(Y599*I599/H599,"0")</f>
        <v>107.28</v>
      </c>
      <c r="BO599" s="64">
        <f t="shared" ref="BO599:BO605" si="112">IFERROR(1/J599*(X599/H599),"0")</f>
        <v>0.18181818181818182</v>
      </c>
      <c r="BP599" s="64">
        <f t="shared" ref="BP599:BP605" si="113">IFERROR(1/J599*(Y599/H599),"0")</f>
        <v>0.18181818181818182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55">
        <v>4640242180595</v>
      </c>
      <c r="E600" s="75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1164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151.19999999999999</v>
      </c>
      <c r="Y600" s="742">
        <f t="shared" si="109"/>
        <v>151.20000000000002</v>
      </c>
      <c r="Z600" s="36">
        <f>IFERROR(IF(Y600=0,"",ROUNDUP(Y600/H600,0)*0.00902),"")</f>
        <v>0.32472000000000001</v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160.91999999999999</v>
      </c>
      <c r="BN600" s="64">
        <f t="shared" si="111"/>
        <v>160.91999999999999</v>
      </c>
      <c r="BO600" s="64">
        <f t="shared" si="112"/>
        <v>0.27272727272727271</v>
      </c>
      <c r="BP600" s="64">
        <f t="shared" si="113"/>
        <v>0.27272727272727271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55">
        <v>4640242181615</v>
      </c>
      <c r="E601" s="75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83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55">
        <v>4640242181639</v>
      </c>
      <c r="E602" s="75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43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55">
        <v>4640242181622</v>
      </c>
      <c r="E603" s="75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838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55">
        <v>4640242180908</v>
      </c>
      <c r="E604" s="75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31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55">
        <v>4640242180489</v>
      </c>
      <c r="E605" s="75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908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3"/>
      <c r="B606" s="752"/>
      <c r="C606" s="752"/>
      <c r="D606" s="752"/>
      <c r="E606" s="752"/>
      <c r="F606" s="752"/>
      <c r="G606" s="752"/>
      <c r="H606" s="752"/>
      <c r="I606" s="752"/>
      <c r="J606" s="752"/>
      <c r="K606" s="752"/>
      <c r="L606" s="752"/>
      <c r="M606" s="752"/>
      <c r="N606" s="752"/>
      <c r="O606" s="754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59.999999999999993</v>
      </c>
      <c r="Y606" s="743">
        <f>IFERROR(Y599/H599,"0")+IFERROR(Y600/H600,"0")+IFERROR(Y601/H601,"0")+IFERROR(Y602/H602,"0")+IFERROR(Y603/H603,"0")+IFERROR(Y604/H604,"0")+IFERROR(Y605/H605,"0")</f>
        <v>60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0.54120000000000001</v>
      </c>
      <c r="AA606" s="744"/>
      <c r="AB606" s="744"/>
      <c r="AC606" s="744"/>
    </row>
    <row r="607" spans="1:68" x14ac:dyDescent="0.2">
      <c r="A607" s="752"/>
      <c r="B607" s="752"/>
      <c r="C607" s="752"/>
      <c r="D607" s="752"/>
      <c r="E607" s="752"/>
      <c r="F607" s="752"/>
      <c r="G607" s="752"/>
      <c r="H607" s="752"/>
      <c r="I607" s="752"/>
      <c r="J607" s="752"/>
      <c r="K607" s="752"/>
      <c r="L607" s="752"/>
      <c r="M607" s="752"/>
      <c r="N607" s="752"/>
      <c r="O607" s="754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252</v>
      </c>
      <c r="Y607" s="743">
        <f>IFERROR(SUM(Y599:Y605),"0")</f>
        <v>252.00000000000003</v>
      </c>
      <c r="Z607" s="37"/>
      <c r="AA607" s="744"/>
      <c r="AB607" s="744"/>
      <c r="AC607" s="744"/>
    </row>
    <row r="608" spans="1:68" ht="14.25" hidden="1" customHeight="1" x14ac:dyDescent="0.25">
      <c r="A608" s="751" t="s">
        <v>63</v>
      </c>
      <c r="B608" s="752"/>
      <c r="C608" s="752"/>
      <c r="D608" s="752"/>
      <c r="E608" s="752"/>
      <c r="F608" s="752"/>
      <c r="G608" s="752"/>
      <c r="H608" s="752"/>
      <c r="I608" s="752"/>
      <c r="J608" s="752"/>
      <c r="K608" s="752"/>
      <c r="L608" s="752"/>
      <c r="M608" s="752"/>
      <c r="N608" s="752"/>
      <c r="O608" s="752"/>
      <c r="P608" s="752"/>
      <c r="Q608" s="752"/>
      <c r="R608" s="752"/>
      <c r="S608" s="752"/>
      <c r="T608" s="752"/>
      <c r="U608" s="752"/>
      <c r="V608" s="752"/>
      <c r="W608" s="752"/>
      <c r="X608" s="752"/>
      <c r="Y608" s="752"/>
      <c r="Z608" s="752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55">
        <v>4640242180533</v>
      </c>
      <c r="E609" s="75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89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55">
        <v>4640242180533</v>
      </c>
      <c r="E610" s="75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1047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55">
        <v>4640242180540</v>
      </c>
      <c r="E611" s="75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7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55">
        <v>4640242181233</v>
      </c>
      <c r="E612" s="75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45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55">
        <v>4640242181226</v>
      </c>
      <c r="E613" s="75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1163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53"/>
      <c r="B614" s="752"/>
      <c r="C614" s="752"/>
      <c r="D614" s="752"/>
      <c r="E614" s="752"/>
      <c r="F614" s="752"/>
      <c r="G614" s="752"/>
      <c r="H614" s="752"/>
      <c r="I614" s="752"/>
      <c r="J614" s="752"/>
      <c r="K614" s="752"/>
      <c r="L614" s="752"/>
      <c r="M614" s="752"/>
      <c r="N614" s="752"/>
      <c r="O614" s="754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52"/>
      <c r="B615" s="752"/>
      <c r="C615" s="752"/>
      <c r="D615" s="752"/>
      <c r="E615" s="752"/>
      <c r="F615" s="752"/>
      <c r="G615" s="752"/>
      <c r="H615" s="752"/>
      <c r="I615" s="752"/>
      <c r="J615" s="752"/>
      <c r="K615" s="752"/>
      <c r="L615" s="752"/>
      <c r="M615" s="752"/>
      <c r="N615" s="752"/>
      <c r="O615" s="754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1" t="s">
        <v>178</v>
      </c>
      <c r="B616" s="752"/>
      <c r="C616" s="752"/>
      <c r="D616" s="752"/>
      <c r="E616" s="752"/>
      <c r="F616" s="752"/>
      <c r="G616" s="752"/>
      <c r="H616" s="752"/>
      <c r="I616" s="752"/>
      <c r="J616" s="752"/>
      <c r="K616" s="752"/>
      <c r="L616" s="752"/>
      <c r="M616" s="752"/>
      <c r="N616" s="752"/>
      <c r="O616" s="752"/>
      <c r="P616" s="752"/>
      <c r="Q616" s="752"/>
      <c r="R616" s="752"/>
      <c r="S616" s="752"/>
      <c r="T616" s="752"/>
      <c r="U616" s="752"/>
      <c r="V616" s="752"/>
      <c r="W616" s="752"/>
      <c r="X616" s="752"/>
      <c r="Y616" s="752"/>
      <c r="Z616" s="752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55">
        <v>4640242180120</v>
      </c>
      <c r="E617" s="75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28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55">
        <v>4640242180120</v>
      </c>
      <c r="E618" s="75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06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55">
        <v>4640242180137</v>
      </c>
      <c r="E619" s="75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41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55">
        <v>4640242180137</v>
      </c>
      <c r="E620" s="75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10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53"/>
      <c r="B621" s="752"/>
      <c r="C621" s="752"/>
      <c r="D621" s="752"/>
      <c r="E621" s="752"/>
      <c r="F621" s="752"/>
      <c r="G621" s="752"/>
      <c r="H621" s="752"/>
      <c r="I621" s="752"/>
      <c r="J621" s="752"/>
      <c r="K621" s="752"/>
      <c r="L621" s="752"/>
      <c r="M621" s="752"/>
      <c r="N621" s="752"/>
      <c r="O621" s="754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52"/>
      <c r="B622" s="752"/>
      <c r="C622" s="752"/>
      <c r="D622" s="752"/>
      <c r="E622" s="752"/>
      <c r="F622" s="752"/>
      <c r="G622" s="752"/>
      <c r="H622" s="752"/>
      <c r="I622" s="752"/>
      <c r="J622" s="752"/>
      <c r="K622" s="752"/>
      <c r="L622" s="752"/>
      <c r="M622" s="752"/>
      <c r="N622" s="752"/>
      <c r="O622" s="754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94" t="s">
        <v>1008</v>
      </c>
      <c r="B623" s="752"/>
      <c r="C623" s="752"/>
      <c r="D623" s="752"/>
      <c r="E623" s="752"/>
      <c r="F623" s="752"/>
      <c r="G623" s="752"/>
      <c r="H623" s="752"/>
      <c r="I623" s="752"/>
      <c r="J623" s="752"/>
      <c r="K623" s="752"/>
      <c r="L623" s="752"/>
      <c r="M623" s="752"/>
      <c r="N623" s="752"/>
      <c r="O623" s="752"/>
      <c r="P623" s="752"/>
      <c r="Q623" s="752"/>
      <c r="R623" s="752"/>
      <c r="S623" s="752"/>
      <c r="T623" s="752"/>
      <c r="U623" s="752"/>
      <c r="V623" s="752"/>
      <c r="W623" s="752"/>
      <c r="X623" s="752"/>
      <c r="Y623" s="752"/>
      <c r="Z623" s="752"/>
      <c r="AA623" s="736"/>
      <c r="AB623" s="736"/>
      <c r="AC623" s="736"/>
    </row>
    <row r="624" spans="1:68" ht="14.25" hidden="1" customHeight="1" x14ac:dyDescent="0.25">
      <c r="A624" s="751" t="s">
        <v>89</v>
      </c>
      <c r="B624" s="752"/>
      <c r="C624" s="752"/>
      <c r="D624" s="752"/>
      <c r="E624" s="752"/>
      <c r="F624" s="752"/>
      <c r="G624" s="752"/>
      <c r="H624" s="752"/>
      <c r="I624" s="752"/>
      <c r="J624" s="752"/>
      <c r="K624" s="752"/>
      <c r="L624" s="752"/>
      <c r="M624" s="752"/>
      <c r="N624" s="752"/>
      <c r="O624" s="752"/>
      <c r="P624" s="752"/>
      <c r="Q624" s="752"/>
      <c r="R624" s="752"/>
      <c r="S624" s="752"/>
      <c r="T624" s="752"/>
      <c r="U624" s="752"/>
      <c r="V624" s="752"/>
      <c r="W624" s="752"/>
      <c r="X624" s="752"/>
      <c r="Y624" s="752"/>
      <c r="Z624" s="752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55">
        <v>4640242180045</v>
      </c>
      <c r="E625" s="75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774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55">
        <v>4640242180601</v>
      </c>
      <c r="E626" s="75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114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53"/>
      <c r="B627" s="752"/>
      <c r="C627" s="752"/>
      <c r="D627" s="752"/>
      <c r="E627" s="752"/>
      <c r="F627" s="752"/>
      <c r="G627" s="752"/>
      <c r="H627" s="752"/>
      <c r="I627" s="752"/>
      <c r="J627" s="752"/>
      <c r="K627" s="752"/>
      <c r="L627" s="752"/>
      <c r="M627" s="752"/>
      <c r="N627" s="752"/>
      <c r="O627" s="754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52"/>
      <c r="B628" s="752"/>
      <c r="C628" s="752"/>
      <c r="D628" s="752"/>
      <c r="E628" s="752"/>
      <c r="F628" s="752"/>
      <c r="G628" s="752"/>
      <c r="H628" s="752"/>
      <c r="I628" s="752"/>
      <c r="J628" s="752"/>
      <c r="K628" s="752"/>
      <c r="L628" s="752"/>
      <c r="M628" s="752"/>
      <c r="N628" s="752"/>
      <c r="O628" s="754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1" t="s">
        <v>136</v>
      </c>
      <c r="B629" s="752"/>
      <c r="C629" s="752"/>
      <c r="D629" s="752"/>
      <c r="E629" s="752"/>
      <c r="F629" s="752"/>
      <c r="G629" s="752"/>
      <c r="H629" s="752"/>
      <c r="I629" s="752"/>
      <c r="J629" s="752"/>
      <c r="K629" s="752"/>
      <c r="L629" s="752"/>
      <c r="M629" s="752"/>
      <c r="N629" s="752"/>
      <c r="O629" s="752"/>
      <c r="P629" s="752"/>
      <c r="Q629" s="752"/>
      <c r="R629" s="752"/>
      <c r="S629" s="752"/>
      <c r="T629" s="752"/>
      <c r="U629" s="752"/>
      <c r="V629" s="752"/>
      <c r="W629" s="752"/>
      <c r="X629" s="752"/>
      <c r="Y629" s="752"/>
      <c r="Z629" s="752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55">
        <v>4640242180090</v>
      </c>
      <c r="E630" s="75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919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53"/>
      <c r="B631" s="752"/>
      <c r="C631" s="752"/>
      <c r="D631" s="752"/>
      <c r="E631" s="752"/>
      <c r="F631" s="752"/>
      <c r="G631" s="752"/>
      <c r="H631" s="752"/>
      <c r="I631" s="752"/>
      <c r="J631" s="752"/>
      <c r="K631" s="752"/>
      <c r="L631" s="752"/>
      <c r="M631" s="752"/>
      <c r="N631" s="752"/>
      <c r="O631" s="754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52"/>
      <c r="B632" s="752"/>
      <c r="C632" s="752"/>
      <c r="D632" s="752"/>
      <c r="E632" s="752"/>
      <c r="F632" s="752"/>
      <c r="G632" s="752"/>
      <c r="H632" s="752"/>
      <c r="I632" s="752"/>
      <c r="J632" s="752"/>
      <c r="K632" s="752"/>
      <c r="L632" s="752"/>
      <c r="M632" s="752"/>
      <c r="N632" s="752"/>
      <c r="O632" s="754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1" t="s">
        <v>147</v>
      </c>
      <c r="B633" s="752"/>
      <c r="C633" s="752"/>
      <c r="D633" s="752"/>
      <c r="E633" s="752"/>
      <c r="F633" s="752"/>
      <c r="G633" s="752"/>
      <c r="H633" s="752"/>
      <c r="I633" s="752"/>
      <c r="J633" s="752"/>
      <c r="K633" s="752"/>
      <c r="L633" s="752"/>
      <c r="M633" s="752"/>
      <c r="N633" s="752"/>
      <c r="O633" s="752"/>
      <c r="P633" s="752"/>
      <c r="Q633" s="752"/>
      <c r="R633" s="752"/>
      <c r="S633" s="752"/>
      <c r="T633" s="752"/>
      <c r="U633" s="752"/>
      <c r="V633" s="752"/>
      <c r="W633" s="752"/>
      <c r="X633" s="752"/>
      <c r="Y633" s="752"/>
      <c r="Z633" s="752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55">
        <v>4640242180076</v>
      </c>
      <c r="E634" s="75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1097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53"/>
      <c r="B635" s="752"/>
      <c r="C635" s="752"/>
      <c r="D635" s="752"/>
      <c r="E635" s="752"/>
      <c r="F635" s="752"/>
      <c r="G635" s="752"/>
      <c r="H635" s="752"/>
      <c r="I635" s="752"/>
      <c r="J635" s="752"/>
      <c r="K635" s="752"/>
      <c r="L635" s="752"/>
      <c r="M635" s="752"/>
      <c r="N635" s="752"/>
      <c r="O635" s="754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52"/>
      <c r="B636" s="752"/>
      <c r="C636" s="752"/>
      <c r="D636" s="752"/>
      <c r="E636" s="752"/>
      <c r="F636" s="752"/>
      <c r="G636" s="752"/>
      <c r="H636" s="752"/>
      <c r="I636" s="752"/>
      <c r="J636" s="752"/>
      <c r="K636" s="752"/>
      <c r="L636" s="752"/>
      <c r="M636" s="752"/>
      <c r="N636" s="752"/>
      <c r="O636" s="754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1" t="s">
        <v>63</v>
      </c>
      <c r="B637" s="752"/>
      <c r="C637" s="752"/>
      <c r="D637" s="752"/>
      <c r="E637" s="752"/>
      <c r="F637" s="752"/>
      <c r="G637" s="752"/>
      <c r="H637" s="752"/>
      <c r="I637" s="752"/>
      <c r="J637" s="752"/>
      <c r="K637" s="752"/>
      <c r="L637" s="752"/>
      <c r="M637" s="752"/>
      <c r="N637" s="752"/>
      <c r="O637" s="752"/>
      <c r="P637" s="752"/>
      <c r="Q637" s="752"/>
      <c r="R637" s="752"/>
      <c r="S637" s="752"/>
      <c r="T637" s="752"/>
      <c r="U637" s="752"/>
      <c r="V637" s="752"/>
      <c r="W637" s="752"/>
      <c r="X637" s="752"/>
      <c r="Y637" s="752"/>
      <c r="Z637" s="752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55">
        <v>4640242180113</v>
      </c>
      <c r="E638" s="75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3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55">
        <v>4640242180106</v>
      </c>
      <c r="E639" s="75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55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53"/>
      <c r="B640" s="752"/>
      <c r="C640" s="752"/>
      <c r="D640" s="752"/>
      <c r="E640" s="752"/>
      <c r="F640" s="752"/>
      <c r="G640" s="752"/>
      <c r="H640" s="752"/>
      <c r="I640" s="752"/>
      <c r="J640" s="752"/>
      <c r="K640" s="752"/>
      <c r="L640" s="752"/>
      <c r="M640" s="752"/>
      <c r="N640" s="752"/>
      <c r="O640" s="754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52"/>
      <c r="B641" s="752"/>
      <c r="C641" s="752"/>
      <c r="D641" s="752"/>
      <c r="E641" s="752"/>
      <c r="F641" s="752"/>
      <c r="G641" s="752"/>
      <c r="H641" s="752"/>
      <c r="I641" s="752"/>
      <c r="J641" s="752"/>
      <c r="K641" s="752"/>
      <c r="L641" s="752"/>
      <c r="M641" s="752"/>
      <c r="N641" s="752"/>
      <c r="O641" s="754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83"/>
      <c r="B642" s="752"/>
      <c r="C642" s="752"/>
      <c r="D642" s="752"/>
      <c r="E642" s="752"/>
      <c r="F642" s="752"/>
      <c r="G642" s="752"/>
      <c r="H642" s="752"/>
      <c r="I642" s="752"/>
      <c r="J642" s="752"/>
      <c r="K642" s="752"/>
      <c r="L642" s="752"/>
      <c r="M642" s="752"/>
      <c r="N642" s="752"/>
      <c r="O642" s="991"/>
      <c r="P642" s="820" t="s">
        <v>1033</v>
      </c>
      <c r="Q642" s="821"/>
      <c r="R642" s="821"/>
      <c r="S642" s="821"/>
      <c r="T642" s="821"/>
      <c r="U642" s="821"/>
      <c r="V642" s="781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15610.44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15652.14</v>
      </c>
      <c r="Z642" s="37"/>
      <c r="AA642" s="744"/>
      <c r="AB642" s="744"/>
      <c r="AC642" s="744"/>
    </row>
    <row r="643" spans="1:33" x14ac:dyDescent="0.2">
      <c r="A643" s="752"/>
      <c r="B643" s="752"/>
      <c r="C643" s="752"/>
      <c r="D643" s="752"/>
      <c r="E643" s="752"/>
      <c r="F643" s="752"/>
      <c r="G643" s="752"/>
      <c r="H643" s="752"/>
      <c r="I643" s="752"/>
      <c r="J643" s="752"/>
      <c r="K643" s="752"/>
      <c r="L643" s="752"/>
      <c r="M643" s="752"/>
      <c r="N643" s="752"/>
      <c r="O643" s="991"/>
      <c r="P643" s="820" t="s">
        <v>1034</v>
      </c>
      <c r="Q643" s="821"/>
      <c r="R643" s="821"/>
      <c r="S643" s="821"/>
      <c r="T643" s="821"/>
      <c r="U643" s="821"/>
      <c r="V643" s="781"/>
      <c r="W643" s="37" t="s">
        <v>68</v>
      </c>
      <c r="X643" s="743">
        <f>IFERROR(SUM(BM22:BM639),"0")</f>
        <v>16419.15349042145</v>
      </c>
      <c r="Y643" s="743">
        <f>IFERROR(SUM(BN22:BN639),"0")</f>
        <v>16462.583999999999</v>
      </c>
      <c r="Z643" s="37"/>
      <c r="AA643" s="744"/>
      <c r="AB643" s="744"/>
      <c r="AC643" s="744"/>
    </row>
    <row r="644" spans="1:33" x14ac:dyDescent="0.2">
      <c r="A644" s="752"/>
      <c r="B644" s="752"/>
      <c r="C644" s="752"/>
      <c r="D644" s="752"/>
      <c r="E644" s="752"/>
      <c r="F644" s="752"/>
      <c r="G644" s="752"/>
      <c r="H644" s="752"/>
      <c r="I644" s="752"/>
      <c r="J644" s="752"/>
      <c r="K644" s="752"/>
      <c r="L644" s="752"/>
      <c r="M644" s="752"/>
      <c r="N644" s="752"/>
      <c r="O644" s="991"/>
      <c r="P644" s="820" t="s">
        <v>1035</v>
      </c>
      <c r="Q644" s="821"/>
      <c r="R644" s="821"/>
      <c r="S644" s="821"/>
      <c r="T644" s="821"/>
      <c r="U644" s="821"/>
      <c r="V644" s="781"/>
      <c r="W644" s="37" t="s">
        <v>1036</v>
      </c>
      <c r="X644" s="38">
        <f>ROUNDUP(SUM(BO22:BO639),0)</f>
        <v>26</v>
      </c>
      <c r="Y644" s="38">
        <f>ROUNDUP(SUM(BP22:BP639),0)</f>
        <v>26</v>
      </c>
      <c r="Z644" s="37"/>
      <c r="AA644" s="744"/>
      <c r="AB644" s="744"/>
      <c r="AC644" s="744"/>
    </row>
    <row r="645" spans="1:33" x14ac:dyDescent="0.2">
      <c r="A645" s="752"/>
      <c r="B645" s="752"/>
      <c r="C645" s="752"/>
      <c r="D645" s="752"/>
      <c r="E645" s="752"/>
      <c r="F645" s="752"/>
      <c r="G645" s="752"/>
      <c r="H645" s="752"/>
      <c r="I645" s="752"/>
      <c r="J645" s="752"/>
      <c r="K645" s="752"/>
      <c r="L645" s="752"/>
      <c r="M645" s="752"/>
      <c r="N645" s="752"/>
      <c r="O645" s="991"/>
      <c r="P645" s="820" t="s">
        <v>1037</v>
      </c>
      <c r="Q645" s="821"/>
      <c r="R645" s="821"/>
      <c r="S645" s="821"/>
      <c r="T645" s="821"/>
      <c r="U645" s="821"/>
      <c r="V645" s="781"/>
      <c r="W645" s="37" t="s">
        <v>68</v>
      </c>
      <c r="X645" s="743">
        <f>GrossWeightTotal+PalletQtyTotal*25</f>
        <v>17069.15349042145</v>
      </c>
      <c r="Y645" s="743">
        <f>GrossWeightTotalR+PalletQtyTotalR*25</f>
        <v>17112.583999999999</v>
      </c>
      <c r="Z645" s="37"/>
      <c r="AA645" s="744"/>
      <c r="AB645" s="744"/>
      <c r="AC645" s="744"/>
    </row>
    <row r="646" spans="1:33" x14ac:dyDescent="0.2">
      <c r="A646" s="752"/>
      <c r="B646" s="752"/>
      <c r="C646" s="752"/>
      <c r="D646" s="752"/>
      <c r="E646" s="752"/>
      <c r="F646" s="752"/>
      <c r="G646" s="752"/>
      <c r="H646" s="752"/>
      <c r="I646" s="752"/>
      <c r="J646" s="752"/>
      <c r="K646" s="752"/>
      <c r="L646" s="752"/>
      <c r="M646" s="752"/>
      <c r="N646" s="752"/>
      <c r="O646" s="991"/>
      <c r="P646" s="820" t="s">
        <v>1038</v>
      </c>
      <c r="Q646" s="821"/>
      <c r="R646" s="821"/>
      <c r="S646" s="821"/>
      <c r="T646" s="821"/>
      <c r="U646" s="821"/>
      <c r="V646" s="781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2348.2439335887611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2352</v>
      </c>
      <c r="Z646" s="37"/>
      <c r="AA646" s="744"/>
      <c r="AB646" s="744"/>
      <c r="AC646" s="744"/>
    </row>
    <row r="647" spans="1:33" ht="14.25" hidden="1" customHeight="1" x14ac:dyDescent="0.2">
      <c r="A647" s="752"/>
      <c r="B647" s="752"/>
      <c r="C647" s="752"/>
      <c r="D647" s="752"/>
      <c r="E647" s="752"/>
      <c r="F647" s="752"/>
      <c r="G647" s="752"/>
      <c r="H647" s="752"/>
      <c r="I647" s="752"/>
      <c r="J647" s="752"/>
      <c r="K647" s="752"/>
      <c r="L647" s="752"/>
      <c r="M647" s="752"/>
      <c r="N647" s="752"/>
      <c r="O647" s="991"/>
      <c r="P647" s="820" t="s">
        <v>1039</v>
      </c>
      <c r="Q647" s="821"/>
      <c r="R647" s="821"/>
      <c r="S647" s="821"/>
      <c r="T647" s="821"/>
      <c r="U647" s="821"/>
      <c r="V647" s="781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30.756860000000003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45" t="s">
        <v>87</v>
      </c>
      <c r="D649" s="1077"/>
      <c r="E649" s="1077"/>
      <c r="F649" s="1077"/>
      <c r="G649" s="1077"/>
      <c r="H649" s="786"/>
      <c r="I649" s="745" t="s">
        <v>293</v>
      </c>
      <c r="J649" s="1077"/>
      <c r="K649" s="1077"/>
      <c r="L649" s="1077"/>
      <c r="M649" s="1077"/>
      <c r="N649" s="1077"/>
      <c r="O649" s="1077"/>
      <c r="P649" s="1077"/>
      <c r="Q649" s="1077"/>
      <c r="R649" s="1077"/>
      <c r="S649" s="1077"/>
      <c r="T649" s="1077"/>
      <c r="U649" s="1077"/>
      <c r="V649" s="1077"/>
      <c r="W649" s="786"/>
      <c r="X649" s="745" t="s">
        <v>631</v>
      </c>
      <c r="Y649" s="786"/>
      <c r="Z649" s="745" t="s">
        <v>716</v>
      </c>
      <c r="AA649" s="1077"/>
      <c r="AB649" s="1077"/>
      <c r="AC649" s="786"/>
      <c r="AD649" s="738" t="s">
        <v>806</v>
      </c>
      <c r="AE649" s="738" t="s">
        <v>908</v>
      </c>
      <c r="AF649" s="745" t="s">
        <v>914</v>
      </c>
      <c r="AG649" s="786"/>
    </row>
    <row r="650" spans="1:33" ht="14.25" customHeight="1" thickTop="1" x14ac:dyDescent="0.2">
      <c r="A650" s="922" t="s">
        <v>1042</v>
      </c>
      <c r="B650" s="745" t="s">
        <v>62</v>
      </c>
      <c r="C650" s="745" t="s">
        <v>88</v>
      </c>
      <c r="D650" s="745" t="s">
        <v>115</v>
      </c>
      <c r="E650" s="745" t="s">
        <v>186</v>
      </c>
      <c r="F650" s="745" t="s">
        <v>212</v>
      </c>
      <c r="G650" s="745" t="s">
        <v>259</v>
      </c>
      <c r="H650" s="745" t="s">
        <v>87</v>
      </c>
      <c r="I650" s="745" t="s">
        <v>294</v>
      </c>
      <c r="J650" s="745" t="s">
        <v>318</v>
      </c>
      <c r="K650" s="745" t="s">
        <v>390</v>
      </c>
      <c r="L650" s="745" t="s">
        <v>410</v>
      </c>
      <c r="M650" s="745" t="s">
        <v>435</v>
      </c>
      <c r="N650" s="739"/>
      <c r="O650" s="745" t="s">
        <v>462</v>
      </c>
      <c r="P650" s="745" t="s">
        <v>465</v>
      </c>
      <c r="Q650" s="745" t="s">
        <v>474</v>
      </c>
      <c r="R650" s="745" t="s">
        <v>492</v>
      </c>
      <c r="S650" s="745" t="s">
        <v>505</v>
      </c>
      <c r="T650" s="745" t="s">
        <v>518</v>
      </c>
      <c r="U650" s="745" t="s">
        <v>531</v>
      </c>
      <c r="V650" s="745" t="s">
        <v>535</v>
      </c>
      <c r="W650" s="745" t="s">
        <v>618</v>
      </c>
      <c r="X650" s="745" t="s">
        <v>632</v>
      </c>
      <c r="Y650" s="745" t="s">
        <v>673</v>
      </c>
      <c r="Z650" s="745" t="s">
        <v>717</v>
      </c>
      <c r="AA650" s="745" t="s">
        <v>770</v>
      </c>
      <c r="AB650" s="745" t="s">
        <v>787</v>
      </c>
      <c r="AC650" s="745" t="s">
        <v>799</v>
      </c>
      <c r="AD650" s="745" t="s">
        <v>806</v>
      </c>
      <c r="AE650" s="745" t="s">
        <v>908</v>
      </c>
      <c r="AF650" s="745" t="s">
        <v>914</v>
      </c>
      <c r="AG650" s="745" t="s">
        <v>1008</v>
      </c>
    </row>
    <row r="651" spans="1:33" ht="13.5" customHeight="1" thickBot="1" x14ac:dyDescent="0.25">
      <c r="A651" s="923"/>
      <c r="B651" s="746"/>
      <c r="C651" s="746"/>
      <c r="D651" s="746"/>
      <c r="E651" s="746"/>
      <c r="F651" s="746"/>
      <c r="G651" s="746"/>
      <c r="H651" s="746"/>
      <c r="I651" s="746"/>
      <c r="J651" s="746"/>
      <c r="K651" s="746"/>
      <c r="L651" s="746"/>
      <c r="M651" s="746"/>
      <c r="N651" s="739"/>
      <c r="O651" s="746"/>
      <c r="P651" s="746"/>
      <c r="Q651" s="746"/>
      <c r="R651" s="746"/>
      <c r="S651" s="746"/>
      <c r="T651" s="746"/>
      <c r="U651" s="746"/>
      <c r="V651" s="746"/>
      <c r="W651" s="746"/>
      <c r="X651" s="746"/>
      <c r="Y651" s="746"/>
      <c r="Z651" s="746"/>
      <c r="AA651" s="746"/>
      <c r="AB651" s="746"/>
      <c r="AC651" s="746"/>
      <c r="AD651" s="746"/>
      <c r="AE651" s="746"/>
      <c r="AF651" s="746"/>
      <c r="AG651" s="746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1177.2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2469.6000000000004</v>
      </c>
      <c r="E652" s="46">
        <f>IFERROR(Y92*1,"0")+IFERROR(Y93*1,"0")+IFERROR(Y94*1,"0")+IFERROR(Y98*1,"0")+IFERROR(Y99*1,"0")+IFERROR(Y100*1,"0")+IFERROR(Y101*1,"0")+IFERROR(Y102*1,"0")+IFERROR(Y103*1,"0")+IFERROR(Y104*1,"0")</f>
        <v>583.20000000000005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1652.4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693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1426.5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576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393.6</v>
      </c>
      <c r="W652" s="46">
        <f>IFERROR(Y394*1,"0")+IFERROR(Y398*1,"0")+IFERROR(Y399*1,"0")+IFERROR(Y400*1,"0")</f>
        <v>64.8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2802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1407.6000000000001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2154.2400000000002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252.00000000000003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8,00"/>
        <filter val="1 170,00"/>
        <filter val="1 268,80"/>
        <filter val="1 309,44"/>
        <filter val="1 880,00"/>
        <filter val="100,80"/>
        <filter val="104,00"/>
        <filter val="108,33"/>
        <filter val="112,00"/>
        <filter val="115,20"/>
        <filter val="116,59"/>
        <filter val="124,80"/>
        <filter val="125,33"/>
        <filter val="129,60"/>
        <filter val="134,40"/>
        <filter val="15 610,44"/>
        <filter val="151,20"/>
        <filter val="16 419,15"/>
        <filter val="16,00"/>
        <filter val="160,00"/>
        <filter val="168,96"/>
        <filter val="17 069,15"/>
        <filter val="2 348,24"/>
        <filter val="201,60"/>
        <filter val="206,21"/>
        <filter val="24,00"/>
        <filter val="240,00"/>
        <filter val="248,00"/>
        <filter val="252,00"/>
        <filter val="26"/>
        <filter val="268,80"/>
        <filter val="28,80"/>
        <filter val="282,00"/>
        <filter val="288,00"/>
        <filter val="324,00"/>
        <filter val="337,92"/>
        <filter val="393,60"/>
        <filter val="403,20"/>
        <filter val="415,80"/>
        <filter val="453,60"/>
        <filter val="48,00"/>
        <filter val="506,88"/>
        <filter val="518,40"/>
        <filter val="56,00"/>
        <filter val="57,60"/>
        <filter val="576,00"/>
        <filter val="583,20"/>
        <filter val="60,00"/>
        <filter val="64,80"/>
        <filter val="648,00"/>
        <filter val="67,20"/>
        <filter val="693,00"/>
        <filter val="72,00"/>
        <filter val="75,60"/>
        <filter val="750,00"/>
        <filter val="8,00"/>
        <filter val="80,00"/>
        <filter val="802,56"/>
        <filter val="840,00"/>
        <filter val="844,80"/>
        <filter val="92,59"/>
        <filter val="930,00"/>
        <filter val="950,00"/>
      </filters>
    </filterColumn>
    <filterColumn colId="29" showButton="0"/>
    <filterColumn colId="30" showButton="0"/>
  </autoFilter>
  <mergeCells count="1149"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P232:V232"/>
    <mergeCell ref="D411:E411"/>
    <mergeCell ref="P330:V330"/>
    <mergeCell ref="D289:E289"/>
    <mergeCell ref="D587:E587"/>
    <mergeCell ref="P159:V159"/>
    <mergeCell ref="A510:Z510"/>
    <mergeCell ref="A513:O514"/>
    <mergeCell ref="D473:E473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A449:Z449"/>
    <mergeCell ref="D110:E110"/>
    <mergeCell ref="P27:V27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A177:O178"/>
    <mergeCell ref="D235:E23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P64:V64"/>
    <mergeCell ref="P362:V362"/>
    <mergeCell ref="A423:Z423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P644:V644"/>
    <mergeCell ref="P450:T45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A132:O133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