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8D17DD1-E69E-472E-998A-87BA57A58E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Y309" i="1" s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X261" i="1"/>
  <c r="X260" i="1"/>
  <c r="BO259" i="1"/>
  <c r="BM259" i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Y210" i="1" s="1"/>
  <c r="P202" i="1"/>
  <c r="X200" i="1"/>
  <c r="X199" i="1"/>
  <c r="BO198" i="1"/>
  <c r="BM198" i="1"/>
  <c r="Y198" i="1"/>
  <c r="Y200" i="1" s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Y177" i="1" s="1"/>
  <c r="P176" i="1"/>
  <c r="X172" i="1"/>
  <c r="X171" i="1"/>
  <c r="BO170" i="1"/>
  <c r="BM170" i="1"/>
  <c r="Y170" i="1"/>
  <c r="BP170" i="1" s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X159" i="1"/>
  <c r="X158" i="1"/>
  <c r="BO157" i="1"/>
  <c r="BM157" i="1"/>
  <c r="Y157" i="1"/>
  <c r="P157" i="1"/>
  <c r="X154" i="1"/>
  <c r="X153" i="1"/>
  <c r="BO152" i="1"/>
  <c r="BM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64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A10" i="1" s="1"/>
  <c r="D7" i="1"/>
  <c r="Q6" i="1"/>
  <c r="P2" i="1"/>
  <c r="BP251" i="1" l="1"/>
  <c r="BN251" i="1"/>
  <c r="Z251" i="1"/>
  <c r="O652" i="1"/>
  <c r="Y278" i="1"/>
  <c r="BP277" i="1"/>
  <c r="BN277" i="1"/>
  <c r="Z277" i="1"/>
  <c r="Z278" i="1" s="1"/>
  <c r="BP282" i="1"/>
  <c r="BN282" i="1"/>
  <c r="Z282" i="1"/>
  <c r="BP348" i="1"/>
  <c r="BN348" i="1"/>
  <c r="Z348" i="1"/>
  <c r="BP375" i="1"/>
  <c r="BN375" i="1"/>
  <c r="Z375" i="1"/>
  <c r="BP407" i="1"/>
  <c r="BN407" i="1"/>
  <c r="Z407" i="1"/>
  <c r="BP435" i="1"/>
  <c r="BN435" i="1"/>
  <c r="Z435" i="1"/>
  <c r="BP450" i="1"/>
  <c r="BN450" i="1"/>
  <c r="Z450" i="1"/>
  <c r="BP527" i="1"/>
  <c r="BN527" i="1"/>
  <c r="Z527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B652" i="1"/>
  <c r="X644" i="1"/>
  <c r="Z37" i="1"/>
  <c r="BN37" i="1"/>
  <c r="Z52" i="1"/>
  <c r="BN52" i="1"/>
  <c r="Z62" i="1"/>
  <c r="BN62" i="1"/>
  <c r="Y73" i="1"/>
  <c r="Z76" i="1"/>
  <c r="BN76" i="1"/>
  <c r="Y83" i="1"/>
  <c r="Z93" i="1"/>
  <c r="BN93" i="1"/>
  <c r="Y106" i="1"/>
  <c r="F652" i="1"/>
  <c r="Z124" i="1"/>
  <c r="BN124" i="1"/>
  <c r="Z127" i="1"/>
  <c r="BN127" i="1"/>
  <c r="Z128" i="1"/>
  <c r="BN128" i="1"/>
  <c r="Z147" i="1"/>
  <c r="BN147" i="1"/>
  <c r="Z170" i="1"/>
  <c r="BN170" i="1"/>
  <c r="Y189" i="1"/>
  <c r="Z186" i="1"/>
  <c r="BN186" i="1"/>
  <c r="J652" i="1"/>
  <c r="Z206" i="1"/>
  <c r="BN206" i="1"/>
  <c r="Z218" i="1"/>
  <c r="BN218" i="1"/>
  <c r="Z236" i="1"/>
  <c r="BN236" i="1"/>
  <c r="BP240" i="1"/>
  <c r="BN240" i="1"/>
  <c r="Z240" i="1"/>
  <c r="BP266" i="1"/>
  <c r="BN266" i="1"/>
  <c r="Z266" i="1"/>
  <c r="BP293" i="1"/>
  <c r="BN293" i="1"/>
  <c r="Z293" i="1"/>
  <c r="Y362" i="1"/>
  <c r="BP358" i="1"/>
  <c r="BN358" i="1"/>
  <c r="Z358" i="1"/>
  <c r="BP376" i="1"/>
  <c r="BN376" i="1"/>
  <c r="Z376" i="1"/>
  <c r="BP415" i="1"/>
  <c r="BN415" i="1"/>
  <c r="Z415" i="1"/>
  <c r="BP445" i="1"/>
  <c r="BN445" i="1"/>
  <c r="Z445" i="1"/>
  <c r="BP451" i="1"/>
  <c r="BN451" i="1"/>
  <c r="Z451" i="1"/>
  <c r="BP565" i="1"/>
  <c r="BN565" i="1"/>
  <c r="Z565" i="1"/>
  <c r="Y572" i="1"/>
  <c r="Y571" i="1"/>
  <c r="BP569" i="1"/>
  <c r="BN569" i="1"/>
  <c r="Z569" i="1"/>
  <c r="BP583" i="1"/>
  <c r="BN583" i="1"/>
  <c r="Z583" i="1"/>
  <c r="BP585" i="1"/>
  <c r="BN585" i="1"/>
  <c r="Z585" i="1"/>
  <c r="BP587" i="1"/>
  <c r="BN587" i="1"/>
  <c r="Z587" i="1"/>
  <c r="BP284" i="1"/>
  <c r="BN284" i="1"/>
  <c r="BP291" i="1"/>
  <c r="BN291" i="1"/>
  <c r="Z291" i="1"/>
  <c r="Y334" i="1"/>
  <c r="BP332" i="1"/>
  <c r="BN332" i="1"/>
  <c r="Z332" i="1"/>
  <c r="BP354" i="1"/>
  <c r="BN354" i="1"/>
  <c r="Z354" i="1"/>
  <c r="BP369" i="1"/>
  <c r="BN369" i="1"/>
  <c r="Z369" i="1"/>
  <c r="BP399" i="1"/>
  <c r="BN399" i="1"/>
  <c r="Z399" i="1"/>
  <c r="BP413" i="1"/>
  <c r="BN413" i="1"/>
  <c r="Z413" i="1"/>
  <c r="Y427" i="1"/>
  <c r="Y426" i="1"/>
  <c r="BP424" i="1"/>
  <c r="BN424" i="1"/>
  <c r="Z424" i="1"/>
  <c r="Z426" i="1" s="1"/>
  <c r="BP441" i="1"/>
  <c r="BN441" i="1"/>
  <c r="Z441" i="1"/>
  <c r="Y460" i="1"/>
  <c r="Y459" i="1"/>
  <c r="BP458" i="1"/>
  <c r="BN458" i="1"/>
  <c r="Z458" i="1"/>
  <c r="Z459" i="1" s="1"/>
  <c r="BP468" i="1"/>
  <c r="BN468" i="1"/>
  <c r="Z468" i="1"/>
  <c r="BP474" i="1"/>
  <c r="BN474" i="1"/>
  <c r="Z474" i="1"/>
  <c r="X643" i="1"/>
  <c r="Z23" i="1"/>
  <c r="BN23" i="1"/>
  <c r="Z29" i="1"/>
  <c r="Z30" i="1" s="1"/>
  <c r="BN29" i="1"/>
  <c r="BP29" i="1"/>
  <c r="Y30" i="1"/>
  <c r="Z35" i="1"/>
  <c r="BN35" i="1"/>
  <c r="Y42" i="1"/>
  <c r="Z39" i="1"/>
  <c r="BN39" i="1"/>
  <c r="Z50" i="1"/>
  <c r="BN50" i="1"/>
  <c r="Y57" i="1"/>
  <c r="Z54" i="1"/>
  <c r="BN54" i="1"/>
  <c r="Z60" i="1"/>
  <c r="BN60" i="1"/>
  <c r="BP60" i="1"/>
  <c r="Y65" i="1"/>
  <c r="Z68" i="1"/>
  <c r="BN68" i="1"/>
  <c r="Z72" i="1"/>
  <c r="BN72" i="1"/>
  <c r="Y82" i="1"/>
  <c r="Z78" i="1"/>
  <c r="BN78" i="1"/>
  <c r="Z86" i="1"/>
  <c r="BN86" i="1"/>
  <c r="E652" i="1"/>
  <c r="Z99" i="1"/>
  <c r="BN99" i="1"/>
  <c r="Z102" i="1"/>
  <c r="BN102" i="1"/>
  <c r="Z110" i="1"/>
  <c r="BN110" i="1"/>
  <c r="Z118" i="1"/>
  <c r="BN118" i="1"/>
  <c r="Y133" i="1"/>
  <c r="Z130" i="1"/>
  <c r="BN130" i="1"/>
  <c r="Z141" i="1"/>
  <c r="BN141" i="1"/>
  <c r="Y144" i="1"/>
  <c r="Z151" i="1"/>
  <c r="BN151" i="1"/>
  <c r="BP151" i="1"/>
  <c r="Y154" i="1"/>
  <c r="H652" i="1"/>
  <c r="Y167" i="1"/>
  <c r="Z164" i="1"/>
  <c r="BN164" i="1"/>
  <c r="Z176" i="1"/>
  <c r="Z177" i="1" s="1"/>
  <c r="BN176" i="1"/>
  <c r="BP176" i="1"/>
  <c r="Z180" i="1"/>
  <c r="BN180" i="1"/>
  <c r="BP180" i="1"/>
  <c r="Z184" i="1"/>
  <c r="BN184" i="1"/>
  <c r="Z193" i="1"/>
  <c r="BN193" i="1"/>
  <c r="Y199" i="1"/>
  <c r="Z204" i="1"/>
  <c r="BN204" i="1"/>
  <c r="Z208" i="1"/>
  <c r="BN208" i="1"/>
  <c r="Y224" i="1"/>
  <c r="Z216" i="1"/>
  <c r="BN216" i="1"/>
  <c r="Z220" i="1"/>
  <c r="BN220" i="1"/>
  <c r="Y231" i="1"/>
  <c r="Z229" i="1"/>
  <c r="BN229" i="1"/>
  <c r="Z238" i="1"/>
  <c r="BN238" i="1"/>
  <c r="Z242" i="1"/>
  <c r="BN242" i="1"/>
  <c r="Z249" i="1"/>
  <c r="BN249" i="1"/>
  <c r="Z253" i="1"/>
  <c r="BN253" i="1"/>
  <c r="Z259" i="1"/>
  <c r="Z260" i="1" s="1"/>
  <c r="BN259" i="1"/>
  <c r="BP259" i="1"/>
  <c r="Y260" i="1"/>
  <c r="Z264" i="1"/>
  <c r="BN264" i="1"/>
  <c r="Z268" i="1"/>
  <c r="BN268" i="1"/>
  <c r="Z272" i="1"/>
  <c r="BN272" i="1"/>
  <c r="Z284" i="1"/>
  <c r="BP308" i="1"/>
  <c r="BN308" i="1"/>
  <c r="Z308" i="1"/>
  <c r="Y314" i="1"/>
  <c r="BP313" i="1"/>
  <c r="BN313" i="1"/>
  <c r="Z313" i="1"/>
  <c r="Z314" i="1" s="1"/>
  <c r="Y319" i="1"/>
  <c r="Y318" i="1"/>
  <c r="BP317" i="1"/>
  <c r="BN317" i="1"/>
  <c r="Z317" i="1"/>
  <c r="Z318" i="1" s="1"/>
  <c r="BP321" i="1"/>
  <c r="BN321" i="1"/>
  <c r="Z321" i="1"/>
  <c r="BP350" i="1"/>
  <c r="BN350" i="1"/>
  <c r="Z350" i="1"/>
  <c r="BP361" i="1"/>
  <c r="BN361" i="1"/>
  <c r="Z361" i="1"/>
  <c r="BP365" i="1"/>
  <c r="BN365" i="1"/>
  <c r="Z365" i="1"/>
  <c r="BP382" i="1"/>
  <c r="BN382" i="1"/>
  <c r="Z382" i="1"/>
  <c r="BP409" i="1"/>
  <c r="BN409" i="1"/>
  <c r="Z409" i="1"/>
  <c r="BP419" i="1"/>
  <c r="BN419" i="1"/>
  <c r="Z419" i="1"/>
  <c r="BP425" i="1"/>
  <c r="BN425" i="1"/>
  <c r="Z425" i="1"/>
  <c r="BP437" i="1"/>
  <c r="BN437" i="1"/>
  <c r="Z437" i="1"/>
  <c r="BP453" i="1"/>
  <c r="BN453" i="1"/>
  <c r="Z453" i="1"/>
  <c r="BP469" i="1"/>
  <c r="BN469" i="1"/>
  <c r="Z469" i="1"/>
  <c r="BP475" i="1"/>
  <c r="BN475" i="1"/>
  <c r="Z475" i="1"/>
  <c r="BP499" i="1"/>
  <c r="BN499" i="1"/>
  <c r="Z499" i="1"/>
  <c r="BP529" i="1"/>
  <c r="BN529" i="1"/>
  <c r="Z529" i="1"/>
  <c r="BP533" i="1"/>
  <c r="BN533" i="1"/>
  <c r="Z533" i="1"/>
  <c r="BP549" i="1"/>
  <c r="BN549" i="1"/>
  <c r="Z549" i="1"/>
  <c r="BP551" i="1"/>
  <c r="BN551" i="1"/>
  <c r="Z551" i="1"/>
  <c r="BP553" i="1"/>
  <c r="BN553" i="1"/>
  <c r="Z553" i="1"/>
  <c r="BP557" i="1"/>
  <c r="BN557" i="1"/>
  <c r="Z55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BP619" i="1"/>
  <c r="BN619" i="1"/>
  <c r="Z619" i="1"/>
  <c r="BP498" i="1"/>
  <c r="BN498" i="1"/>
  <c r="Z498" i="1"/>
  <c r="BP525" i="1"/>
  <c r="BN525" i="1"/>
  <c r="Z525" i="1"/>
  <c r="BP530" i="1"/>
  <c r="BN530" i="1"/>
  <c r="Z530" i="1"/>
  <c r="BP548" i="1"/>
  <c r="BN548" i="1"/>
  <c r="Z548" i="1"/>
  <c r="BP550" i="1"/>
  <c r="BN550" i="1"/>
  <c r="Z550" i="1"/>
  <c r="BP552" i="1"/>
  <c r="BN552" i="1"/>
  <c r="Z552" i="1"/>
  <c r="BP556" i="1"/>
  <c r="BN556" i="1"/>
  <c r="Z556" i="1"/>
  <c r="Y567" i="1"/>
  <c r="BP563" i="1"/>
  <c r="BN563" i="1"/>
  <c r="Z563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F9" i="1"/>
  <c r="J9" i="1"/>
  <c r="F10" i="1"/>
  <c r="Z22" i="1"/>
  <c r="BN22" i="1"/>
  <c r="BP22" i="1"/>
  <c r="Z24" i="1"/>
  <c r="BN24" i="1"/>
  <c r="X646" i="1"/>
  <c r="Y27" i="1"/>
  <c r="C652" i="1"/>
  <c r="Z36" i="1"/>
  <c r="Z41" i="1" s="1"/>
  <c r="BN36" i="1"/>
  <c r="BP36" i="1"/>
  <c r="Z38" i="1"/>
  <c r="BN38" i="1"/>
  <c r="Z40" i="1"/>
  <c r="BN40" i="1"/>
  <c r="Y41" i="1"/>
  <c r="Z44" i="1"/>
  <c r="Z46" i="1" s="1"/>
  <c r="BN44" i="1"/>
  <c r="BP44" i="1"/>
  <c r="Y47" i="1"/>
  <c r="D652" i="1"/>
  <c r="Z51" i="1"/>
  <c r="BN51" i="1"/>
  <c r="BP51" i="1"/>
  <c r="Z53" i="1"/>
  <c r="BN53" i="1"/>
  <c r="Z55" i="1"/>
  <c r="BN55" i="1"/>
  <c r="Y58" i="1"/>
  <c r="Z61" i="1"/>
  <c r="BN61" i="1"/>
  <c r="BP61" i="1"/>
  <c r="Z63" i="1"/>
  <c r="BN63" i="1"/>
  <c r="Z67" i="1"/>
  <c r="BN67" i="1"/>
  <c r="BP67" i="1"/>
  <c r="Z69" i="1"/>
  <c r="BN69" i="1"/>
  <c r="Z71" i="1"/>
  <c r="BN71" i="1"/>
  <c r="Y74" i="1"/>
  <c r="Z77" i="1"/>
  <c r="Z82" i="1" s="1"/>
  <c r="BN77" i="1"/>
  <c r="BP77" i="1"/>
  <c r="Z79" i="1"/>
  <c r="BN79" i="1"/>
  <c r="Z81" i="1"/>
  <c r="BN81" i="1"/>
  <c r="Z85" i="1"/>
  <c r="BN85" i="1"/>
  <c r="BP85" i="1"/>
  <c r="Z87" i="1"/>
  <c r="BN87" i="1"/>
  <c r="Y88" i="1"/>
  <c r="Z92" i="1"/>
  <c r="BN92" i="1"/>
  <c r="BP92" i="1"/>
  <c r="Z94" i="1"/>
  <c r="BN94" i="1"/>
  <c r="Y95" i="1"/>
  <c r="Z98" i="1"/>
  <c r="BN98" i="1"/>
  <c r="BP98" i="1"/>
  <c r="Z100" i="1"/>
  <c r="BN100" i="1"/>
  <c r="Z101" i="1"/>
  <c r="BN101" i="1"/>
  <c r="Z103" i="1"/>
  <c r="BN103" i="1"/>
  <c r="Z104" i="1"/>
  <c r="BN104" i="1"/>
  <c r="Y105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Y120" i="1"/>
  <c r="Z123" i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Z137" i="1" s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Z153" i="1" s="1"/>
  <c r="BN152" i="1"/>
  <c r="BP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Y166" i="1"/>
  <c r="Z169" i="1"/>
  <c r="Z171" i="1" s="1"/>
  <c r="BN169" i="1"/>
  <c r="BP169" i="1"/>
  <c r="Y172" i="1"/>
  <c r="I652" i="1"/>
  <c r="Y178" i="1"/>
  <c r="Z181" i="1"/>
  <c r="BN181" i="1"/>
  <c r="Z183" i="1"/>
  <c r="BN183" i="1"/>
  <c r="Z185" i="1"/>
  <c r="BN185" i="1"/>
  <c r="Z187" i="1"/>
  <c r="BN187" i="1"/>
  <c r="Y188" i="1"/>
  <c r="Z192" i="1"/>
  <c r="Z194" i="1" s="1"/>
  <c r="BN192" i="1"/>
  <c r="BP192" i="1"/>
  <c r="Y195" i="1"/>
  <c r="Z198" i="1"/>
  <c r="Z199" i="1" s="1"/>
  <c r="BN198" i="1"/>
  <c r="BP198" i="1"/>
  <c r="Z202" i="1"/>
  <c r="BN202" i="1"/>
  <c r="BP202" i="1"/>
  <c r="Y211" i="1"/>
  <c r="BP230" i="1"/>
  <c r="BN230" i="1"/>
  <c r="Z230" i="1"/>
  <c r="Y232" i="1"/>
  <c r="Y244" i="1"/>
  <c r="BP235" i="1"/>
  <c r="BN235" i="1"/>
  <c r="Z235" i="1"/>
  <c r="BP239" i="1"/>
  <c r="BN239" i="1"/>
  <c r="Z239" i="1"/>
  <c r="Y243" i="1"/>
  <c r="BP248" i="1"/>
  <c r="BN248" i="1"/>
  <c r="Z248" i="1"/>
  <c r="BP252" i="1"/>
  <c r="BN252" i="1"/>
  <c r="Z252" i="1"/>
  <c r="Y256" i="1"/>
  <c r="BP265" i="1"/>
  <c r="BN265" i="1"/>
  <c r="Z265" i="1"/>
  <c r="BP269" i="1"/>
  <c r="BN269" i="1"/>
  <c r="Z269" i="1"/>
  <c r="Y273" i="1"/>
  <c r="BP283" i="1"/>
  <c r="BN283" i="1"/>
  <c r="Z283" i="1"/>
  <c r="Z285" i="1" s="1"/>
  <c r="BP292" i="1"/>
  <c r="BN292" i="1"/>
  <c r="Z292" i="1"/>
  <c r="BP322" i="1"/>
  <c r="BN322" i="1"/>
  <c r="Z322" i="1"/>
  <c r="Y324" i="1"/>
  <c r="T652" i="1"/>
  <c r="Y330" i="1"/>
  <c r="BP327" i="1"/>
  <c r="BN327" i="1"/>
  <c r="Z327" i="1"/>
  <c r="Z329" i="1" s="1"/>
  <c r="BP349" i="1"/>
  <c r="BN349" i="1"/>
  <c r="Z349" i="1"/>
  <c r="BP353" i="1"/>
  <c r="BN353" i="1"/>
  <c r="Z353" i="1"/>
  <c r="BP366" i="1"/>
  <c r="BN366" i="1"/>
  <c r="Z366" i="1"/>
  <c r="BP370" i="1"/>
  <c r="BN370" i="1"/>
  <c r="Z370" i="1"/>
  <c r="Y372" i="1"/>
  <c r="Y378" i="1"/>
  <c r="BP374" i="1"/>
  <c r="BN374" i="1"/>
  <c r="Z374" i="1"/>
  <c r="Z377" i="1" s="1"/>
  <c r="Y377" i="1"/>
  <c r="K652" i="1"/>
  <c r="H9" i="1"/>
  <c r="X645" i="1"/>
  <c r="Y26" i="1"/>
  <c r="Y96" i="1"/>
  <c r="Y115" i="1"/>
  <c r="Y159" i="1"/>
  <c r="Y194" i="1"/>
  <c r="Z203" i="1"/>
  <c r="BN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BP223" i="1"/>
  <c r="BN223" i="1"/>
  <c r="Z223" i="1"/>
  <c r="Y225" i="1"/>
  <c r="BP228" i="1"/>
  <c r="BN228" i="1"/>
  <c r="Z228" i="1"/>
  <c r="Z231" i="1" s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Y285" i="1"/>
  <c r="BP290" i="1"/>
  <c r="BN290" i="1"/>
  <c r="Z290" i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Y323" i="1"/>
  <c r="Y329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Y448" i="1"/>
  <c r="BP452" i="1"/>
  <c r="BN452" i="1"/>
  <c r="Z452" i="1"/>
  <c r="Y456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501" i="1"/>
  <c r="BP497" i="1"/>
  <c r="BN497" i="1"/>
  <c r="Z497" i="1"/>
  <c r="Y502" i="1"/>
  <c r="BP506" i="1"/>
  <c r="BN506" i="1"/>
  <c r="Z506" i="1"/>
  <c r="AB652" i="1"/>
  <c r="L652" i="1"/>
  <c r="Y257" i="1"/>
  <c r="M652" i="1"/>
  <c r="Y274" i="1"/>
  <c r="Y279" i="1"/>
  <c r="P652" i="1"/>
  <c r="Y286" i="1"/>
  <c r="Q652" i="1"/>
  <c r="Y295" i="1"/>
  <c r="S652" i="1"/>
  <c r="Y315" i="1"/>
  <c r="Y363" i="1"/>
  <c r="BP360" i="1"/>
  <c r="BN360" i="1"/>
  <c r="Z360" i="1"/>
  <c r="Y371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560" i="1" l="1"/>
  <c r="Z447" i="1"/>
  <c r="Z421" i="1"/>
  <c r="Z362" i="1"/>
  <c r="Z295" i="1"/>
  <c r="Z323" i="1"/>
  <c r="Z571" i="1"/>
  <c r="Z589" i="1"/>
  <c r="Z455" i="1"/>
  <c r="Z390" i="1"/>
  <c r="Z384" i="1"/>
  <c r="Z355" i="1"/>
  <c r="Z309" i="1"/>
  <c r="Z273" i="1"/>
  <c r="Z256" i="1"/>
  <c r="Z224" i="1"/>
  <c r="Z371" i="1"/>
  <c r="Z188" i="1"/>
  <c r="Z166" i="1"/>
  <c r="Z132" i="1"/>
  <c r="Z120" i="1"/>
  <c r="Z114" i="1"/>
  <c r="Z105" i="1"/>
  <c r="Z95" i="1"/>
  <c r="Z88" i="1"/>
  <c r="Z64" i="1"/>
  <c r="Z57" i="1"/>
  <c r="Z621" i="1"/>
  <c r="Z606" i="1"/>
  <c r="Z627" i="1"/>
  <c r="Z614" i="1"/>
  <c r="Z596" i="1"/>
  <c r="Z545" i="1"/>
  <c r="Z538" i="1"/>
  <c r="Z508" i="1"/>
  <c r="Z480" i="1"/>
  <c r="Z442" i="1"/>
  <c r="Z401" i="1"/>
  <c r="Y646" i="1"/>
  <c r="Z243" i="1"/>
  <c r="Z73" i="1"/>
  <c r="Y642" i="1"/>
  <c r="Y644" i="1"/>
  <c r="Z26" i="1"/>
  <c r="Z416" i="1"/>
  <c r="Z501" i="1"/>
  <c r="Z210" i="1"/>
  <c r="Y643" i="1"/>
  <c r="Y645" i="1" s="1"/>
  <c r="Z647" i="1" l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<sst xmlns="http://schemas.openxmlformats.org/spreadsheetml/2006/main" count="3014" uniqueCount="1073">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</sst>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60" sqref="AA60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1072</v>
      </c>
      <c r="I5" s="1048"/>
      <c r="J5" s="1048"/>
      <c r="K5" s="1048"/>
      <c r="L5" s="1048"/>
      <c r="M5" s="853"/>
      <c r="N5" s="58"/>
      <c r="P5" s="24" t="s">
        <v>10</v>
      </c>
      <c r="Q5" s="1122">
        <v>45717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Суббота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4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/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19</v>
      </c>
      <c r="Q8" s="906">
        <v>0.5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20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60"/>
      <c r="R10" s="961"/>
      <c r="U10" s="24" t="s">
        <v>22</v>
      </c>
      <c r="V10" s="841" t="s">
        <v>23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6"/>
      <c r="R11" s="877"/>
      <c r="U11" s="24" t="s">
        <v>26</v>
      </c>
      <c r="V11" s="1071" t="s">
        <v>27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28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29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30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31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32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34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35</v>
      </c>
      <c r="B17" s="789" t="s">
        <v>36</v>
      </c>
      <c r="C17" s="919" t="s">
        <v>37</v>
      </c>
      <c r="D17" s="789" t="s">
        <v>38</v>
      </c>
      <c r="E17" s="883"/>
      <c r="F17" s="789" t="s">
        <v>39</v>
      </c>
      <c r="G17" s="789" t="s">
        <v>40</v>
      </c>
      <c r="H17" s="789" t="s">
        <v>41</v>
      </c>
      <c r="I17" s="789" t="s">
        <v>42</v>
      </c>
      <c r="J17" s="789" t="s">
        <v>43</v>
      </c>
      <c r="K17" s="789" t="s">
        <v>44</v>
      </c>
      <c r="L17" s="789" t="s">
        <v>45</v>
      </c>
      <c r="M17" s="789" t="s">
        <v>46</v>
      </c>
      <c r="N17" s="789" t="s">
        <v>47</v>
      </c>
      <c r="O17" s="789" t="s">
        <v>48</v>
      </c>
      <c r="P17" s="789" t="s">
        <v>49</v>
      </c>
      <c r="Q17" s="882"/>
      <c r="R17" s="882"/>
      <c r="S17" s="882"/>
      <c r="T17" s="883"/>
      <c r="U17" s="1153" t="s">
        <v>50</v>
      </c>
      <c r="V17" s="867"/>
      <c r="W17" s="789" t="s">
        <v>51</v>
      </c>
      <c r="X17" s="789" t="s">
        <v>52</v>
      </c>
      <c r="Y17" s="1150" t="s">
        <v>53</v>
      </c>
      <c r="Z17" s="989" t="s">
        <v>54</v>
      </c>
      <c r="AA17" s="1033" t="s">
        <v>55</v>
      </c>
      <c r="AB17" s="1033" t="s">
        <v>56</v>
      </c>
      <c r="AC17" s="1033" t="s">
        <v>57</v>
      </c>
      <c r="AD17" s="1033" t="s">
        <v>58</v>
      </c>
      <c r="AE17" s="1102"/>
      <c r="AF17" s="1103"/>
      <c r="AG17" s="66"/>
      <c r="BD17" s="65" t="s">
        <v>59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60</v>
      </c>
      <c r="V18" s="67" t="s">
        <v>61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87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hidden="1" customHeight="1" x14ac:dyDescent="0.25">
      <c r="A36" s="54" t="s">
        <v>90</v>
      </c>
      <c r="B36" s="54" t="s">
        <v>95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98</v>
      </c>
      <c r="B37" s="54" t="s">
        <v>99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hidden="1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hidden="1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hidden="1" customHeight="1" x14ac:dyDescent="0.25">
      <c r="A43" s="757" t="s">
        <v>63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115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89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128</v>
      </c>
      <c r="B54" s="54" t="s">
        <v>129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hidden="1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hidden="1" customHeight="1" x14ac:dyDescent="0.25">
      <c r="A59" s="757" t="s">
        <v>136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25</v>
      </c>
      <c r="Y60" s="742">
        <f>IFERROR(IF(X60="",0,CEILING((X60/$H60),1)*$H60),"")</f>
        <v>32.400000000000006</v>
      </c>
      <c r="Z60" s="36">
        <f>IFERROR(IF(Y60=0,"",ROUNDUP(Y60/H60,0)*0.01898),"")</f>
        <v>5.6940000000000004E-2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26.006944444444443</v>
      </c>
      <c r="BN60" s="64">
        <f>IFERROR(Y60*I60/H60,"0")</f>
        <v>33.705000000000005</v>
      </c>
      <c r="BO60" s="64">
        <f>IFERROR(1/J60*(X60/H60),"0")</f>
        <v>3.6168981481481483E-2</v>
      </c>
      <c r="BP60" s="64">
        <f>IFERROR(1/J60*(Y60/H60),"0")</f>
        <v>4.6875000000000007E-2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2.3148148148148149</v>
      </c>
      <c r="Y64" s="743">
        <f>IFERROR(Y60/H60,"0")+IFERROR(Y61/H61,"0")+IFERROR(Y62/H62,"0")+IFERROR(Y63/H63,"0")</f>
        <v>3.0000000000000004</v>
      </c>
      <c r="Z64" s="743">
        <f>IFERROR(IF(Z60="",0,Z60),"0")+IFERROR(IF(Z61="",0,Z61),"0")+IFERROR(IF(Z62="",0,Z62),"0")+IFERROR(IF(Z63="",0,Z63),"0")</f>
        <v>5.6940000000000004E-2</v>
      </c>
      <c r="AA64" s="744"/>
      <c r="AB64" s="744"/>
      <c r="AC64" s="744"/>
    </row>
    <row r="65" spans="1:68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25</v>
      </c>
      <c r="Y65" s="743">
        <f>IFERROR(SUM(Y60:Y63),"0")</f>
        <v>32.400000000000006</v>
      </c>
      <c r="Z65" s="37"/>
      <c r="AA65" s="744"/>
      <c r="AB65" s="744"/>
      <c r="AC65" s="744"/>
    </row>
    <row r="66" spans="1:68" ht="14.25" hidden="1" customHeight="1" x14ac:dyDescent="0.25">
      <c r="A66" s="757" t="s">
        <v>147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68</v>
      </c>
      <c r="X72" s="741">
        <v>20</v>
      </c>
      <c r="Y72" s="742">
        <f t="shared" si="10"/>
        <v>21.6</v>
      </c>
      <c r="Z72" s="36">
        <f>IFERROR(IF(Y72=0,"",ROUNDUP(Y72/H72,0)*0.00502),"")</f>
        <v>6.0240000000000002E-2</v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21.111111111111111</v>
      </c>
      <c r="BN72" s="64">
        <f t="shared" si="12"/>
        <v>22.8</v>
      </c>
      <c r="BO72" s="64">
        <f t="shared" si="13"/>
        <v>4.7483380816714153E-2</v>
      </c>
      <c r="BP72" s="64">
        <f t="shared" si="14"/>
        <v>5.1282051282051287E-2</v>
      </c>
    </row>
    <row r="73" spans="1:68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11.111111111111111</v>
      </c>
      <c r="Y73" s="743">
        <f>IFERROR(Y67/H67,"0")+IFERROR(Y68/H68,"0")+IFERROR(Y69/H69,"0")+IFERROR(Y70/H70,"0")+IFERROR(Y71/H71,"0")+IFERROR(Y72/H72,"0")</f>
        <v>12</v>
      </c>
      <c r="Z73" s="743">
        <f>IFERROR(IF(Z67="",0,Z67),"0")+IFERROR(IF(Z68="",0,Z68),"0")+IFERROR(IF(Z69="",0,Z69),"0")+IFERROR(IF(Z70="",0,Z70),"0")+IFERROR(IF(Z71="",0,Z71),"0")+IFERROR(IF(Z72="",0,Z72),"0")</f>
        <v>6.0240000000000002E-2</v>
      </c>
      <c r="AA73" s="744"/>
      <c r="AB73" s="744"/>
      <c r="AC73" s="744"/>
    </row>
    <row r="74" spans="1:68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20</v>
      </c>
      <c r="Y74" s="743">
        <f>IFERROR(SUM(Y67:Y72),"0")</f>
        <v>21.6</v>
      </c>
      <c r="Z74" s="37"/>
      <c r="AA74" s="744"/>
      <c r="AB74" s="744"/>
      <c r="AC74" s="744"/>
    </row>
    <row r="75" spans="1:68" ht="14.25" hidden="1" customHeight="1" x14ac:dyDescent="0.25">
      <c r="A75" s="757" t="s">
        <v>63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169</v>
      </c>
      <c r="B78" s="54" t="s">
        <v>170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178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179</v>
      </c>
      <c r="B86" s="54" t="s">
        <v>182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183</v>
      </c>
      <c r="B87" s="54" t="s">
        <v>184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186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89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75</v>
      </c>
      <c r="Y92" s="742">
        <f>IFERROR(IF(X92="",0,CEILING((X92/$H92),1)*$H92),"")</f>
        <v>75.600000000000009</v>
      </c>
      <c r="Z92" s="36">
        <f>IFERROR(IF(Y92=0,"",ROUNDUP(Y92/H92,0)*0.01898),"")</f>
        <v>0.13286000000000001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78.020833333333329</v>
      </c>
      <c r="BN92" s="64">
        <f>IFERROR(Y92*I92/H92,"0")</f>
        <v>78.64500000000001</v>
      </c>
      <c r="BO92" s="64">
        <f>IFERROR(1/J92*(X92/H92),"0")</f>
        <v>0.10850694444444443</v>
      </c>
      <c r="BP92" s="64">
        <f>IFERROR(1/J92*(Y92/H92),"0")</f>
        <v>0.109375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192</v>
      </c>
      <c r="B94" s="54" t="s">
        <v>193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6.9444444444444438</v>
      </c>
      <c r="Y95" s="743">
        <f>IFERROR(Y92/H92,"0")+IFERROR(Y93/H93,"0")+IFERROR(Y94/H94,"0")</f>
        <v>7</v>
      </c>
      <c r="Z95" s="743">
        <f>IFERROR(IF(Z92="",0,Z92),"0")+IFERROR(IF(Z93="",0,Z93),"0")+IFERROR(IF(Z94="",0,Z94),"0")</f>
        <v>0.13286000000000001</v>
      </c>
      <c r="AA95" s="744"/>
      <c r="AB95" s="744"/>
      <c r="AC95" s="744"/>
    </row>
    <row r="96" spans="1:68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75</v>
      </c>
      <c r="Y96" s="743">
        <f>IFERROR(SUM(Y92:Y94),"0")</f>
        <v>75.600000000000009</v>
      </c>
      <c r="Z96" s="37"/>
      <c r="AA96" s="744"/>
      <c r="AB96" s="744"/>
      <c r="AC96" s="744"/>
    </row>
    <row r="97" spans="1:68" ht="14.25" hidden="1" customHeight="1" x14ac:dyDescent="0.25">
      <c r="A97" s="757" t="s">
        <v>63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195</v>
      </c>
      <c r="B98" s="54" t="s">
        <v>196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hidden="1" customHeight="1" x14ac:dyDescent="0.25">
      <c r="A99" s="54" t="s">
        <v>195</v>
      </c>
      <c r="B99" s="54" t="s">
        <v>198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hidden="1" customHeight="1" x14ac:dyDescent="0.25">
      <c r="A100" s="54" t="s">
        <v>199</v>
      </c>
      <c r="B100" s="54" t="s">
        <v>200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5" t="s">
        <v>202</v>
      </c>
      <c r="Q101" s="752"/>
      <c r="R101" s="752"/>
      <c r="S101" s="752"/>
      <c r="T101" s="753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208</v>
      </c>
      <c r="B103" s="54" t="s">
        <v>209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8" t="s">
        <v>211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hidden="1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hidden="1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hidden="1" customHeight="1" x14ac:dyDescent="0.25">
      <c r="A107" s="745" t="s">
        <v>212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216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hidden="1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136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223</v>
      </c>
      <c r="B117" s="54" t="s">
        <v>224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28</v>
      </c>
      <c r="Y119" s="742">
        <f>IFERROR(IF(X119="",0,CEILING((X119/$H119),1)*$H119),"")</f>
        <v>28.799999999999997</v>
      </c>
      <c r="Z119" s="36">
        <f>IFERROR(IF(Y119=0,"",ROUNDUP(Y119/H119,0)*0.00651),"")</f>
        <v>7.8119999999999995E-2</v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30.100000000000005</v>
      </c>
      <c r="BN119" s="64">
        <f>IFERROR(Y119*I119/H119,"0")</f>
        <v>30.959999999999997</v>
      </c>
      <c r="BO119" s="64">
        <f>IFERROR(1/J119*(X119/H119),"0")</f>
        <v>6.4102564102564111E-2</v>
      </c>
      <c r="BP119" s="64">
        <f>IFERROR(1/J119*(Y119/H119),"0")</f>
        <v>6.5934065934065936E-2</v>
      </c>
    </row>
    <row r="120" spans="1:68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11.666666666666668</v>
      </c>
      <c r="Y120" s="743">
        <f>IFERROR(Y117/H117,"0")+IFERROR(Y118/H118,"0")+IFERROR(Y119/H119,"0")</f>
        <v>12</v>
      </c>
      <c r="Z120" s="743">
        <f>IFERROR(IF(Z117="",0,Z117),"0")+IFERROR(IF(Z118="",0,Z118),"0")+IFERROR(IF(Z119="",0,Z119),"0")</f>
        <v>7.8119999999999995E-2</v>
      </c>
      <c r="AA120" s="744"/>
      <c r="AB120" s="744"/>
      <c r="AC120" s="744"/>
    </row>
    <row r="121" spans="1:68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28</v>
      </c>
      <c r="Y121" s="743">
        <f>IFERROR(SUM(Y117:Y119),"0")</f>
        <v>28.799999999999997</v>
      </c>
      <c r="Z121" s="37"/>
      <c r="AA121" s="744"/>
      <c r="AB121" s="744"/>
      <c r="AC121" s="744"/>
    </row>
    <row r="122" spans="1:68" ht="14.25" hidden="1" customHeight="1" x14ac:dyDescent="0.25">
      <c r="A122" s="757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230</v>
      </c>
      <c r="B123" s="54" t="s">
        <v>231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hidden="1" customHeight="1" x14ac:dyDescent="0.25">
      <c r="A124" s="54" t="s">
        <v>230</v>
      </c>
      <c r="B124" s="54" t="s">
        <v>233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6" t="s">
        <v>240</v>
      </c>
      <c r="Q126" s="752"/>
      <c r="R126" s="752"/>
      <c r="S126" s="752"/>
      <c r="T126" s="753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0" t="s">
        <v>246</v>
      </c>
      <c r="Q128" s="752"/>
      <c r="R128" s="752"/>
      <c r="S128" s="752"/>
      <c r="T128" s="753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hidden="1" customHeight="1" x14ac:dyDescent="0.25">
      <c r="A129" s="54" t="s">
        <v>244</v>
      </c>
      <c r="B129" s="54" t="s">
        <v>247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hidden="1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hidden="1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hidden="1" customHeight="1" x14ac:dyDescent="0.25">
      <c r="A134" s="757" t="s">
        <v>178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259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89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147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63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87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89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147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293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294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136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295</v>
      </c>
      <c r="B176" s="54" t="s">
        <v>296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147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hidden="1" customHeight="1" x14ac:dyDescent="0.25">
      <c r="A180" s="54" t="s">
        <v>298</v>
      </c>
      <c r="B180" s="54" t="s">
        <v>299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47</v>
      </c>
      <c r="Y183" s="742">
        <f t="shared" si="31"/>
        <v>48.300000000000004</v>
      </c>
      <c r="Z183" s="36">
        <f>IFERROR(IF(Y183=0,"",ROUNDUP(Y183/H183,0)*0.00502),"")</f>
        <v>0.11546000000000001</v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49.909523809523812</v>
      </c>
      <c r="BN183" s="64">
        <f t="shared" si="33"/>
        <v>51.29</v>
      </c>
      <c r="BO183" s="64">
        <f t="shared" si="34"/>
        <v>9.5645095645095643E-2</v>
      </c>
      <c r="BP183" s="64">
        <f t="shared" si="35"/>
        <v>9.8290598290598302E-2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hidden="1" customHeight="1" x14ac:dyDescent="0.25">
      <c r="A185" s="54" t="s">
        <v>311</v>
      </c>
      <c r="B185" s="54" t="s">
        <v>312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22.38095238095238</v>
      </c>
      <c r="Y188" s="743">
        <f>IFERROR(Y180/H180,"0")+IFERROR(Y181/H181,"0")+IFERROR(Y182/H182,"0")+IFERROR(Y183/H183,"0")+IFERROR(Y184/H184,"0")+IFERROR(Y185/H185,"0")+IFERROR(Y186/H186,"0")+IFERROR(Y187/H187,"0")</f>
        <v>23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0.11546000000000001</v>
      </c>
      <c r="AA188" s="744"/>
      <c r="AB188" s="744"/>
      <c r="AC188" s="744"/>
    </row>
    <row r="189" spans="1:68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47</v>
      </c>
      <c r="Y189" s="743">
        <f>IFERROR(SUM(Y180:Y187),"0")</f>
        <v>48.300000000000004</v>
      </c>
      <c r="Z189" s="37"/>
      <c r="AA189" s="744"/>
      <c r="AB189" s="744"/>
      <c r="AC189" s="744"/>
    </row>
    <row r="190" spans="1:68" ht="16.5" hidden="1" customHeight="1" x14ac:dyDescent="0.25">
      <c r="A190" s="745" t="s">
        <v>318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89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136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147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136</v>
      </c>
      <c r="Y202" s="742">
        <f t="shared" ref="Y202:Y209" si="36">IFERROR(IF(X202="",0,CEILING((X202/$H202),1)*$H202),"")</f>
        <v>140.4</v>
      </c>
      <c r="Z202" s="36">
        <f>IFERROR(IF(Y202=0,"",ROUNDUP(Y202/H202,0)*0.00902),"")</f>
        <v>0.23452000000000001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141.28888888888889</v>
      </c>
      <c r="BN202" s="64">
        <f t="shared" ref="BN202:BN209" si="38">IFERROR(Y202*I202/H202,"0")</f>
        <v>145.86000000000001</v>
      </c>
      <c r="BO202" s="64">
        <f t="shared" ref="BO202:BO209" si="39">IFERROR(1/J202*(X202/H202),"0")</f>
        <v>0.19079685746352412</v>
      </c>
      <c r="BP202" s="64">
        <f t="shared" ref="BP202:BP209" si="40">IFERROR(1/J202*(Y202/H202),"0")</f>
        <v>0.19696969696969696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97</v>
      </c>
      <c r="Y203" s="742">
        <f t="shared" si="36"/>
        <v>97.2</v>
      </c>
      <c r="Z203" s="36">
        <f>IFERROR(IF(Y203=0,"",ROUNDUP(Y203/H203,0)*0.00902),"")</f>
        <v>0.16236</v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100.77222222222223</v>
      </c>
      <c r="BN203" s="64">
        <f t="shared" si="38"/>
        <v>100.98</v>
      </c>
      <c r="BO203" s="64">
        <f t="shared" si="39"/>
        <v>0.13608305274971941</v>
      </c>
      <c r="BP203" s="64">
        <f t="shared" si="40"/>
        <v>0.13636363636363635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338</v>
      </c>
      <c r="B205" s="54" t="s">
        <v>339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hidden="1" customHeight="1" x14ac:dyDescent="0.25">
      <c r="A207" s="54" t="s">
        <v>343</v>
      </c>
      <c r="B207" s="54" t="s">
        <v>344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68</v>
      </c>
      <c r="X209" s="741">
        <v>2</v>
      </c>
      <c r="Y209" s="742">
        <f t="shared" si="36"/>
        <v>3.6</v>
      </c>
      <c r="Z209" s="36">
        <f>IFERROR(IF(Y209=0,"",ROUNDUP(Y209/H209,0)*0.00502),"")</f>
        <v>1.004E-2</v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2.1111111111111112</v>
      </c>
      <c r="BN209" s="64">
        <f t="shared" si="38"/>
        <v>3.8</v>
      </c>
      <c r="BO209" s="64">
        <f t="shared" si="39"/>
        <v>4.7483380816714157E-3</v>
      </c>
      <c r="BP209" s="64">
        <f t="shared" si="40"/>
        <v>8.5470085470085479E-3</v>
      </c>
    </row>
    <row r="210" spans="1:68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44.25925925925926</v>
      </c>
      <c r="Y210" s="743">
        <f>IFERROR(Y202/H202,"0")+IFERROR(Y203/H203,"0")+IFERROR(Y204/H204,"0")+IFERROR(Y205/H205,"0")+IFERROR(Y206/H206,"0")+IFERROR(Y207/H207,"0")+IFERROR(Y208/H208,"0")+IFERROR(Y209/H209,"0")</f>
        <v>46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0.40692</v>
      </c>
      <c r="AA210" s="744"/>
      <c r="AB210" s="744"/>
      <c r="AC210" s="744"/>
    </row>
    <row r="211" spans="1:68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235</v>
      </c>
      <c r="Y211" s="743">
        <f>IFERROR(SUM(Y202:Y209),"0")</f>
        <v>241.20000000000002</v>
      </c>
      <c r="Z211" s="37"/>
      <c r="AA211" s="744"/>
      <c r="AB211" s="744"/>
      <c r="AC211" s="744"/>
    </row>
    <row r="212" spans="1:68" ht="14.25" hidden="1" customHeight="1" x14ac:dyDescent="0.25">
      <c r="A212" s="757" t="s">
        <v>63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hidden="1" customHeight="1" x14ac:dyDescent="0.25">
      <c r="A216" s="54" t="s">
        <v>358</v>
      </c>
      <c r="B216" s="54" t="s">
        <v>359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74</v>
      </c>
      <c r="Y217" s="742">
        <f t="shared" si="41"/>
        <v>74.399999999999991</v>
      </c>
      <c r="Z217" s="36">
        <f t="shared" ref="Z217:Z223" si="46">IFERROR(IF(Y217=0,"",ROUNDUP(Y217/H217,0)*0.00651),"")</f>
        <v>0.20181000000000002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82.325000000000003</v>
      </c>
      <c r="BN217" s="64">
        <f t="shared" si="43"/>
        <v>82.77</v>
      </c>
      <c r="BO217" s="64">
        <f t="shared" si="44"/>
        <v>0.16941391941391945</v>
      </c>
      <c r="BP217" s="64">
        <f t="shared" si="45"/>
        <v>0.17032967032967034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366</v>
      </c>
      <c r="B219" s="54" t="s">
        <v>367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20</v>
      </c>
      <c r="Y220" s="742">
        <f t="shared" si="41"/>
        <v>21.599999999999998</v>
      </c>
      <c r="Z220" s="36">
        <f t="shared" si="46"/>
        <v>5.8590000000000003E-2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22.100000000000005</v>
      </c>
      <c r="BN220" s="64">
        <f t="shared" si="43"/>
        <v>23.868000000000002</v>
      </c>
      <c r="BO220" s="64">
        <f t="shared" si="44"/>
        <v>4.5787545787545791E-2</v>
      </c>
      <c r="BP220" s="64">
        <f t="shared" si="45"/>
        <v>4.9450549450549455E-2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52</v>
      </c>
      <c r="Y222" s="742">
        <f t="shared" si="41"/>
        <v>52.8</v>
      </c>
      <c r="Z222" s="36">
        <f t="shared" si="46"/>
        <v>0.14322000000000001</v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57.46</v>
      </c>
      <c r="BN222" s="64">
        <f t="shared" si="43"/>
        <v>58.344000000000001</v>
      </c>
      <c r="BO222" s="64">
        <f t="shared" si="44"/>
        <v>0.11904761904761907</v>
      </c>
      <c r="BP222" s="64">
        <f t="shared" si="45"/>
        <v>0.12087912087912089</v>
      </c>
    </row>
    <row r="223" spans="1:68" ht="27" hidden="1" customHeight="1" x14ac:dyDescent="0.25">
      <c r="A223" s="54" t="s">
        <v>375</v>
      </c>
      <c r="B223" s="54" t="s">
        <v>376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60.833333333333343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62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0.40362000000000003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146</v>
      </c>
      <c r="Y225" s="743">
        <f>IFERROR(SUM(Y213:Y223),"0")</f>
        <v>148.79999999999998</v>
      </c>
      <c r="Z225" s="37"/>
      <c r="AA225" s="744"/>
      <c r="AB225" s="744"/>
      <c r="AC225" s="744"/>
    </row>
    <row r="226" spans="1:68" ht="14.25" hidden="1" customHeight="1" x14ac:dyDescent="0.25">
      <c r="A226" s="757" t="s">
        <v>178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56" t="s">
        <v>380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385</v>
      </c>
      <c r="B229" s="54" t="s">
        <v>386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390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410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13</v>
      </c>
      <c r="Y248" s="742">
        <f t="shared" si="52"/>
        <v>23.2</v>
      </c>
      <c r="Z248" s="36">
        <f>IFERROR(IF(Y248=0,"",ROUNDUP(Y248/H248,0)*0.01898),"")</f>
        <v>3.7960000000000001E-2</v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13.487500000000001</v>
      </c>
      <c r="BN248" s="64">
        <f t="shared" si="54"/>
        <v>24.07</v>
      </c>
      <c r="BO248" s="64">
        <f t="shared" si="55"/>
        <v>1.7510775862068968E-2</v>
      </c>
      <c r="BP248" s="64">
        <f t="shared" si="56"/>
        <v>3.125E-2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423</v>
      </c>
      <c r="B252" s="54" t="s">
        <v>424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1.1206896551724139</v>
      </c>
      <c r="Y256" s="743">
        <f>IFERROR(Y247/H247,"0")+IFERROR(Y248/H248,"0")+IFERROR(Y249/H249,"0")+IFERROR(Y250/H250,"0")+IFERROR(Y251/H251,"0")+IFERROR(Y252/H252,"0")+IFERROR(Y253/H253,"0")+IFERROR(Y254/H254,"0")+IFERROR(Y255/H255,"0")</f>
        <v>2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3.7960000000000001E-2</v>
      </c>
      <c r="AA256" s="744"/>
      <c r="AB256" s="744"/>
      <c r="AC256" s="744"/>
    </row>
    <row r="257" spans="1:68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13</v>
      </c>
      <c r="Y257" s="743">
        <f>IFERROR(SUM(Y247:Y255),"0")</f>
        <v>23.2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136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435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462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465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474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484</v>
      </c>
      <c r="B292" s="54" t="s">
        <v>485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hidden="1" customHeight="1" x14ac:dyDescent="0.25">
      <c r="A293" s="54" t="s">
        <v>487</v>
      </c>
      <c r="B293" s="54" t="s">
        <v>488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492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147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505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147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518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147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531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535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22</v>
      </c>
      <c r="Y349" s="742">
        <f t="shared" si="67"/>
        <v>32.400000000000006</v>
      </c>
      <c r="Z349" s="36">
        <f>IFERROR(IF(Y349=0,"",ROUNDUP(Y349/H349,0)*0.01898),"")</f>
        <v>5.6940000000000004E-2</v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22.886111111111109</v>
      </c>
      <c r="BN349" s="64">
        <f t="shared" si="69"/>
        <v>33.705000000000005</v>
      </c>
      <c r="BO349" s="64">
        <f t="shared" si="70"/>
        <v>3.1828703703703699E-2</v>
      </c>
      <c r="BP349" s="64">
        <f t="shared" si="71"/>
        <v>4.6875000000000007E-2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2.0370370370370368</v>
      </c>
      <c r="Y355" s="743">
        <f>IFERROR(Y347/H347,"0")+IFERROR(Y348/H348,"0")+IFERROR(Y349/H349,"0")+IFERROR(Y350/H350,"0")+IFERROR(Y351/H351,"0")+IFERROR(Y352/H352,"0")+IFERROR(Y353/H353,"0")+IFERROR(Y354/H354,"0")</f>
        <v>3.0000000000000004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5.6940000000000004E-2</v>
      </c>
      <c r="AA355" s="744"/>
      <c r="AB355" s="744"/>
      <c r="AC355" s="744"/>
    </row>
    <row r="356" spans="1:68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22</v>
      </c>
      <c r="Y356" s="743">
        <f>IFERROR(SUM(Y347:Y354),"0")</f>
        <v>32.400000000000006</v>
      </c>
      <c r="Z356" s="37"/>
      <c r="AA356" s="744"/>
      <c r="AB356" s="744"/>
      <c r="AC356" s="744"/>
    </row>
    <row r="357" spans="1:68" ht="14.25" hidden="1" customHeight="1" x14ac:dyDescent="0.25">
      <c r="A357" s="757" t="s">
        <v>147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178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587</v>
      </c>
      <c r="B374" s="54" t="s">
        <v>588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590</v>
      </c>
      <c r="B375" s="54" t="s">
        <v>591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4" t="s">
        <v>595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54</v>
      </c>
      <c r="Y376" s="742">
        <f>IFERROR(IF(X376="",0,CEILING((X376/$H376),1)*$H376),"")</f>
        <v>58.800000000000004</v>
      </c>
      <c r="Z376" s="36">
        <f>IFERROR(IF(Y376=0,"",ROUNDUP(Y376/H376,0)*0.01898),"")</f>
        <v>0.13286000000000001</v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57.33642857142857</v>
      </c>
      <c r="BN376" s="64">
        <f>IFERROR(Y376*I376/H376,"0")</f>
        <v>62.433000000000007</v>
      </c>
      <c r="BO376" s="64">
        <f>IFERROR(1/J376*(X376/H376),"0")</f>
        <v>0.10044642857142856</v>
      </c>
      <c r="BP376" s="64">
        <f>IFERROR(1/J376*(Y376/H376),"0")</f>
        <v>0.109375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6.4285714285714279</v>
      </c>
      <c r="Y377" s="743">
        <f>IFERROR(Y374/H374,"0")+IFERROR(Y375/H375,"0")+IFERROR(Y376/H376,"0")</f>
        <v>7</v>
      </c>
      <c r="Z377" s="743">
        <f>IFERROR(IF(Z374="",0,Z374),"0")+IFERROR(IF(Z375="",0,Z375),"0")+IFERROR(IF(Z376="",0,Z376),"0")</f>
        <v>0.13286000000000001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54</v>
      </c>
      <c r="Y378" s="743">
        <f>IFERROR(SUM(Y374:Y376),"0")</f>
        <v>58.800000000000004</v>
      </c>
      <c r="Z378" s="37"/>
      <c r="AA378" s="744"/>
      <c r="AB378" s="744"/>
      <c r="AC378" s="744"/>
    </row>
    <row r="379" spans="1:68" ht="14.25" hidden="1" customHeight="1" x14ac:dyDescent="0.25">
      <c r="A379" s="757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2</v>
      </c>
      <c r="Y383" s="742">
        <f>IFERROR(IF(X383="",0,CEILING((X383/$H383),1)*$H383),"")</f>
        <v>2.5499999999999998</v>
      </c>
      <c r="Z383" s="36">
        <f>IFERROR(IF(Y383=0,"",ROUNDUP(Y383/H383,0)*0.00651),"")</f>
        <v>6.5100000000000002E-3</v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2.2588235294117647</v>
      </c>
      <c r="BN383" s="64">
        <f>IFERROR(Y383*I383/H383,"0")</f>
        <v>2.88</v>
      </c>
      <c r="BO383" s="64">
        <f>IFERROR(1/J383*(X383/H383),"0")</f>
        <v>4.3094160741219576E-3</v>
      </c>
      <c r="BP383" s="64">
        <f>IFERROR(1/J383*(Y383/H383),"0")</f>
        <v>5.4945054945054949E-3</v>
      </c>
    </row>
    <row r="384" spans="1:68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0.78431372549019618</v>
      </c>
      <c r="Y384" s="743">
        <f>IFERROR(Y380/H380,"0")+IFERROR(Y381/H381,"0")+IFERROR(Y382/H382,"0")+IFERROR(Y383/H383,"0")</f>
        <v>1</v>
      </c>
      <c r="Z384" s="743">
        <f>IFERROR(IF(Z380="",0,Z380),"0")+IFERROR(IF(Z381="",0,Z381),"0")+IFERROR(IF(Z382="",0,Z382),"0")+IFERROR(IF(Z383="",0,Z383),"0")</f>
        <v>6.5100000000000002E-3</v>
      </c>
      <c r="AA384" s="744"/>
      <c r="AB384" s="744"/>
      <c r="AC384" s="744"/>
    </row>
    <row r="385" spans="1:68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2</v>
      </c>
      <c r="Y385" s="743">
        <f>IFERROR(SUM(Y380:Y383),"0")</f>
        <v>2.5499999999999998</v>
      </c>
      <c r="Z385" s="37"/>
      <c r="AA385" s="744"/>
      <c r="AB385" s="744"/>
      <c r="AC385" s="744"/>
    </row>
    <row r="386" spans="1:68" ht="14.25" hidden="1" customHeight="1" x14ac:dyDescent="0.25">
      <c r="A386" s="757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147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791" t="s">
        <v>631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1500</v>
      </c>
      <c r="Y406" s="742">
        <f t="shared" ref="Y406:Y415" si="77">IFERROR(IF(X406="",0,CEILING((X406/$H406),1)*$H406),"")</f>
        <v>1500</v>
      </c>
      <c r="Z406" s="36">
        <f>IFERROR(IF(Y406=0,"",ROUNDUP(Y406/H406,0)*0.02175),"")</f>
        <v>2.1749999999999998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1548</v>
      </c>
      <c r="BN406" s="64">
        <f t="shared" ref="BN406:BN415" si="79">IFERROR(Y406*I406/H406,"0")</f>
        <v>1548</v>
      </c>
      <c r="BO406" s="64">
        <f t="shared" ref="BO406:BO415" si="80">IFERROR(1/J406*(X406/H406),"0")</f>
        <v>2.083333333333333</v>
      </c>
      <c r="BP406" s="64">
        <f t="shared" ref="BP406:BP415" si="81">IFERROR(1/J406*(Y406/H406),"0")</f>
        <v>2.083333333333333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189</v>
      </c>
      <c r="Y408" s="742">
        <f t="shared" si="77"/>
        <v>195</v>
      </c>
      <c r="Z408" s="36">
        <f>IFERROR(IF(Y408=0,"",ROUNDUP(Y408/H408,0)*0.02175),"")</f>
        <v>0.28275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195.04800000000003</v>
      </c>
      <c r="BN408" s="64">
        <f t="shared" si="79"/>
        <v>201.23999999999998</v>
      </c>
      <c r="BO408" s="64">
        <f t="shared" si="80"/>
        <v>0.26249999999999996</v>
      </c>
      <c r="BP408" s="64">
        <f t="shared" si="81"/>
        <v>0.27083333333333331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71</v>
      </c>
      <c r="Y410" s="742">
        <f t="shared" si="77"/>
        <v>75</v>
      </c>
      <c r="Z410" s="36">
        <f>IFERROR(IF(Y410=0,"",ROUNDUP(Y410/H410,0)*0.02175),"")</f>
        <v>0.10874999999999999</v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73.271999999999991</v>
      </c>
      <c r="BN410" s="64">
        <f t="shared" si="79"/>
        <v>77.400000000000006</v>
      </c>
      <c r="BO410" s="64">
        <f t="shared" si="80"/>
        <v>9.8611111111111108E-2</v>
      </c>
      <c r="BP410" s="64">
        <f t="shared" si="81"/>
        <v>0.10416666666666666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116</v>
      </c>
      <c r="Y412" s="742">
        <f t="shared" si="77"/>
        <v>120</v>
      </c>
      <c r="Z412" s="36">
        <f>IFERROR(IF(Y412=0,"",ROUNDUP(Y412/H412,0)*0.02175),"")</f>
        <v>0.17399999999999999</v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119.712</v>
      </c>
      <c r="BN412" s="64">
        <f t="shared" si="79"/>
        <v>123.84</v>
      </c>
      <c r="BO412" s="64">
        <f t="shared" si="80"/>
        <v>0.16111111111111109</v>
      </c>
      <c r="BP412" s="64">
        <f t="shared" si="81"/>
        <v>0.16666666666666666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125.06666666666666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126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2.7404999999999999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1876</v>
      </c>
      <c r="Y417" s="743">
        <f>IFERROR(SUM(Y406:Y415),"0")</f>
        <v>1890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136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720</v>
      </c>
      <c r="Y419" s="742">
        <f>IFERROR(IF(X419="",0,CEILING((X419/$H419),1)*$H419),"")</f>
        <v>720</v>
      </c>
      <c r="Z419" s="36">
        <f>IFERROR(IF(Y419=0,"",ROUNDUP(Y419/H419,0)*0.02175),"")</f>
        <v>1.044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743.04000000000008</v>
      </c>
      <c r="BN419" s="64">
        <f>IFERROR(Y419*I419/H419,"0")</f>
        <v>743.04000000000008</v>
      </c>
      <c r="BO419" s="64">
        <f>IFERROR(1/J419*(X419/H419),"0")</f>
        <v>1</v>
      </c>
      <c r="BP419" s="64">
        <f>IFERROR(1/J419*(Y419/H419),"0")</f>
        <v>1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48</v>
      </c>
      <c r="Y421" s="743">
        <f>IFERROR(Y419/H419,"0")+IFERROR(Y420/H420,"0")</f>
        <v>48</v>
      </c>
      <c r="Z421" s="743">
        <f>IFERROR(IF(Z419="",0,Z419),"0")+IFERROR(IF(Z420="",0,Z420),"0")</f>
        <v>1.044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720</v>
      </c>
      <c r="Y422" s="743">
        <f>IFERROR(SUM(Y419:Y420),"0")</f>
        <v>720</v>
      </c>
      <c r="Z422" s="37"/>
      <c r="AA422" s="744"/>
      <c r="AB422" s="744"/>
      <c r="AC422" s="744"/>
    </row>
    <row r="423" spans="1:68" ht="14.25" hidden="1" customHeight="1" x14ac:dyDescent="0.25">
      <c r="A423" s="757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6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6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178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900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121</v>
      </c>
      <c r="Y429" s="742">
        <f>IFERROR(IF(X429="",0,CEILING((X429/$H429),1)*$H429),"")</f>
        <v>126</v>
      </c>
      <c r="Z429" s="36">
        <f>IFERROR(IF(Y429=0,"",ROUNDUP(Y429/H429,0)*0.01898),"")</f>
        <v>0.26572000000000001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127.97766666666666</v>
      </c>
      <c r="BN429" s="64">
        <f>IFERROR(Y429*I429/H429,"0")</f>
        <v>133.26599999999999</v>
      </c>
      <c r="BO429" s="64">
        <f>IFERROR(1/J429*(X429/H429),"0")</f>
        <v>0.21006944444444445</v>
      </c>
      <c r="BP429" s="64">
        <f>IFERROR(1/J429*(Y429/H429),"0")</f>
        <v>0.21875</v>
      </c>
    </row>
    <row r="430" spans="1:68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13.444444444444445</v>
      </c>
      <c r="Y430" s="743">
        <f>IFERROR(Y429/H429,"0")</f>
        <v>14</v>
      </c>
      <c r="Z430" s="743">
        <f>IFERROR(IF(Z429="",0,Z429),"0")</f>
        <v>0.26572000000000001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121</v>
      </c>
      <c r="Y431" s="743">
        <f>IFERROR(SUM(Y429:Y429),"0")</f>
        <v>126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147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6" t="s">
        <v>699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220</v>
      </c>
      <c r="Y450" s="742">
        <f>IFERROR(IF(X450="",0,CEILING((X450/$H450),1)*$H450),"")</f>
        <v>225</v>
      </c>
      <c r="Z450" s="36">
        <f>IFERROR(IF(Y450=0,"",ROUNDUP(Y450/H450,0)*0.01898),"")</f>
        <v>0.47450000000000003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232.68666666666664</v>
      </c>
      <c r="BN450" s="64">
        <f>IFERROR(Y450*I450/H450,"0")</f>
        <v>237.97500000000002</v>
      </c>
      <c r="BO450" s="64">
        <f>IFERROR(1/J450*(X450/H450),"0")</f>
        <v>0.38194444444444442</v>
      </c>
      <c r="BP450" s="64">
        <f>IFERROR(1/J450*(Y450/H450),"0")</f>
        <v>0.390625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24.444444444444443</v>
      </c>
      <c r="Y455" s="743">
        <f>IFERROR(Y450/H450,"0")+IFERROR(Y451/H451,"0")+IFERROR(Y452/H452,"0")+IFERROR(Y453/H453,"0")+IFERROR(Y454/H454,"0")</f>
        <v>25</v>
      </c>
      <c r="Z455" s="743">
        <f>IFERROR(IF(Z450="",0,Z450),"0")+IFERROR(IF(Z451="",0,Z451),"0")+IFERROR(IF(Z452="",0,Z452),"0")+IFERROR(IF(Z453="",0,Z453),"0")+IFERROR(IF(Z454="",0,Z454),"0")</f>
        <v>0.47450000000000003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220</v>
      </c>
      <c r="Y456" s="743">
        <f>IFERROR(SUM(Y450:Y454),"0")</f>
        <v>225</v>
      </c>
      <c r="Z456" s="37"/>
      <c r="AA456" s="744"/>
      <c r="AB456" s="744"/>
      <c r="AC456" s="744"/>
    </row>
    <row r="457" spans="1:68" ht="14.25" hidden="1" customHeight="1" x14ac:dyDescent="0.25">
      <c r="A457" s="757" t="s">
        <v>178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20" t="s">
        <v>714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716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717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147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9" t="s">
        <v>720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6" t="s">
        <v>724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64" t="s">
        <v>724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10" t="s">
        <v>729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2" t="s">
        <v>734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36" t="s">
        <v>741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57" t="s">
        <v>748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97" t="s">
        <v>758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7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1</v>
      </c>
      <c r="Y488" s="742">
        <f>IFERROR(IF(X488="",0,CEILING((X488/$H488),1)*$H488),"")</f>
        <v>1.32</v>
      </c>
      <c r="Z488" s="36">
        <f>IFERROR(IF(Y488=0,"",ROUNDUP(Y488/H488,0)*0.00627),"")</f>
        <v>6.2700000000000004E-3</v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1.4242424242424241</v>
      </c>
      <c r="BN488" s="64">
        <f>IFERROR(Y488*I488/H488,"0")</f>
        <v>1.8799999999999997</v>
      </c>
      <c r="BO488" s="64">
        <f>IFERROR(1/J488*(X488/H488),"0")</f>
        <v>3.787878787878788E-3</v>
      </c>
      <c r="BP488" s="64">
        <f>IFERROR(1/J488*(Y488/H488),"0")</f>
        <v>5.0000000000000001E-3</v>
      </c>
    </row>
    <row r="489" spans="1:68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0.75757575757575757</v>
      </c>
      <c r="Y489" s="743">
        <f>IFERROR(Y488/H488,"0")</f>
        <v>1</v>
      </c>
      <c r="Z489" s="743">
        <f>IFERROR(IF(Z488="",0,Z488),"0")</f>
        <v>6.2700000000000004E-3</v>
      </c>
      <c r="AA489" s="744"/>
      <c r="AB489" s="744"/>
      <c r="AC489" s="744"/>
    </row>
    <row r="490" spans="1:68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1</v>
      </c>
      <c r="Y490" s="743">
        <f>IFERROR(SUM(Y488:Y488),"0")</f>
        <v>1.32</v>
      </c>
      <c r="Z490" s="37"/>
      <c r="AA490" s="744"/>
      <c r="AB490" s="744"/>
      <c r="AC490" s="744"/>
    </row>
    <row r="491" spans="1:68" ht="16.5" hidden="1" customHeight="1" x14ac:dyDescent="0.25">
      <c r="A491" s="745" t="s">
        <v>770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136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147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774</v>
      </c>
      <c r="B497" s="54" t="s">
        <v>775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4" t="s">
        <v>776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40" t="s">
        <v>783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787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1</v>
      </c>
      <c r="Y505" s="742">
        <f>IFERROR(IF(X505="",0,CEILING((X505/$H505),1)*$H505),"")</f>
        <v>1.2</v>
      </c>
      <c r="Z505" s="36">
        <f>IFERROR(IF(Y505=0,"",ROUNDUP(Y505/H505,0)*0.00502),"")</f>
        <v>5.0200000000000002E-3</v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1.1433333333333335</v>
      </c>
      <c r="BN505" s="64">
        <f>IFERROR(Y505*I505/H505,"0")</f>
        <v>1.3720000000000001</v>
      </c>
      <c r="BO505" s="64">
        <f>IFERROR(1/J505*(X505/H505),"0")</f>
        <v>3.5612535612535618E-3</v>
      </c>
      <c r="BP505" s="64">
        <f>IFERROR(1/J505*(Y505/H505),"0")</f>
        <v>4.2735042735042739E-3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1005" t="s">
        <v>793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0.83333333333333337</v>
      </c>
      <c r="Y508" s="743">
        <f>IFERROR(Y505/H505,"0")+IFERROR(Y506/H506,"0")+IFERROR(Y507/H507,"0")</f>
        <v>1</v>
      </c>
      <c r="Z508" s="743">
        <f>IFERROR(IF(Z505="",0,Z505),"0")+IFERROR(IF(Z506="",0,Z506),"0")+IFERROR(IF(Z507="",0,Z507),"0")</f>
        <v>5.0200000000000002E-3</v>
      </c>
      <c r="AA508" s="744"/>
      <c r="AB508" s="744"/>
      <c r="AC508" s="744"/>
    </row>
    <row r="509" spans="1:68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1</v>
      </c>
      <c r="Y509" s="743">
        <f>IFERROR(SUM(Y505:Y507),"0")</f>
        <v>1.2</v>
      </c>
      <c r="Z509" s="37"/>
      <c r="AA509" s="744"/>
      <c r="AB509" s="744"/>
      <c r="AC509" s="744"/>
    </row>
    <row r="510" spans="1:68" ht="16.5" hidden="1" customHeight="1" x14ac:dyDescent="0.25">
      <c r="A510" s="745" t="s">
        <v>799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147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178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806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806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807</v>
      </c>
      <c r="B522" s="54" t="s">
        <v>808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176</v>
      </c>
      <c r="Y525" s="742">
        <f t="shared" si="93"/>
        <v>179.52</v>
      </c>
      <c r="Z525" s="36">
        <f t="shared" si="94"/>
        <v>0.40664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188</v>
      </c>
      <c r="BN525" s="64">
        <f t="shared" si="96"/>
        <v>191.76</v>
      </c>
      <c r="BO525" s="64">
        <f t="shared" si="97"/>
        <v>0.32051282051282048</v>
      </c>
      <c r="BP525" s="64">
        <f t="shared" si="98"/>
        <v>0.32692307692307693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4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16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27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57" t="s">
        <v>847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33.333333333333329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34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0.40664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176</v>
      </c>
      <c r="Y539" s="743">
        <f>IFERROR(SUM(Y522:Y537),"0")</f>
        <v>179.52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136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250</v>
      </c>
      <c r="Y541" s="742">
        <f>IFERROR(IF(X541="",0,CEILING((X541/$H541),1)*$H541),"")</f>
        <v>253.44</v>
      </c>
      <c r="Z541" s="36">
        <f>IFERROR(IF(Y541=0,"",ROUNDUP(Y541/H541,0)*0.01196),"")</f>
        <v>0.57408000000000003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267.04545454545456</v>
      </c>
      <c r="BN541" s="64">
        <f>IFERROR(Y541*I541/H541,"0")</f>
        <v>270.71999999999997</v>
      </c>
      <c r="BO541" s="64">
        <f>IFERROR(1/J541*(X541/H541),"0")</f>
        <v>0.45527389277389274</v>
      </c>
      <c r="BP541" s="64">
        <f>IFERROR(1/J541*(Y541/H541),"0")</f>
        <v>0.46153846153846156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7" t="s">
        <v>852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2" t="s">
        <v>859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47.348484848484844</v>
      </c>
      <c r="Y545" s="743">
        <f>IFERROR(Y541/H541,"0")+IFERROR(Y542/H542,"0")+IFERROR(Y543/H543,"0")+IFERROR(Y544/H544,"0")</f>
        <v>48</v>
      </c>
      <c r="Z545" s="743">
        <f>IFERROR(IF(Z541="",0,Z541),"0")+IFERROR(IF(Z542="",0,Z542),"0")+IFERROR(IF(Z543="",0,Z543),"0")+IFERROR(IF(Z544="",0,Z544),"0")</f>
        <v>0.57408000000000003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250</v>
      </c>
      <c r="Y546" s="743">
        <f>IFERROR(SUM(Y541:Y544),"0")</f>
        <v>253.44</v>
      </c>
      <c r="Z546" s="37"/>
      <c r="AA546" s="744"/>
      <c r="AB546" s="744"/>
      <c r="AC546" s="744"/>
    </row>
    <row r="547" spans="1:68" ht="14.25" hidden="1" customHeight="1" x14ac:dyDescent="0.25">
      <c r="A547" s="757" t="s">
        <v>147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860</v>
      </c>
      <c r="B548" s="54" t="s">
        <v>861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25" t="s">
        <v>862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2" t="s">
        <v>866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82</v>
      </c>
      <c r="Y549" s="742">
        <f t="shared" si="99"/>
        <v>84.48</v>
      </c>
      <c r="Z549" s="36">
        <f>IFERROR(IF(Y549=0,"",ROUNDUP(Y549/H549,0)*0.01196),"")</f>
        <v>0.19136</v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87.590909090909079</v>
      </c>
      <c r="BN549" s="64">
        <f t="shared" si="101"/>
        <v>90.24</v>
      </c>
      <c r="BO549" s="64">
        <f t="shared" si="102"/>
        <v>0.14932983682983683</v>
      </c>
      <c r="BP549" s="64">
        <f t="shared" si="103"/>
        <v>0.15384615384615385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31" t="s">
        <v>870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31</v>
      </c>
      <c r="Y550" s="742">
        <f t="shared" si="99"/>
        <v>31.68</v>
      </c>
      <c r="Z550" s="36">
        <f>IFERROR(IF(Y550=0,"",ROUNDUP(Y550/H550,0)*0.01196),"")</f>
        <v>7.1760000000000004E-2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33.11363636363636</v>
      </c>
      <c r="BN550" s="64">
        <f t="shared" si="101"/>
        <v>33.839999999999996</v>
      </c>
      <c r="BO550" s="64">
        <f t="shared" si="102"/>
        <v>5.6453962703962704E-2</v>
      </c>
      <c r="BP550" s="64">
        <f t="shared" si="103"/>
        <v>5.7692307692307696E-2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10" t="s">
        <v>874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801" t="s">
        <v>877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49" t="s">
        <v>879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96" t="s">
        <v>884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7" t="s">
        <v>889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21.401515151515149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22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0.26312000000000002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113</v>
      </c>
      <c r="Y561" s="743">
        <f>IFERROR(SUM(Y548:Y559),"0")</f>
        <v>116.16</v>
      </c>
      <c r="Z561" s="37"/>
      <c r="AA561" s="744"/>
      <c r="AB561" s="744"/>
      <c r="AC561" s="744"/>
    </row>
    <row r="562" spans="1:68" ht="14.25" hidden="1" customHeight="1" x14ac:dyDescent="0.25">
      <c r="A562" s="757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178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4" t="s">
        <v>907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908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908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4" t="s">
        <v>912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914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914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4" t="s">
        <v>917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5" t="s">
        <v>921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68" t="s">
        <v>925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24" t="s">
        <v>929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2" t="s">
        <v>933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9" t="s">
        <v>936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8" t="s">
        <v>939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136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7" t="s">
        <v>942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7" t="s">
        <v>946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56" t="s">
        <v>949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8" t="s">
        <v>953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147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954</v>
      </c>
      <c r="B599" s="54" t="s">
        <v>955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5" t="s">
        <v>960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0" t="s">
        <v>964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1000" t="s">
        <v>968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3" t="s">
        <v>972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1012" t="s">
        <v>976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0" t="s">
        <v>979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106</v>
      </c>
      <c r="Y609" s="742">
        <f>IFERROR(IF(X609="",0,CEILING((X609/$H609),1)*$H609),"")</f>
        <v>109.2</v>
      </c>
      <c r="Z609" s="36">
        <f>IFERROR(IF(Y609=0,"",ROUNDUP(Y609/H609,0)*0.01898),"")</f>
        <v>0.26572000000000001</v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113.05307692307693</v>
      </c>
      <c r="BN609" s="64">
        <f>IFERROR(Y609*I609/H609,"0")</f>
        <v>116.46600000000002</v>
      </c>
      <c r="BO609" s="64">
        <f>IFERROR(1/J609*(X609/H609),"0")</f>
        <v>0.21233974358974358</v>
      </c>
      <c r="BP609" s="64">
        <f>IFERROR(1/J609*(Y609/H609),"0")</f>
        <v>0.21875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3" t="s">
        <v>985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9" t="s">
        <v>988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1002" t="s">
        <v>992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4" t="s">
        <v>995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13.589743589743589</v>
      </c>
      <c r="Y614" s="743">
        <f>IFERROR(Y609/H609,"0")+IFERROR(Y610/H610,"0")+IFERROR(Y611/H611,"0")+IFERROR(Y612/H612,"0")+IFERROR(Y613/H613,"0")</f>
        <v>14</v>
      </c>
      <c r="Z614" s="743">
        <f>IFERROR(IF(Z609="",0,Z609),"0")+IFERROR(IF(Z610="",0,Z610),"0")+IFERROR(IF(Z611="",0,Z611),"0")+IFERROR(IF(Z612="",0,Z612),"0")+IFERROR(IF(Z613="",0,Z613),"0")</f>
        <v>0.26572000000000001</v>
      </c>
      <c r="AA614" s="744"/>
      <c r="AB614" s="744"/>
      <c r="AC614" s="744"/>
    </row>
    <row r="615" spans="1:68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106</v>
      </c>
      <c r="Y615" s="743">
        <f>IFERROR(SUM(Y609:Y613),"0")</f>
        <v>109.2</v>
      </c>
      <c r="Z615" s="37"/>
      <c r="AA615" s="744"/>
      <c r="AB615" s="744"/>
      <c r="AC615" s="744"/>
    </row>
    <row r="616" spans="1:68" ht="14.25" hidden="1" customHeight="1" x14ac:dyDescent="0.25">
      <c r="A616" s="757" t="s">
        <v>178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9" t="s">
        <v>998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8" t="s">
        <v>1001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98" t="s">
        <v>1004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2" t="s">
        <v>1007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1008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5" t="s">
        <v>1015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136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20" t="s">
        <v>1019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147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27" t="s">
        <v>1023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9" t="s">
        <v>1027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1" t="s">
        <v>1031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1033</v>
      </c>
      <c r="Q642" s="866"/>
      <c r="R642" s="866"/>
      <c r="S642" s="866"/>
      <c r="T642" s="866"/>
      <c r="U642" s="866"/>
      <c r="V642" s="867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4251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4335.49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1034</v>
      </c>
      <c r="Q643" s="866"/>
      <c r="R643" s="866"/>
      <c r="S643" s="866"/>
      <c r="T643" s="866"/>
      <c r="U643" s="866"/>
      <c r="V643" s="867"/>
      <c r="W643" s="37" t="s">
        <v>68</v>
      </c>
      <c r="X643" s="743">
        <f>IFERROR(SUM(BM22:BM639),"0")</f>
        <v>4438.2814841465724</v>
      </c>
      <c r="Y643" s="743">
        <f>IFERROR(SUM(BN22:BN639),"0")</f>
        <v>4527.1490000000003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1035</v>
      </c>
      <c r="Q644" s="866"/>
      <c r="R644" s="866"/>
      <c r="S644" s="866"/>
      <c r="T644" s="866"/>
      <c r="U644" s="866"/>
      <c r="V644" s="867"/>
      <c r="W644" s="37" t="s">
        <v>1036</v>
      </c>
      <c r="X644" s="38">
        <f>ROUNDUP(SUM(BO22:BO639),0)</f>
        <v>7</v>
      </c>
      <c r="Y644" s="38">
        <f>ROUNDUP(SUM(BP22:BP639),0)</f>
        <v>7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1037</v>
      </c>
      <c r="Q645" s="866"/>
      <c r="R645" s="866"/>
      <c r="S645" s="866"/>
      <c r="T645" s="866"/>
      <c r="U645" s="866"/>
      <c r="V645" s="867"/>
      <c r="W645" s="37" t="s">
        <v>68</v>
      </c>
      <c r="X645" s="743">
        <f>GrossWeightTotal+PalletQtyTotal*25</f>
        <v>4613.2814841465724</v>
      </c>
      <c r="Y645" s="743">
        <f>GrossWeightTotalR+PalletQtyTotalR*25</f>
        <v>4702.1490000000003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1038</v>
      </c>
      <c r="Q646" s="866"/>
      <c r="R646" s="866"/>
      <c r="S646" s="866"/>
      <c r="T646" s="866"/>
      <c r="U646" s="866"/>
      <c r="V646" s="867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498.10073542639458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511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1039</v>
      </c>
      <c r="Q647" s="866"/>
      <c r="R647" s="866"/>
      <c r="S647" s="866"/>
      <c r="T647" s="866"/>
      <c r="U647" s="866"/>
      <c r="V647" s="867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7.5340000000000007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4" t="s">
        <v>87</v>
      </c>
      <c r="D649" s="794"/>
      <c r="E649" s="794"/>
      <c r="F649" s="794"/>
      <c r="G649" s="794"/>
      <c r="H649" s="795"/>
      <c r="I649" s="764" t="s">
        <v>293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631</v>
      </c>
      <c r="Y649" s="795"/>
      <c r="Z649" s="764" t="s">
        <v>716</v>
      </c>
      <c r="AA649" s="794"/>
      <c r="AB649" s="794"/>
      <c r="AC649" s="795"/>
      <c r="AD649" s="738" t="s">
        <v>806</v>
      </c>
      <c r="AE649" s="738" t="s">
        <v>908</v>
      </c>
      <c r="AF649" s="764" t="s">
        <v>914</v>
      </c>
      <c r="AG649" s="795"/>
    </row>
    <row r="650" spans="1:33" ht="14.25" customHeight="1" thickTop="1" x14ac:dyDescent="0.2">
      <c r="A650" s="1023" t="s">
        <v>1042</v>
      </c>
      <c r="B650" s="764" t="s">
        <v>62</v>
      </c>
      <c r="C650" s="764" t="s">
        <v>88</v>
      </c>
      <c r="D650" s="764" t="s">
        <v>115</v>
      </c>
      <c r="E650" s="764" t="s">
        <v>186</v>
      </c>
      <c r="F650" s="764" t="s">
        <v>212</v>
      </c>
      <c r="G650" s="764" t="s">
        <v>259</v>
      </c>
      <c r="H650" s="764" t="s">
        <v>87</v>
      </c>
      <c r="I650" s="764" t="s">
        <v>294</v>
      </c>
      <c r="J650" s="764" t="s">
        <v>318</v>
      </c>
      <c r="K650" s="764" t="s">
        <v>390</v>
      </c>
      <c r="L650" s="764" t="s">
        <v>410</v>
      </c>
      <c r="M650" s="764" t="s">
        <v>435</v>
      </c>
      <c r="N650" s="739"/>
      <c r="O650" s="764" t="s">
        <v>462</v>
      </c>
      <c r="P650" s="764" t="s">
        <v>465</v>
      </c>
      <c r="Q650" s="764" t="s">
        <v>474</v>
      </c>
      <c r="R650" s="764" t="s">
        <v>492</v>
      </c>
      <c r="S650" s="764" t="s">
        <v>505</v>
      </c>
      <c r="T650" s="764" t="s">
        <v>518</v>
      </c>
      <c r="U650" s="764" t="s">
        <v>531</v>
      </c>
      <c r="V650" s="764" t="s">
        <v>535</v>
      </c>
      <c r="W650" s="764" t="s">
        <v>618</v>
      </c>
      <c r="X650" s="764" t="s">
        <v>632</v>
      </c>
      <c r="Y650" s="764" t="s">
        <v>673</v>
      </c>
      <c r="Z650" s="764" t="s">
        <v>717</v>
      </c>
      <c r="AA650" s="764" t="s">
        <v>770</v>
      </c>
      <c r="AB650" s="764" t="s">
        <v>787</v>
      </c>
      <c r="AC650" s="764" t="s">
        <v>799</v>
      </c>
      <c r="AD650" s="764" t="s">
        <v>806</v>
      </c>
      <c r="AE650" s="764" t="s">
        <v>908</v>
      </c>
      <c r="AF650" s="764" t="s">
        <v>914</v>
      </c>
      <c r="AG650" s="764" t="s">
        <v>1008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54.000000000000007</v>
      </c>
      <c r="E652" s="46">
        <f>IFERROR(Y92*1,"0")+IFERROR(Y93*1,"0")+IFERROR(Y94*1,"0")+IFERROR(Y98*1,"0")+IFERROR(Y99*1,"0")+IFERROR(Y100*1,"0")+IFERROR(Y101*1,"0")+IFERROR(Y102*1,"0")+IFERROR(Y103*1,"0")+IFERROR(Y104*1,"0")</f>
        <v>75.600000000000009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28.799999999999997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48.300000000000004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390.00000000000006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23.2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93.750000000000014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2736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225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1.32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1.2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549.12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109.2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6"/>
        <filter val="0,78"/>
        <filter val="0,83"/>
        <filter val="1 500,00"/>
        <filter val="1 876,00"/>
        <filter val="1,00"/>
        <filter val="1,12"/>
        <filter val="106,00"/>
        <filter val="11,11"/>
        <filter val="11,67"/>
        <filter val="113,00"/>
        <filter val="116,00"/>
        <filter val="121,00"/>
        <filter val="125,07"/>
        <filter val="13,00"/>
        <filter val="13,44"/>
        <filter val="13,59"/>
        <filter val="136,00"/>
        <filter val="146,00"/>
        <filter val="176,00"/>
        <filter val="189,00"/>
        <filter val="2,00"/>
        <filter val="2,04"/>
        <filter val="2,31"/>
        <filter val="20,00"/>
        <filter val="21,40"/>
        <filter val="22,00"/>
        <filter val="22,38"/>
        <filter val="220,00"/>
        <filter val="235,00"/>
        <filter val="24,44"/>
        <filter val="25,00"/>
        <filter val="250,00"/>
        <filter val="28,00"/>
        <filter val="31,00"/>
        <filter val="33,33"/>
        <filter val="4 251,00"/>
        <filter val="4 438,28"/>
        <filter val="4 613,28"/>
        <filter val="44,26"/>
        <filter val="47,00"/>
        <filter val="47,35"/>
        <filter val="48,00"/>
        <filter val="498,10"/>
        <filter val="52,00"/>
        <filter val="54,00"/>
        <filter val="6,43"/>
        <filter val="6,94"/>
        <filter val="60,83"/>
        <filter val="7"/>
        <filter val="71,00"/>
        <filter val="720,00"/>
        <filter val="74,00"/>
        <filter val="75,00"/>
        <filter val="82,00"/>
        <filter val="97,00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2025-02-27T10:49:43Z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