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ED6589-8A9B-45E0-8A21-570A22979D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BP255" i="1" s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7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Z61" i="1" s="1"/>
  <c r="Y58" i="1"/>
  <c r="Y62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2" i="1" s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5" i="1" s="1"/>
  <c r="X24" i="1"/>
  <c r="X23" i="1"/>
  <c r="BO22" i="1"/>
  <c r="X340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54" i="1" l="1"/>
  <c r="Y71" i="1"/>
  <c r="BN70" i="1"/>
  <c r="Y80" i="1"/>
  <c r="Z86" i="1"/>
  <c r="BN84" i="1"/>
  <c r="Y107" i="1"/>
  <c r="BN102" i="1"/>
  <c r="BN103" i="1"/>
  <c r="BN105" i="1"/>
  <c r="Z115" i="1"/>
  <c r="Y124" i="1"/>
  <c r="Z130" i="1"/>
  <c r="Z136" i="1"/>
  <c r="Z142" i="1"/>
  <c r="Y159" i="1"/>
  <c r="BN157" i="1"/>
  <c r="Y178" i="1"/>
  <c r="Z182" i="1"/>
  <c r="Z190" i="1"/>
  <c r="BN193" i="1"/>
  <c r="BP193" i="1"/>
  <c r="Y194" i="1"/>
  <c r="BN198" i="1"/>
  <c r="BP198" i="1"/>
  <c r="Y199" i="1"/>
  <c r="Z208" i="1"/>
  <c r="BN204" i="1"/>
  <c r="BN206" i="1"/>
  <c r="BN207" i="1"/>
  <c r="Y216" i="1"/>
  <c r="Z225" i="1"/>
  <c r="BN219" i="1"/>
  <c r="BN221" i="1"/>
  <c r="BN223" i="1"/>
  <c r="BN237" i="1"/>
  <c r="BP237" i="1"/>
  <c r="Y238" i="1"/>
  <c r="BN279" i="1"/>
  <c r="BP279" i="1"/>
  <c r="Y280" i="1"/>
  <c r="BN283" i="1"/>
  <c r="BP283" i="1"/>
  <c r="Y284" i="1"/>
  <c r="X339" i="1"/>
  <c r="X341" i="1" s="1"/>
  <c r="X342" i="1"/>
  <c r="BN28" i="1"/>
  <c r="BP28" i="1"/>
  <c r="BN29" i="1"/>
  <c r="BN30" i="1"/>
  <c r="BN31" i="1"/>
  <c r="BN32" i="1"/>
  <c r="BN33" i="1"/>
  <c r="Y34" i="1"/>
  <c r="Y55" i="1"/>
  <c r="BN46" i="1"/>
  <c r="BN48" i="1"/>
  <c r="BN50" i="1"/>
  <c r="BN52" i="1"/>
  <c r="Z71" i="1"/>
  <c r="Z80" i="1"/>
  <c r="BN74" i="1"/>
  <c r="BP74" i="1"/>
  <c r="BN75" i="1"/>
  <c r="BN78" i="1"/>
  <c r="BN79" i="1"/>
  <c r="BN96" i="1"/>
  <c r="Z107" i="1"/>
  <c r="Y115" i="1"/>
  <c r="Z124" i="1"/>
  <c r="Y131" i="1"/>
  <c r="BN129" i="1"/>
  <c r="Y136" i="1"/>
  <c r="Y143" i="1"/>
  <c r="BN141" i="1"/>
  <c r="Z158" i="1"/>
  <c r="Z177" i="1"/>
  <c r="Y182" i="1"/>
  <c r="Y190" i="1"/>
  <c r="Y209" i="1"/>
  <c r="Z215" i="1"/>
  <c r="BN212" i="1"/>
  <c r="BP212" i="1"/>
  <c r="BN214" i="1"/>
  <c r="Y225" i="1"/>
  <c r="Y226" i="1"/>
  <c r="BN230" i="1"/>
  <c r="BN232" i="1"/>
  <c r="BN255" i="1"/>
  <c r="Z307" i="1"/>
  <c r="BN304" i="1"/>
  <c r="BN305" i="1"/>
  <c r="F9" i="1"/>
  <c r="J9" i="1"/>
  <c r="F10" i="1"/>
  <c r="BN22" i="1"/>
  <c r="BP22" i="1"/>
  <c r="Y23" i="1"/>
  <c r="X338" i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BN76" i="1"/>
  <c r="BN77" i="1"/>
  <c r="Y81" i="1"/>
  <c r="Y87" i="1"/>
  <c r="BN85" i="1"/>
  <c r="Y86" i="1"/>
  <c r="Y91" i="1"/>
  <c r="BP90" i="1"/>
  <c r="BN90" i="1"/>
  <c r="Z97" i="1"/>
  <c r="H9" i="1"/>
  <c r="Y98" i="1"/>
  <c r="BP95" i="1"/>
  <c r="BN95" i="1"/>
  <c r="Y97" i="1"/>
  <c r="Y108" i="1"/>
  <c r="BN112" i="1"/>
  <c r="Y116" i="1"/>
  <c r="BN120" i="1"/>
  <c r="BN122" i="1"/>
  <c r="Y125" i="1"/>
  <c r="Y130" i="1"/>
  <c r="BN134" i="1"/>
  <c r="BP134" i="1"/>
  <c r="Y137" i="1"/>
  <c r="Y142" i="1"/>
  <c r="Y148" i="1"/>
  <c r="Y153" i="1"/>
  <c r="Y158" i="1"/>
  <c r="BN162" i="1"/>
  <c r="BP162" i="1"/>
  <c r="Y163" i="1"/>
  <c r="Y170" i="1"/>
  <c r="BN173" i="1"/>
  <c r="BP173" i="1"/>
  <c r="BN174" i="1"/>
  <c r="BN176" i="1"/>
  <c r="Y177" i="1"/>
  <c r="BN180" i="1"/>
  <c r="BP180" i="1"/>
  <c r="Y183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8" i="1" l="1"/>
  <c r="C351" i="1"/>
  <c r="Y340" i="1"/>
  <c r="Y342" i="1"/>
  <c r="Y339" i="1"/>
  <c r="Y341" i="1" s="1"/>
  <c r="B351" i="1" l="1"/>
  <c r="A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<sst xmlns="http://schemas.openxmlformats.org/spreadsheetml/2006/main" count="1704" uniqueCount="556">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</sst>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45719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0.41666666666666669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56</v>
      </c>
      <c r="Y28" s="353">
        <f t="shared" ref="Y28:Y33" si="0">IFERROR(IF(X28="","",X28),"")</f>
        <v>56</v>
      </c>
      <c r="Z28" s="36">
        <f t="shared" ref="Z28:Z33" si="1">IFERROR(IF(X28="","",X28*0.00941),"")</f>
        <v>0.52695999999999998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107.6208</v>
      </c>
      <c r="BN28" s="67">
        <f t="shared" ref="BN28:BN33" si="3">IFERROR(Y28*I28,"0")</f>
        <v>107.6208</v>
      </c>
      <c r="BO28" s="67">
        <f t="shared" ref="BO28:BO33" si="4">IFERROR(X28/J28,"0")</f>
        <v>0.4</v>
      </c>
      <c r="BP28" s="67">
        <f t="shared" ref="BP28:BP33" si="5">IFERROR(Y28/J28,"0")</f>
        <v>0.4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154</v>
      </c>
      <c r="Y29" s="353">
        <f t="shared" si="0"/>
        <v>154</v>
      </c>
      <c r="Z29" s="36">
        <f t="shared" si="1"/>
        <v>1.4491400000000001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295.9572</v>
      </c>
      <c r="BN29" s="67">
        <f t="shared" si="3"/>
        <v>295.9572</v>
      </c>
      <c r="BO29" s="67">
        <f t="shared" si="4"/>
        <v>1.1000000000000001</v>
      </c>
      <c r="BP29" s="67">
        <f t="shared" si="5"/>
        <v>1.1000000000000001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42</v>
      </c>
      <c r="Y30" s="353">
        <f t="shared" si="0"/>
        <v>42</v>
      </c>
      <c r="Z30" s="36">
        <f t="shared" si="1"/>
        <v>0.39522000000000002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80.715599999999995</v>
      </c>
      <c r="BN30" s="67">
        <f t="shared" si="3"/>
        <v>80.715599999999995</v>
      </c>
      <c r="BO30" s="67">
        <f t="shared" si="4"/>
        <v>0.3</v>
      </c>
      <c r="BP30" s="67">
        <f t="shared" si="5"/>
        <v>0.3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56</v>
      </c>
      <c r="Y33" s="353">
        <f t="shared" si="0"/>
        <v>56</v>
      </c>
      <c r="Z33" s="36">
        <f t="shared" si="1"/>
        <v>0.52695999999999998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107.6208</v>
      </c>
      <c r="BN33" s="67">
        <f t="shared" si="3"/>
        <v>107.6208</v>
      </c>
      <c r="BO33" s="67">
        <f t="shared" si="4"/>
        <v>0.4</v>
      </c>
      <c r="BP33" s="67">
        <f t="shared" si="5"/>
        <v>0.4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308</v>
      </c>
      <c r="Y34" s="354">
        <f>IFERROR(SUM(Y28:Y33),"0")</f>
        <v>308</v>
      </c>
      <c r="Z34" s="354">
        <f>IFERROR(IF(Z28="",0,Z28),"0")+IFERROR(IF(Z29="",0,Z29),"0")+IFERROR(IF(Z30="",0,Z30),"0")+IFERROR(IF(Z31="",0,Z31),"0")+IFERROR(IF(Z32="",0,Z32),"0")+IFERROR(IF(Z33="",0,Z33),"0")</f>
        <v>2.8982800000000002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462</v>
      </c>
      <c r="Y35" s="354">
        <f>IFERROR(SUMPRODUCT(Y28:Y33*H28:H33),"0")</f>
        <v>462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hidden="1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hidden="1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hidden="1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hidden="1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24</v>
      </c>
      <c r="Y47" s="353">
        <f t="shared" si="6"/>
        <v>24</v>
      </c>
      <c r="Z47" s="36">
        <f t="shared" si="7"/>
        <v>0.372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175.2</v>
      </c>
      <c r="BN47" s="67">
        <f t="shared" si="9"/>
        <v>175.2</v>
      </c>
      <c r="BO47" s="67">
        <f t="shared" si="10"/>
        <v>0.2857142857142857</v>
      </c>
      <c r="BP47" s="67">
        <f t="shared" si="11"/>
        <v>0.2857142857142857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12</v>
      </c>
      <c r="Y48" s="353">
        <f t="shared" si="6"/>
        <v>12</v>
      </c>
      <c r="Z48" s="36">
        <f t="shared" si="7"/>
        <v>0.186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80.635199999999998</v>
      </c>
      <c r="BN48" s="67">
        <f t="shared" si="9"/>
        <v>80.635199999999998</v>
      </c>
      <c r="BO48" s="67">
        <f t="shared" si="10"/>
        <v>0.14285714285714285</v>
      </c>
      <c r="BP48" s="67">
        <f t="shared" si="11"/>
        <v>0.14285714285714285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24</v>
      </c>
      <c r="Y50" s="353">
        <f t="shared" si="6"/>
        <v>24</v>
      </c>
      <c r="Z50" s="36">
        <f t="shared" si="7"/>
        <v>0.372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174.86399999999998</v>
      </c>
      <c r="BN50" s="67">
        <f t="shared" si="9"/>
        <v>174.86399999999998</v>
      </c>
      <c r="BO50" s="67">
        <f t="shared" si="10"/>
        <v>0.2857142857142857</v>
      </c>
      <c r="BP50" s="67">
        <f t="shared" si="11"/>
        <v>0.2857142857142857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12</v>
      </c>
      <c r="Y53" s="353">
        <f t="shared" si="6"/>
        <v>12</v>
      </c>
      <c r="Z53" s="36">
        <f t="shared" si="7"/>
        <v>0.186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87.6</v>
      </c>
      <c r="BN53" s="67">
        <f t="shared" si="9"/>
        <v>87.6</v>
      </c>
      <c r="BO53" s="67">
        <f t="shared" si="10"/>
        <v>0.14285714285714285</v>
      </c>
      <c r="BP53" s="67">
        <f t="shared" si="11"/>
        <v>0.14285714285714285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72</v>
      </c>
      <c r="Y54" s="354">
        <f>IFERROR(SUM(Y45:Y53),"0")</f>
        <v>72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1.1160000000000001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496.8</v>
      </c>
      <c r="Y55" s="354">
        <f>IFERROR(SUMPRODUCT(Y45:Y53*H45:H53),"0")</f>
        <v>496.8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108</v>
      </c>
      <c r="Y85" s="353">
        <f>IFERROR(IF(X85="","",X85),"")</f>
        <v>108</v>
      </c>
      <c r="Z85" s="36">
        <f>IFERROR(IF(X85="","",X85*0.00866),"")</f>
        <v>0.93527999999999989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563.02559999999994</v>
      </c>
      <c r="BN85" s="67">
        <f>IFERROR(Y85*I85,"0")</f>
        <v>563.02559999999994</v>
      </c>
      <c r="BO85" s="67">
        <f>IFERROR(X85/J85,"0")</f>
        <v>0.75</v>
      </c>
      <c r="BP85" s="67">
        <f>IFERROR(Y85/J85,"0")</f>
        <v>0.75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108</v>
      </c>
      <c r="Y86" s="354">
        <f>IFERROR(SUM(Y84:Y85),"0")</f>
        <v>108</v>
      </c>
      <c r="Z86" s="354">
        <f>IFERROR(IF(Z84="",0,Z84),"0")+IFERROR(IF(Z85="",0,Z85),"0")</f>
        <v>0.93527999999999989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540</v>
      </c>
      <c r="Y87" s="354">
        <f>IFERROR(SUMPRODUCT(Y84:Y85*H84:H85),"0")</f>
        <v>540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42</v>
      </c>
      <c r="Y95" s="353">
        <f>IFERROR(IF(X95="","",X95),"")</f>
        <v>42</v>
      </c>
      <c r="Z95" s="36">
        <f>IFERROR(IF(X95="","",X95*0.01788),"")</f>
        <v>0.75095999999999996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180.75120000000001</v>
      </c>
      <c r="BN95" s="67">
        <f>IFERROR(Y95*I95,"0")</f>
        <v>180.75120000000001</v>
      </c>
      <c r="BO95" s="67">
        <f>IFERROR(X95/J95,"0")</f>
        <v>0.6</v>
      </c>
      <c r="BP95" s="67">
        <f>IFERROR(Y95/J95,"0")</f>
        <v>0.6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28</v>
      </c>
      <c r="Y96" s="353">
        <f>IFERROR(IF(X96="","",X96),"")</f>
        <v>28</v>
      </c>
      <c r="Z96" s="36">
        <f>IFERROR(IF(X96="","",X96*0.01788),"")</f>
        <v>0.50063999999999997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120.50080000000001</v>
      </c>
      <c r="BN96" s="67">
        <f>IFERROR(Y96*I96,"0")</f>
        <v>120.50080000000001</v>
      </c>
      <c r="BO96" s="67">
        <f>IFERROR(X96/J96,"0")</f>
        <v>0.4</v>
      </c>
      <c r="BP96" s="67">
        <f>IFERROR(Y96/J96,"0")</f>
        <v>0.4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70</v>
      </c>
      <c r="Y97" s="354">
        <f>IFERROR(SUM(Y95:Y96),"0")</f>
        <v>70</v>
      </c>
      <c r="Z97" s="354">
        <f>IFERROR(IF(Z95="",0,Z95),"0")+IFERROR(IF(Z96="",0,Z96),"0")</f>
        <v>1.2515999999999998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252</v>
      </c>
      <c r="Y98" s="354">
        <f>IFERROR(SUMPRODUCT(Y95:Y96*H95:H96),"0")</f>
        <v>252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42</v>
      </c>
      <c r="Y101" s="353">
        <f t="shared" ref="Y101:Y106" si="17">IFERROR(IF(X101="","",X101),"")</f>
        <v>42</v>
      </c>
      <c r="Z101" s="36">
        <f t="shared" ref="Z101:Z106" si="18">IFERROR(IF(X101="","",X101*0.01788),"")</f>
        <v>0.75095999999999996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180.75120000000001</v>
      </c>
      <c r="BN101" s="67">
        <f t="shared" ref="BN101:BN106" si="20">IFERROR(Y101*I101,"0")</f>
        <v>180.75120000000001</v>
      </c>
      <c r="BO101" s="67">
        <f t="shared" ref="BO101:BO106" si="21">IFERROR(X101/J101,"0")</f>
        <v>0.6</v>
      </c>
      <c r="BP101" s="67">
        <f t="shared" ref="BP101:BP106" si="22">IFERROR(Y101/J101,"0")</f>
        <v>0.6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70</v>
      </c>
      <c r="Y102" s="353">
        <f t="shared" si="17"/>
        <v>70</v>
      </c>
      <c r="Z102" s="36">
        <f t="shared" si="18"/>
        <v>1.2516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301.25200000000001</v>
      </c>
      <c r="BN102" s="67">
        <f t="shared" si="20"/>
        <v>301.25200000000001</v>
      </c>
      <c r="BO102" s="67">
        <f t="shared" si="21"/>
        <v>1</v>
      </c>
      <c r="BP102" s="67">
        <f t="shared" si="22"/>
        <v>1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14</v>
      </c>
      <c r="Y103" s="353">
        <f t="shared" si="17"/>
        <v>14</v>
      </c>
      <c r="Z103" s="36">
        <f t="shared" si="18"/>
        <v>0.25031999999999999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60.250400000000006</v>
      </c>
      <c r="BN103" s="67">
        <f t="shared" si="20"/>
        <v>60.250400000000006</v>
      </c>
      <c r="BO103" s="67">
        <f t="shared" si="21"/>
        <v>0.2</v>
      </c>
      <c r="BP103" s="67">
        <f t="shared" si="22"/>
        <v>0.2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98</v>
      </c>
      <c r="Y104" s="353">
        <f t="shared" si="17"/>
        <v>98</v>
      </c>
      <c r="Z104" s="36">
        <f t="shared" si="18"/>
        <v>1.75224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421.75280000000004</v>
      </c>
      <c r="BN104" s="67">
        <f t="shared" si="20"/>
        <v>421.75280000000004</v>
      </c>
      <c r="BO104" s="67">
        <f t="shared" si="21"/>
        <v>1.4</v>
      </c>
      <c r="BP104" s="67">
        <f t="shared" si="22"/>
        <v>1.4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14</v>
      </c>
      <c r="Y106" s="353">
        <f t="shared" si="17"/>
        <v>14</v>
      </c>
      <c r="Z106" s="36">
        <f t="shared" si="18"/>
        <v>0.25031999999999999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63.408800000000006</v>
      </c>
      <c r="BN106" s="67">
        <f t="shared" si="20"/>
        <v>63.408800000000006</v>
      </c>
      <c r="BO106" s="67">
        <f t="shared" si="21"/>
        <v>0.2</v>
      </c>
      <c r="BP106" s="67">
        <f t="shared" si="22"/>
        <v>0.2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238</v>
      </c>
      <c r="Y107" s="354">
        <f>IFERROR(SUM(Y101:Y106),"0")</f>
        <v>238</v>
      </c>
      <c r="Z107" s="354">
        <f>IFERROR(IF(Z101="",0,Z101),"0")+IFERROR(IF(Z102="",0,Z102),"0")+IFERROR(IF(Z103="",0,Z103),"0")+IFERROR(IF(Z104="",0,Z104),"0")+IFERROR(IF(Z105="",0,Z105),"0")+IFERROR(IF(Z106="",0,Z106),"0")</f>
        <v>4.2554400000000001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865.2</v>
      </c>
      <c r="Y108" s="354">
        <f>IFERROR(SUMPRODUCT(Y101:Y106*H101:H106),"0")</f>
        <v>865.2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42</v>
      </c>
      <c r="Y112" s="353">
        <f>IFERROR(IF(X112="","",X112),"")</f>
        <v>42</v>
      </c>
      <c r="Z112" s="36">
        <f>IFERROR(IF(X112="","",X112*0.01788),"")</f>
        <v>0.75095999999999996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178.24799999999999</v>
      </c>
      <c r="BN112" s="67">
        <f>IFERROR(Y112*I112,"0")</f>
        <v>178.24799999999999</v>
      </c>
      <c r="BO112" s="67">
        <f>IFERROR(X112/J112,"0")</f>
        <v>0.6</v>
      </c>
      <c r="BP112" s="67">
        <f>IFERROR(Y112/J112,"0")</f>
        <v>0.6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42</v>
      </c>
      <c r="Y115" s="354">
        <f>IFERROR(SUM(Y111:Y114),"0")</f>
        <v>42</v>
      </c>
      <c r="Z115" s="354">
        <f>IFERROR(IF(Z111="",0,Z111),"0")+IFERROR(IF(Z112="",0,Z112),"0")+IFERROR(IF(Z113="",0,Z113),"0")+IFERROR(IF(Z114="",0,Z114),"0")</f>
        <v>0.75095999999999996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151.20000000000002</v>
      </c>
      <c r="Y116" s="354">
        <f>IFERROR(SUMPRODUCT(Y111:Y114*H111:H114),"0")</f>
        <v>151.20000000000002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12</v>
      </c>
      <c r="Y119" s="353">
        <f>IFERROR(IF(X119="","",X119),"")</f>
        <v>12</v>
      </c>
      <c r="Z119" s="36">
        <f>IFERROR(IF(X119="","",X119*0.0155),"")</f>
        <v>0.186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12</v>
      </c>
      <c r="Y121" s="353">
        <f>IFERROR(IF(X121="","",X121),"")</f>
        <v>12</v>
      </c>
      <c r="Z121" s="36">
        <f>IFERROR(IF(X121="","",X121*0.0155),"")</f>
        <v>0.186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87.6</v>
      </c>
      <c r="BN121" s="67">
        <f>IFERROR(Y121*I121,"0")</f>
        <v>87.6</v>
      </c>
      <c r="BO121" s="67">
        <f>IFERROR(X121/J121,"0")</f>
        <v>0.14285714285714285</v>
      </c>
      <c r="BP121" s="67">
        <f>IFERROR(Y121/J121,"0")</f>
        <v>0.14285714285714285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12</v>
      </c>
      <c r="Y122" s="353">
        <f>IFERROR(IF(X122="","",X122),"")</f>
        <v>12</v>
      </c>
      <c r="Z122" s="36">
        <f>IFERROR(IF(X122="","",X122*0.0155),"")</f>
        <v>0.186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80.635199999999998</v>
      </c>
      <c r="BN122" s="67">
        <f>IFERROR(Y122*I122,"0")</f>
        <v>80.635199999999998</v>
      </c>
      <c r="BO122" s="67">
        <f>IFERROR(X122/J122,"0")</f>
        <v>0.14285714285714285</v>
      </c>
      <c r="BP122" s="67">
        <f>IFERROR(Y122/J122,"0")</f>
        <v>0.14285714285714285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12</v>
      </c>
      <c r="Y123" s="353">
        <f>IFERROR(IF(X123="","",X123),"")</f>
        <v>12</v>
      </c>
      <c r="Z123" s="36">
        <f>IFERROR(IF(X123="","",X123*0.0155),"")</f>
        <v>0.186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87.6</v>
      </c>
      <c r="BN123" s="67">
        <f>IFERROR(Y123*I123,"0")</f>
        <v>87.6</v>
      </c>
      <c r="BO123" s="67">
        <f>IFERROR(X123/J123,"0")</f>
        <v>0.14285714285714285</v>
      </c>
      <c r="BP123" s="67">
        <f>IFERROR(Y123/J123,"0")</f>
        <v>0.14285714285714285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48</v>
      </c>
      <c r="Y124" s="354">
        <f>IFERROR(SUM(Y119:Y123),"0")</f>
        <v>48</v>
      </c>
      <c r="Z124" s="354">
        <f>IFERROR(IF(Z119="",0,Z119),"0")+IFERROR(IF(Z120="",0,Z120),"0")+IFERROR(IF(Z121="",0,Z121),"0")+IFERROR(IF(Z122="",0,Z122),"0")+IFERROR(IF(Z123="",0,Z123),"0")</f>
        <v>0.74399999999999999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321.60000000000002</v>
      </c>
      <c r="Y125" s="354">
        <f>IFERROR(SUMPRODUCT(Y119:Y123*H119:H123),"0")</f>
        <v>321.60000000000002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238</v>
      </c>
      <c r="Y128" s="353">
        <f>IFERROR(IF(X128="","",X128),"")</f>
        <v>238</v>
      </c>
      <c r="Z128" s="36">
        <f>IFERROR(IF(X128="","",X128*0.01788),"")</f>
        <v>4.2554400000000001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881.45679999999993</v>
      </c>
      <c r="BN128" s="67">
        <f>IFERROR(Y128*I128,"0")</f>
        <v>881.45679999999993</v>
      </c>
      <c r="BO128" s="67">
        <f>IFERROR(X128/J128,"0")</f>
        <v>3.4</v>
      </c>
      <c r="BP128" s="67">
        <f>IFERROR(Y128/J128,"0")</f>
        <v>3.4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238</v>
      </c>
      <c r="Y129" s="353">
        <f>IFERROR(IF(X129="","",X129),"")</f>
        <v>238</v>
      </c>
      <c r="Z129" s="36">
        <f>IFERROR(IF(X129="","",X129*0.01788),"")</f>
        <v>4.2554400000000001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881.45679999999993</v>
      </c>
      <c r="BN129" s="67">
        <f>IFERROR(Y129*I129,"0")</f>
        <v>881.45679999999993</v>
      </c>
      <c r="BO129" s="67">
        <f>IFERROR(X129/J129,"0")</f>
        <v>3.4</v>
      </c>
      <c r="BP129" s="67">
        <f>IFERROR(Y129/J129,"0")</f>
        <v>3.4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476</v>
      </c>
      <c r="Y130" s="354">
        <f>IFERROR(SUM(Y128:Y129),"0")</f>
        <v>476</v>
      </c>
      <c r="Z130" s="354">
        <f>IFERROR(IF(Z128="",0,Z128),"0")+IFERROR(IF(Z129="",0,Z129),"0")</f>
        <v>8.5108800000000002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1428</v>
      </c>
      <c r="Y131" s="354">
        <f>IFERROR(SUMPRODUCT(Y128:Y129*H128:H129),"0")</f>
        <v>1428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28</v>
      </c>
      <c r="Y135" s="353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103.70079999999999</v>
      </c>
      <c r="BN135" s="67">
        <f>IFERROR(Y135*I135,"0")</f>
        <v>103.70079999999999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42</v>
      </c>
      <c r="Y136" s="354">
        <f>IFERROR(SUM(Y134:Y135),"0")</f>
        <v>42</v>
      </c>
      <c r="Z136" s="354">
        <f>IFERROR(IF(Z134="",0,Z134),"0")+IFERROR(IF(Z135="",0,Z135),"0")</f>
        <v>0.75095999999999996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126</v>
      </c>
      <c r="Y137" s="354">
        <f>IFERROR(SUMPRODUCT(Y134:Y135*H134:H135),"0")</f>
        <v>126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42</v>
      </c>
      <c r="Y141" s="35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137.76</v>
      </c>
      <c r="BN141" s="67">
        <f>IFERROR(Y141*I141,"0")</f>
        <v>137.76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56</v>
      </c>
      <c r="Y142" s="354">
        <f>IFERROR(SUM(Y140:Y141),"0")</f>
        <v>56</v>
      </c>
      <c r="Z142" s="354">
        <f>IFERROR(IF(Z140="",0,Z140),"0")+IFERROR(IF(Z141="",0,Z141),"0")</f>
        <v>1.0012799999999999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168</v>
      </c>
      <c r="Y143" s="354">
        <f>IFERROR(SUMPRODUCT(Y140:Y141*H140:H141),"0")</f>
        <v>168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hidden="1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hidden="1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6</v>
      </c>
      <c r="Y156" s="353">
        <f>IFERROR(IF(X156="","",X156),"")</f>
        <v>6</v>
      </c>
      <c r="Z156" s="36">
        <f>IFERROR(IF(X156="","",X156*0.01157),"")</f>
        <v>6.9420000000000009E-2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12.72</v>
      </c>
      <c r="BN156" s="67">
        <f>IFERROR(Y156*I156,"0")</f>
        <v>12.72</v>
      </c>
      <c r="BO156" s="67">
        <f>IFERROR(X156/J156,"0")</f>
        <v>8.3333333333333329E-2</v>
      </c>
      <c r="BP156" s="67">
        <f>IFERROR(Y156/J156,"0")</f>
        <v>8.3333333333333329E-2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6</v>
      </c>
      <c r="Y157" s="353">
        <f>IFERROR(IF(X157="","",X157),"")</f>
        <v>6</v>
      </c>
      <c r="Z157" s="36">
        <f>IFERROR(IF(X157="","",X157*0.01157),"")</f>
        <v>6.9420000000000009E-2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12.72</v>
      </c>
      <c r="BN157" s="67">
        <f>IFERROR(Y157*I157,"0")</f>
        <v>12.72</v>
      </c>
      <c r="BO157" s="67">
        <f>IFERROR(X157/J157,"0")</f>
        <v>8.3333333333333329E-2</v>
      </c>
      <c r="BP157" s="67">
        <f>IFERROR(Y157/J157,"0")</f>
        <v>8.3333333333333329E-2</v>
      </c>
    </row>
    <row r="158" spans="1:68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12</v>
      </c>
      <c r="Y158" s="354">
        <f>IFERROR(SUM(Y156:Y157),"0")</f>
        <v>12</v>
      </c>
      <c r="Z158" s="354">
        <f>IFERROR(IF(Z156="",0,Z156),"0")+IFERROR(IF(Z157="",0,Z157),"0")</f>
        <v>0.13884000000000002</v>
      </c>
      <c r="AA158" s="355"/>
      <c r="AB158" s="355"/>
      <c r="AC158" s="355"/>
    </row>
    <row r="159" spans="1:68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19.200000000000003</v>
      </c>
      <c r="Y159" s="354">
        <f>IFERROR(SUMPRODUCT(Y156:Y157*H156:H157),"0")</f>
        <v>19.200000000000003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72</v>
      </c>
      <c r="Y175" s="353">
        <f>IFERROR(IF(X175="","",X175),"")</f>
        <v>72</v>
      </c>
      <c r="Z175" s="36">
        <f>IFERROR(IF(X175="","",X175*0.00866),"")</f>
        <v>0.62351999999999996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375.35039999999998</v>
      </c>
      <c r="BN175" s="67">
        <f>IFERROR(Y175*I175,"0")</f>
        <v>375.35039999999998</v>
      </c>
      <c r="BO175" s="67">
        <f>IFERROR(X175/J175,"0")</f>
        <v>0.5</v>
      </c>
      <c r="BP175" s="67">
        <f>IFERROR(Y175/J175,"0")</f>
        <v>0.5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72</v>
      </c>
      <c r="Y177" s="354">
        <f>IFERROR(SUM(Y173:Y176),"0")</f>
        <v>72</v>
      </c>
      <c r="Z177" s="354">
        <f>IFERROR(IF(Z173="",0,Z173),"0")+IFERROR(IF(Z174="",0,Z174),"0")+IFERROR(IF(Z175="",0,Z175),"0")+IFERROR(IF(Z176="",0,Z176),"0")</f>
        <v>0.62351999999999996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360</v>
      </c>
      <c r="Y178" s="354">
        <f>IFERROR(SUMPRODUCT(Y173:Y176*H173:H176),"0")</f>
        <v>360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24</v>
      </c>
      <c r="Y181" s="353">
        <f>IFERROR(IF(X181="","",X181),"")</f>
        <v>24</v>
      </c>
      <c r="Z181" s="36">
        <f>IFERROR(IF(X181="","",X181*0.00866),"")</f>
        <v>0.20783999999999997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126.072</v>
      </c>
      <c r="BN181" s="67">
        <f>IFERROR(Y181*I181,"0")</f>
        <v>126.072</v>
      </c>
      <c r="BO181" s="67">
        <f>IFERROR(X181/J181,"0")</f>
        <v>0.16666666666666666</v>
      </c>
      <c r="BP181" s="67">
        <f>IFERROR(Y181/J181,"0")</f>
        <v>0.16666666666666666</v>
      </c>
    </row>
    <row r="182" spans="1:68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24</v>
      </c>
      <c r="Y182" s="354">
        <f>IFERROR(SUM(Y180:Y181),"0")</f>
        <v>24</v>
      </c>
      <c r="Z182" s="354">
        <f>IFERROR(IF(Z180="",0,Z180),"0")+IFERROR(IF(Z181="",0,Z181),"0")</f>
        <v>0.20783999999999997</v>
      </c>
      <c r="AA182" s="355"/>
      <c r="AB182" s="355"/>
      <c r="AC182" s="355"/>
    </row>
    <row r="183" spans="1:68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120</v>
      </c>
      <c r="Y183" s="354">
        <f>IFERROR(SUMPRODUCT(Y180:Y181*H180:H181),"0")</f>
        <v>120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28</v>
      </c>
      <c r="Y187" s="35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94.864000000000004</v>
      </c>
      <c r="BN187" s="67">
        <f>IFERROR(Y187*I187,"0")</f>
        <v>94.864000000000004</v>
      </c>
      <c r="BO187" s="67">
        <f>IFERROR(X187/J187,"0")</f>
        <v>0.4</v>
      </c>
      <c r="BP187" s="67">
        <f>IFERROR(Y187/J187,"0")</f>
        <v>0.4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42</v>
      </c>
      <c r="Y188" s="353">
        <f>IFERROR(IF(X188="","",X188),"")</f>
        <v>42</v>
      </c>
      <c r="Z188" s="36">
        <f>IFERROR(IF(X188="","",X188*0.01788),"")</f>
        <v>0.75095999999999996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142.29599999999999</v>
      </c>
      <c r="BN188" s="67">
        <f>IFERROR(Y188*I188,"0")</f>
        <v>142.29599999999999</v>
      </c>
      <c r="BO188" s="67">
        <f>IFERROR(X188/J188,"0")</f>
        <v>0.6</v>
      </c>
      <c r="BP188" s="67">
        <f>IFERROR(Y188/J188,"0")</f>
        <v>0.6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28</v>
      </c>
      <c r="Y189" s="353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104.608</v>
      </c>
      <c r="BN189" s="67">
        <f>IFERROR(Y189*I189,"0")</f>
        <v>104.608</v>
      </c>
      <c r="BO189" s="67">
        <f>IFERROR(X189/J189,"0")</f>
        <v>0.4</v>
      </c>
      <c r="BP189" s="67">
        <f>IFERROR(Y189/J189,"0")</f>
        <v>0.4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98</v>
      </c>
      <c r="Y190" s="354">
        <f>IFERROR(SUM(Y187:Y189),"0")</f>
        <v>98</v>
      </c>
      <c r="Z190" s="354">
        <f>IFERROR(IF(Z187="",0,Z187),"0")+IFERROR(IF(Z188="",0,Z188),"0")+IFERROR(IF(Z189="",0,Z189),"0")</f>
        <v>1.7522399999999998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294</v>
      </c>
      <c r="Y191" s="354">
        <f>IFERROR(SUMPRODUCT(Y187:Y189*H187:H189),"0")</f>
        <v>294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14</v>
      </c>
      <c r="Y204" s="353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14</v>
      </c>
      <c r="Y208" s="354">
        <f>IFERROR(SUM(Y204:Y207),"0")</f>
        <v>14</v>
      </c>
      <c r="Z208" s="354">
        <f>IFERROR(IF(Z204="",0,Z204),"0")+IFERROR(IF(Z205="",0,Z205),"0")+IFERROR(IF(Z206="",0,Z206),"0")+IFERROR(IF(Z207="",0,Z207),"0")</f>
        <v>0.25031999999999999</v>
      </c>
      <c r="AA208" s="355"/>
      <c r="AB208" s="355"/>
      <c r="AC208" s="355"/>
    </row>
    <row r="209" spans="1:68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33.6</v>
      </c>
      <c r="Y209" s="354">
        <f>IFERROR(SUMPRODUCT(Y204:Y207*H204:H207),"0")</f>
        <v>33.6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12</v>
      </c>
      <c r="Y212" s="353">
        <f>IFERROR(IF(X212="","",X212),"")</f>
        <v>12</v>
      </c>
      <c r="Z212" s="36">
        <f>IFERROR(IF(X212="","",X212*0.0155),"")</f>
        <v>0.186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70.44</v>
      </c>
      <c r="BN212" s="67">
        <f>IFERROR(Y212*I212,"0")</f>
        <v>70.44</v>
      </c>
      <c r="BO212" s="67">
        <f>IFERROR(X212/J212,"0")</f>
        <v>0.14285714285714285</v>
      </c>
      <c r="BP212" s="67">
        <f>IFERROR(Y212/J212,"0")</f>
        <v>0.14285714285714285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12</v>
      </c>
      <c r="Y215" s="354">
        <f>IFERROR(SUM(Y212:Y214),"0")</f>
        <v>12</v>
      </c>
      <c r="Z215" s="354">
        <f>IFERROR(IF(Z212="",0,Z212),"0")+IFERROR(IF(Z213="",0,Z213),"0")+IFERROR(IF(Z214="",0,Z214),"0")</f>
        <v>0.186</v>
      </c>
      <c r="AA215" s="355"/>
      <c r="AB215" s="355"/>
      <c r="AC215" s="355"/>
    </row>
    <row r="216" spans="1:68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67.199999999999989</v>
      </c>
      <c r="Y216" s="354">
        <f>IFERROR(SUMPRODUCT(Y212:Y214*H212:H214),"0")</f>
        <v>67.199999999999989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144</v>
      </c>
      <c r="Y295" s="353">
        <f>IFERROR(IF(X295="","",X295),"")</f>
        <v>144</v>
      </c>
      <c r="Z295" s="36">
        <f>IFERROR(IF(X295="","",X295*0.00502),"")</f>
        <v>0.72287999999999997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275.76</v>
      </c>
      <c r="BN295" s="67">
        <f>IFERROR(Y295*I295,"0")</f>
        <v>275.76</v>
      </c>
      <c r="BO295" s="67">
        <f>IFERROR(X295/J295,"0")</f>
        <v>0.61538461538461542</v>
      </c>
      <c r="BP295" s="67">
        <f>IFERROR(Y295/J295,"0")</f>
        <v>0.61538461538461542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144</v>
      </c>
      <c r="Y296" s="354">
        <f>IFERROR(SUM(Y295:Y295),"0")</f>
        <v>144</v>
      </c>
      <c r="Z296" s="354">
        <f>IFERROR(IF(Z295="",0,Z295),"0")</f>
        <v>0.72287999999999997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259.2</v>
      </c>
      <c r="Y297" s="354">
        <f>IFERROR(SUMPRODUCT(Y295:Y295*H295:H295),"0")</f>
        <v>259.2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42</v>
      </c>
      <c r="Y304" s="353">
        <f>IFERROR(IF(X304="","",X304),"")</f>
        <v>42</v>
      </c>
      <c r="Z304" s="36">
        <f>IFERROR(IF(X304="","",X304*0.00936),"")</f>
        <v>0.39312000000000002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121.40520000000001</v>
      </c>
      <c r="BN304" s="67">
        <f>IFERROR(Y304*I304,"0")</f>
        <v>121.40520000000001</v>
      </c>
      <c r="BO304" s="67">
        <f>IFERROR(X304/J304,"0")</f>
        <v>0.33333333333333331</v>
      </c>
      <c r="BP304" s="67">
        <f>IFERROR(Y304/J304,"0")</f>
        <v>0.33333333333333331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96</v>
      </c>
      <c r="Y305" s="353">
        <f>IFERROR(IF(X305="","",X305),"")</f>
        <v>96</v>
      </c>
      <c r="Z305" s="36">
        <f>IFERROR(IF(X305="","",X305*0.0155),"")</f>
        <v>1.488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502.56000000000006</v>
      </c>
      <c r="BN305" s="67">
        <f>IFERROR(Y305*I305,"0")</f>
        <v>502.56000000000006</v>
      </c>
      <c r="BO305" s="67">
        <f>IFERROR(X305/J305,"0")</f>
        <v>1.1428571428571428</v>
      </c>
      <c r="BP305" s="67">
        <f>IFERROR(Y305/J305,"0")</f>
        <v>1.1428571428571428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138</v>
      </c>
      <c r="Y307" s="354">
        <f>IFERROR(SUM(Y304:Y306),"0")</f>
        <v>138</v>
      </c>
      <c r="Z307" s="354">
        <f>IFERROR(IF(Z304="",0,Z304),"0")+IFERROR(IF(Z305="",0,Z305),"0")+IFERROR(IF(Z306="",0,Z306),"0")</f>
        <v>1.8811200000000001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593.4</v>
      </c>
      <c r="Y308" s="354">
        <f>IFERROR(SUMPRODUCT(Y304:Y306*H304:H306),"0")</f>
        <v>593.4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56</v>
      </c>
      <c r="Y311" s="353">
        <f t="shared" si="29"/>
        <v>56</v>
      </c>
      <c r="Z311" s="36">
        <f>IFERROR(IF(X311="","",X311*0.00936),"")</f>
        <v>0.52415999999999996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217.952</v>
      </c>
      <c r="BN311" s="67">
        <f t="shared" si="31"/>
        <v>217.952</v>
      </c>
      <c r="BO311" s="67">
        <f t="shared" si="32"/>
        <v>0.44444444444444442</v>
      </c>
      <c r="BP311" s="67">
        <f t="shared" si="33"/>
        <v>0.44444444444444442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36</v>
      </c>
      <c r="Y312" s="353">
        <f t="shared" si="29"/>
        <v>36</v>
      </c>
      <c r="Z312" s="36">
        <f>IFERROR(IF(X312="","",X312*0.0155),"")</f>
        <v>0.55800000000000005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206.46</v>
      </c>
      <c r="BN312" s="67">
        <f t="shared" si="31"/>
        <v>206.46</v>
      </c>
      <c r="BO312" s="67">
        <f t="shared" si="32"/>
        <v>0.42857142857142855</v>
      </c>
      <c r="BP312" s="67">
        <f t="shared" si="33"/>
        <v>0.42857142857142855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28</v>
      </c>
      <c r="Y315" s="353">
        <f t="shared" si="29"/>
        <v>28</v>
      </c>
      <c r="Z315" s="36">
        <f t="shared" si="34"/>
        <v>0.26207999999999998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89.376000000000005</v>
      </c>
      <c r="BN315" s="67">
        <f t="shared" si="31"/>
        <v>89.376000000000005</v>
      </c>
      <c r="BO315" s="67">
        <f t="shared" si="32"/>
        <v>0.22222222222222221</v>
      </c>
      <c r="BP315" s="67">
        <f t="shared" si="33"/>
        <v>0.22222222222222221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84</v>
      </c>
      <c r="Y317" s="353">
        <f t="shared" si="29"/>
        <v>84</v>
      </c>
      <c r="Z317" s="36">
        <f t="shared" si="34"/>
        <v>0.78624000000000005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326.928</v>
      </c>
      <c r="BN317" s="67">
        <f t="shared" si="31"/>
        <v>326.928</v>
      </c>
      <c r="BO317" s="67">
        <f t="shared" si="32"/>
        <v>0.66666666666666663</v>
      </c>
      <c r="BP317" s="67">
        <f t="shared" si="33"/>
        <v>0.66666666666666663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204</v>
      </c>
      <c r="Y331" s="354">
        <f>IFERROR(SUM(Y310:Y330),"0")</f>
        <v>204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2.1304800000000004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800</v>
      </c>
      <c r="Y332" s="354">
        <f>IFERROR(SUMPRODUCT(Y310:Y330*H310:H330),"0")</f>
        <v>800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7767.7999999999993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7767.7999999999993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8778.2036000000007</v>
      </c>
      <c r="Y339" s="354">
        <f>IFERROR(SUM(BN22:BN335),"0")</f>
        <v>8778.2036000000007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25</v>
      </c>
      <c r="Y340" s="38">
        <f>ROUNDUP(SUM(BP22:BP335),0)</f>
        <v>25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9403.2036000000007</v>
      </c>
      <c r="Y341" s="354">
        <f>GrossWeightTotalR+PalletQtyTotalR*25</f>
        <v>9403.2036000000007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2252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2252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31.288239999999995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462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496.8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540</v>
      </c>
      <c r="H348" s="46">
        <f>IFERROR(X90*H90,"0")</f>
        <v>50.4</v>
      </c>
      <c r="I348" s="46">
        <f>IFERROR(X95*H95,"0")+IFERROR(X96*H96,"0")</f>
        <v>252</v>
      </c>
      <c r="J348" s="46">
        <f>IFERROR(X101*H101,"0")+IFERROR(X102*H102,"0")+IFERROR(X103*H103,"0")+IFERROR(X104*H104,"0")+IFERROR(X105*H105,"0")+IFERROR(X106*H106,"0")</f>
        <v>865.2</v>
      </c>
      <c r="K348" s="46">
        <f>IFERROR(X111*H111,"0")+IFERROR(X112*H112,"0")+IFERROR(X113*H113,"0")+IFERROR(X114*H114,"0")</f>
        <v>151.20000000000002</v>
      </c>
      <c r="L348" s="46">
        <f>IFERROR(X119*H119,"0")+IFERROR(X120*H120,"0")+IFERROR(X121*H121,"0")+IFERROR(X122*H122,"0")+IFERROR(X123*H123,"0")</f>
        <v>321.60000000000002</v>
      </c>
      <c r="M348" s="46">
        <f>IFERROR(X128*H128,"0")+IFERROR(X129*H129,"0")</f>
        <v>1428</v>
      </c>
      <c r="N348" s="345"/>
      <c r="O348" s="46">
        <f>IFERROR(X134*H134,"0")+IFERROR(X135*H135,"0")</f>
        <v>126</v>
      </c>
      <c r="P348" s="46">
        <f>IFERROR(X140*H140,"0")+IFERROR(X141*H141,"0")</f>
        <v>168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19.200000000000003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480</v>
      </c>
      <c r="W348" s="46">
        <f>IFERROR(X187*H187,"0")+IFERROR(X188*H188,"0")+IFERROR(X189*H189,"0")+IFERROR(X193*H193,"0")</f>
        <v>294</v>
      </c>
      <c r="X348" s="46">
        <f>IFERROR(X198*H198,"0")</f>
        <v>0</v>
      </c>
      <c r="Y348" s="46">
        <f>IFERROR(X204*H204,"0")+IFERROR(X205*H205,"0")+IFERROR(X206*H206,"0")+IFERROR(X207*H207,"0")</f>
        <v>33.6</v>
      </c>
      <c r="Z348" s="46">
        <f>IFERROR(X212*H212,"0")+IFERROR(X213*H213,"0")+IFERROR(X214*H214,"0")</f>
        <v>67.199999999999989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2012.6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1905.6</v>
      </c>
      <c r="B351" s="60">
        <f>SUMPRODUCT(--(BB:BB="ПГП"),--(W:W="кор"),H:H,Y:Y)+SUMPRODUCT(--(BB:BB="ПГП"),--(W:W="кг"),Y:Y)</f>
        <v>5862.2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28,00"/>
        <filter val="108,00"/>
        <filter val="12,00"/>
        <filter val="120,00"/>
        <filter val="126,00"/>
        <filter val="138,00"/>
        <filter val="14,00"/>
        <filter val="144,00"/>
        <filter val="151,20"/>
        <filter val="154,00"/>
        <filter val="168,00"/>
        <filter val="19,20"/>
        <filter val="2 252,00"/>
        <filter val="204,00"/>
        <filter val="238,00"/>
        <filter val="24,00"/>
        <filter val="25"/>
        <filter val="252,00"/>
        <filter val="259,20"/>
        <filter val="28,00"/>
        <filter val="294,00"/>
        <filter val="308,00"/>
        <filter val="321,60"/>
        <filter val="33,60"/>
        <filter val="36,00"/>
        <filter val="360,00"/>
        <filter val="42,00"/>
        <filter val="462,00"/>
        <filter val="476,00"/>
        <filter val="48,00"/>
        <filter val="496,80"/>
        <filter val="50,40"/>
        <filter val="540,00"/>
        <filter val="56,00"/>
        <filter val="593,40"/>
        <filter val="6,00"/>
        <filter val="60,00"/>
        <filter val="67,20"/>
        <filter val="7 767,80"/>
        <filter val="70,00"/>
        <filter val="72,00"/>
        <filter val="8 778,20"/>
        <filter val="800,00"/>
        <filter val="84,00"/>
        <filter val="865,20"/>
        <filter val="9 403,20"/>
        <filter val="96,00"/>
        <filter val="98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