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1292728-0D3D-4269-B676-AB88402A4E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BO556" i="1"/>
  <c r="BM556" i="1"/>
  <c r="Y556" i="1"/>
  <c r="P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O375" i="1"/>
  <c r="BM375" i="1"/>
  <c r="Y375" i="1"/>
  <c r="P375" i="1"/>
  <c r="BO374" i="1"/>
  <c r="BM374" i="1"/>
  <c r="Y374" i="1"/>
  <c r="Y377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Y363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Y335" i="1" s="1"/>
  <c r="P332" i="1"/>
  <c r="X330" i="1"/>
  <c r="X329" i="1"/>
  <c r="BO328" i="1"/>
  <c r="BM328" i="1"/>
  <c r="Y328" i="1"/>
  <c r="BP328" i="1" s="1"/>
  <c r="P328" i="1"/>
  <c r="BO327" i="1"/>
  <c r="BM327" i="1"/>
  <c r="Y327" i="1"/>
  <c r="P327" i="1"/>
  <c r="X324" i="1"/>
  <c r="X323" i="1"/>
  <c r="BO322" i="1"/>
  <c r="BM322" i="1"/>
  <c r="Y322" i="1"/>
  <c r="P322" i="1"/>
  <c r="BO321" i="1"/>
  <c r="BM321" i="1"/>
  <c r="Y321" i="1"/>
  <c r="Y324" i="1" s="1"/>
  <c r="P321" i="1"/>
  <c r="X319" i="1"/>
  <c r="X318" i="1"/>
  <c r="BO317" i="1"/>
  <c r="BM317" i="1"/>
  <c r="Y317" i="1"/>
  <c r="Y318" i="1" s="1"/>
  <c r="P317" i="1"/>
  <c r="X315" i="1"/>
  <c r="X314" i="1"/>
  <c r="BO313" i="1"/>
  <c r="BM313" i="1"/>
  <c r="Y313" i="1"/>
  <c r="S652" i="1" s="1"/>
  <c r="P313" i="1"/>
  <c r="X310" i="1"/>
  <c r="X309" i="1"/>
  <c r="BO308" i="1"/>
  <c r="BM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P65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O269" i="1"/>
  <c r="BM269" i="1"/>
  <c r="Y269" i="1"/>
  <c r="Z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Y260" i="1" s="1"/>
  <c r="P259" i="1"/>
  <c r="X257" i="1"/>
  <c r="X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X232" i="1"/>
  <c r="X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X225" i="1"/>
  <c r="X224" i="1"/>
  <c r="BO223" i="1"/>
  <c r="BM223" i="1"/>
  <c r="Y223" i="1"/>
  <c r="P223" i="1"/>
  <c r="BO222" i="1"/>
  <c r="BN222" i="1"/>
  <c r="BM222" i="1"/>
  <c r="Z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Y211" i="1" s="1"/>
  <c r="P203" i="1"/>
  <c r="BP202" i="1"/>
  <c r="BO202" i="1"/>
  <c r="BN202" i="1"/>
  <c r="BM202" i="1"/>
  <c r="Z202" i="1"/>
  <c r="Y202" i="1"/>
  <c r="P202" i="1"/>
  <c r="X200" i="1"/>
  <c r="Y199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89" i="1"/>
  <c r="X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BP185" i="1" s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P176" i="1"/>
  <c r="X172" i="1"/>
  <c r="X171" i="1"/>
  <c r="BO170" i="1"/>
  <c r="BM170" i="1"/>
  <c r="Y170" i="1"/>
  <c r="P170" i="1"/>
  <c r="BO169" i="1"/>
  <c r="BM169" i="1"/>
  <c r="Y169" i="1"/>
  <c r="BP169" i="1" s="1"/>
  <c r="P169" i="1"/>
  <c r="X167" i="1"/>
  <c r="X166" i="1"/>
  <c r="BO165" i="1"/>
  <c r="BM165" i="1"/>
  <c r="Y165" i="1"/>
  <c r="BP165" i="1" s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O161" i="1"/>
  <c r="BM161" i="1"/>
  <c r="Y161" i="1"/>
  <c r="P161" i="1"/>
  <c r="X159" i="1"/>
  <c r="X158" i="1"/>
  <c r="BO157" i="1"/>
  <c r="BM157" i="1"/>
  <c r="Y157" i="1"/>
  <c r="Y158" i="1" s="1"/>
  <c r="P157" i="1"/>
  <c r="X154" i="1"/>
  <c r="X153" i="1"/>
  <c r="BO152" i="1"/>
  <c r="BM152" i="1"/>
  <c r="Y152" i="1"/>
  <c r="BP152" i="1" s="1"/>
  <c r="P152" i="1"/>
  <c r="BO151" i="1"/>
  <c r="BM151" i="1"/>
  <c r="Y151" i="1"/>
  <c r="Y153" i="1" s="1"/>
  <c r="P151" i="1"/>
  <c r="X149" i="1"/>
  <c r="X148" i="1"/>
  <c r="BO147" i="1"/>
  <c r="BM147" i="1"/>
  <c r="Y147" i="1"/>
  <c r="P147" i="1"/>
  <c r="BO146" i="1"/>
  <c r="BM146" i="1"/>
  <c r="Y146" i="1"/>
  <c r="BP146" i="1" s="1"/>
  <c r="P146" i="1"/>
  <c r="X144" i="1"/>
  <c r="X143" i="1"/>
  <c r="BO142" i="1"/>
  <c r="BM142" i="1"/>
  <c r="Y142" i="1"/>
  <c r="BP142" i="1" s="1"/>
  <c r="P142" i="1"/>
  <c r="BO141" i="1"/>
  <c r="BM141" i="1"/>
  <c r="Y141" i="1"/>
  <c r="Y143" i="1" s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BP129" i="1" s="1"/>
  <c r="P129" i="1"/>
  <c r="BO128" i="1"/>
  <c r="BM128" i="1"/>
  <c r="Y128" i="1"/>
  <c r="BO127" i="1"/>
  <c r="BM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Y133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4" i="1" s="1"/>
  <c r="P110" i="1"/>
  <c r="BP109" i="1"/>
  <c r="BO109" i="1"/>
  <c r="BN109" i="1"/>
  <c r="BM109" i="1"/>
  <c r="Z109" i="1"/>
  <c r="Y109" i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X89" i="1"/>
  <c r="X88" i="1"/>
  <c r="BP87" i="1"/>
  <c r="BO87" i="1"/>
  <c r="BN87" i="1"/>
  <c r="BM87" i="1"/>
  <c r="Z87" i="1"/>
  <c r="Y87" i="1"/>
  <c r="P87" i="1"/>
  <c r="BO86" i="1"/>
  <c r="BM86" i="1"/>
  <c r="Y86" i="1"/>
  <c r="P86" i="1"/>
  <c r="BO85" i="1"/>
  <c r="BM85" i="1"/>
  <c r="Y85" i="1"/>
  <c r="Y89" i="1" s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X47" i="1"/>
  <c r="X46" i="1"/>
  <c r="BO45" i="1"/>
  <c r="BM45" i="1"/>
  <c r="Y45" i="1"/>
  <c r="BP45" i="1" s="1"/>
  <c r="P45" i="1"/>
  <c r="BO44" i="1"/>
  <c r="BM44" i="1"/>
  <c r="Y44" i="1"/>
  <c r="Y47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X646" i="1" s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227" i="1" l="1"/>
  <c r="BN227" i="1"/>
  <c r="Z227" i="1"/>
  <c r="BP252" i="1"/>
  <c r="BN252" i="1"/>
  <c r="Z252" i="1"/>
  <c r="BP290" i="1"/>
  <c r="BN290" i="1"/>
  <c r="Z290" i="1"/>
  <c r="BP349" i="1"/>
  <c r="BN349" i="1"/>
  <c r="Z349" i="1"/>
  <c r="BP375" i="1"/>
  <c r="BN375" i="1"/>
  <c r="Z375" i="1"/>
  <c r="BP409" i="1"/>
  <c r="BN409" i="1"/>
  <c r="Z409" i="1"/>
  <c r="Y427" i="1"/>
  <c r="Y426" i="1"/>
  <c r="BP424" i="1"/>
  <c r="BN424" i="1"/>
  <c r="Z424" i="1"/>
  <c r="BP527" i="1"/>
  <c r="BN527" i="1"/>
  <c r="Z527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X643" i="1"/>
  <c r="Z23" i="1"/>
  <c r="BN23" i="1"/>
  <c r="Z39" i="1"/>
  <c r="BN39" i="1"/>
  <c r="Z54" i="1"/>
  <c r="BN54" i="1"/>
  <c r="Z69" i="1"/>
  <c r="BN69" i="1"/>
  <c r="Z81" i="1"/>
  <c r="BN81" i="1"/>
  <c r="Z94" i="1"/>
  <c r="BN94" i="1"/>
  <c r="Y106" i="1"/>
  <c r="Z113" i="1"/>
  <c r="BN113" i="1"/>
  <c r="Z125" i="1"/>
  <c r="BN125" i="1"/>
  <c r="Z126" i="1"/>
  <c r="BN126" i="1"/>
  <c r="Z129" i="1"/>
  <c r="BN129" i="1"/>
  <c r="Z152" i="1"/>
  <c r="BN152" i="1"/>
  <c r="Y167" i="1"/>
  <c r="Z169" i="1"/>
  <c r="BN169" i="1"/>
  <c r="Z187" i="1"/>
  <c r="BN187" i="1"/>
  <c r="Z206" i="1"/>
  <c r="BN206" i="1"/>
  <c r="Z218" i="1"/>
  <c r="BN218" i="1"/>
  <c r="BP239" i="1"/>
  <c r="BN239" i="1"/>
  <c r="Z239" i="1"/>
  <c r="BP322" i="1"/>
  <c r="BN322" i="1"/>
  <c r="Z322" i="1"/>
  <c r="BP361" i="1"/>
  <c r="BN361" i="1"/>
  <c r="Z361" i="1"/>
  <c r="BP376" i="1"/>
  <c r="BN376" i="1"/>
  <c r="Z376" i="1"/>
  <c r="BP382" i="1"/>
  <c r="BN382" i="1"/>
  <c r="Z382" i="1"/>
  <c r="BP419" i="1"/>
  <c r="BN419" i="1"/>
  <c r="Z419" i="1"/>
  <c r="BP425" i="1"/>
  <c r="BN425" i="1"/>
  <c r="Z425" i="1"/>
  <c r="BP441" i="1"/>
  <c r="BN441" i="1"/>
  <c r="Z441" i="1"/>
  <c r="BP565" i="1"/>
  <c r="BN565" i="1"/>
  <c r="Z565" i="1"/>
  <c r="Y572" i="1"/>
  <c r="Y571" i="1"/>
  <c r="BP569" i="1"/>
  <c r="BN569" i="1"/>
  <c r="Z569" i="1"/>
  <c r="Z571" i="1" s="1"/>
  <c r="BP583" i="1"/>
  <c r="BN583" i="1"/>
  <c r="Z583" i="1"/>
  <c r="BP585" i="1"/>
  <c r="BN585" i="1"/>
  <c r="Z585" i="1"/>
  <c r="BP587" i="1"/>
  <c r="BN587" i="1"/>
  <c r="Z587" i="1"/>
  <c r="B652" i="1"/>
  <c r="X644" i="1"/>
  <c r="Z25" i="1"/>
  <c r="BN25" i="1"/>
  <c r="X642" i="1"/>
  <c r="Y42" i="1"/>
  <c r="Z37" i="1"/>
  <c r="BN37" i="1"/>
  <c r="Z45" i="1"/>
  <c r="BN45" i="1"/>
  <c r="Y57" i="1"/>
  <c r="Z52" i="1"/>
  <c r="BN52" i="1"/>
  <c r="Z56" i="1"/>
  <c r="BN56" i="1"/>
  <c r="Y64" i="1"/>
  <c r="Z62" i="1"/>
  <c r="BN62" i="1"/>
  <c r="Y74" i="1"/>
  <c r="Z71" i="1"/>
  <c r="BN71" i="1"/>
  <c r="Y82" i="1"/>
  <c r="Z79" i="1"/>
  <c r="BN79" i="1"/>
  <c r="Z85" i="1"/>
  <c r="BN85" i="1"/>
  <c r="BP85" i="1"/>
  <c r="Y88" i="1"/>
  <c r="Z92" i="1"/>
  <c r="BN92" i="1"/>
  <c r="Y95" i="1"/>
  <c r="Z98" i="1"/>
  <c r="BN98" i="1"/>
  <c r="BP98" i="1"/>
  <c r="Y105" i="1"/>
  <c r="Z103" i="1"/>
  <c r="BN103" i="1"/>
  <c r="Z104" i="1"/>
  <c r="BN104" i="1"/>
  <c r="Z111" i="1"/>
  <c r="BN111" i="1"/>
  <c r="Z117" i="1"/>
  <c r="BN117" i="1"/>
  <c r="Z123" i="1"/>
  <c r="BN123" i="1"/>
  <c r="BP123" i="1"/>
  <c r="Z131" i="1"/>
  <c r="BN131" i="1"/>
  <c r="Y137" i="1"/>
  <c r="Z142" i="1"/>
  <c r="BN142" i="1"/>
  <c r="Z146" i="1"/>
  <c r="BN146" i="1"/>
  <c r="Z157" i="1"/>
  <c r="Z158" i="1" s="1"/>
  <c r="BN157" i="1"/>
  <c r="BP157" i="1"/>
  <c r="Z161" i="1"/>
  <c r="BN161" i="1"/>
  <c r="BP161" i="1"/>
  <c r="Z165" i="1"/>
  <c r="BN165" i="1"/>
  <c r="Y171" i="1"/>
  <c r="Z181" i="1"/>
  <c r="BN181" i="1"/>
  <c r="Z185" i="1"/>
  <c r="BN185" i="1"/>
  <c r="Z192" i="1"/>
  <c r="BN192" i="1"/>
  <c r="Z204" i="1"/>
  <c r="BN204" i="1"/>
  <c r="Z208" i="1"/>
  <c r="BN208" i="1"/>
  <c r="Z216" i="1"/>
  <c r="BN216" i="1"/>
  <c r="Z220" i="1"/>
  <c r="BN220" i="1"/>
  <c r="Z230" i="1"/>
  <c r="BN230" i="1"/>
  <c r="K652" i="1"/>
  <c r="Z237" i="1"/>
  <c r="BN237" i="1"/>
  <c r="Z241" i="1"/>
  <c r="BN241" i="1"/>
  <c r="L652" i="1"/>
  <c r="Z250" i="1"/>
  <c r="BN250" i="1"/>
  <c r="Z254" i="1"/>
  <c r="BN254" i="1"/>
  <c r="M652" i="1"/>
  <c r="Z267" i="1"/>
  <c r="BN267" i="1"/>
  <c r="BP269" i="1"/>
  <c r="BN269" i="1"/>
  <c r="BP283" i="1"/>
  <c r="BN283" i="1"/>
  <c r="Z283" i="1"/>
  <c r="Y300" i="1"/>
  <c r="BP299" i="1"/>
  <c r="BN299" i="1"/>
  <c r="Z299" i="1"/>
  <c r="Z300" i="1" s="1"/>
  <c r="Y305" i="1"/>
  <c r="Y304" i="1"/>
  <c r="BP303" i="1"/>
  <c r="BN303" i="1"/>
  <c r="Z303" i="1"/>
  <c r="Z304" i="1" s="1"/>
  <c r="Y309" i="1"/>
  <c r="BP307" i="1"/>
  <c r="BN307" i="1"/>
  <c r="Z307" i="1"/>
  <c r="Y339" i="1"/>
  <c r="Y338" i="1"/>
  <c r="BP337" i="1"/>
  <c r="BN337" i="1"/>
  <c r="Z337" i="1"/>
  <c r="Z338" i="1" s="1"/>
  <c r="U652" i="1"/>
  <c r="Y343" i="1"/>
  <c r="BP342" i="1"/>
  <c r="BN342" i="1"/>
  <c r="Z342" i="1"/>
  <c r="Z343" i="1" s="1"/>
  <c r="BP347" i="1"/>
  <c r="BN347" i="1"/>
  <c r="Z347" i="1"/>
  <c r="BP359" i="1"/>
  <c r="BN359" i="1"/>
  <c r="Z359" i="1"/>
  <c r="BP369" i="1"/>
  <c r="BN369" i="1"/>
  <c r="Z369" i="1"/>
  <c r="BP407" i="1"/>
  <c r="BN407" i="1"/>
  <c r="Z407" i="1"/>
  <c r="BP415" i="1"/>
  <c r="BN415" i="1"/>
  <c r="Z415" i="1"/>
  <c r="BP439" i="1"/>
  <c r="BN439" i="1"/>
  <c r="Z439" i="1"/>
  <c r="Y455" i="1"/>
  <c r="BP450" i="1"/>
  <c r="BN450" i="1"/>
  <c r="Z450" i="1"/>
  <c r="BP471" i="1"/>
  <c r="BN471" i="1"/>
  <c r="Z471" i="1"/>
  <c r="BP477" i="1"/>
  <c r="BN477" i="1"/>
  <c r="Z477" i="1"/>
  <c r="BP292" i="1"/>
  <c r="BN292" i="1"/>
  <c r="Z292" i="1"/>
  <c r="Y329" i="1"/>
  <c r="BP327" i="1"/>
  <c r="BN327" i="1"/>
  <c r="Z327" i="1"/>
  <c r="BP351" i="1"/>
  <c r="BN351" i="1"/>
  <c r="Z351" i="1"/>
  <c r="Y371" i="1"/>
  <c r="BP365" i="1"/>
  <c r="BN365" i="1"/>
  <c r="Z365" i="1"/>
  <c r="BP388" i="1"/>
  <c r="BN388" i="1"/>
  <c r="Z388" i="1"/>
  <c r="BP411" i="1"/>
  <c r="BN411" i="1"/>
  <c r="Z411" i="1"/>
  <c r="BP435" i="1"/>
  <c r="BN435" i="1"/>
  <c r="Z435" i="1"/>
  <c r="Y447" i="1"/>
  <c r="BP445" i="1"/>
  <c r="BN445" i="1"/>
  <c r="Z445" i="1"/>
  <c r="BP451" i="1"/>
  <c r="BN451" i="1"/>
  <c r="Z451" i="1"/>
  <c r="BP472" i="1"/>
  <c r="BN472" i="1"/>
  <c r="Z472" i="1"/>
  <c r="BP484" i="1"/>
  <c r="BN484" i="1"/>
  <c r="Z484" i="1"/>
  <c r="BP499" i="1"/>
  <c r="BN499" i="1"/>
  <c r="Z499" i="1"/>
  <c r="BP529" i="1"/>
  <c r="BN529" i="1"/>
  <c r="Z529" i="1"/>
  <c r="BP533" i="1"/>
  <c r="BN533" i="1"/>
  <c r="Z533" i="1"/>
  <c r="BP549" i="1"/>
  <c r="BN549" i="1"/>
  <c r="Z549" i="1"/>
  <c r="BP551" i="1"/>
  <c r="BN551" i="1"/>
  <c r="Z551" i="1"/>
  <c r="BP553" i="1"/>
  <c r="BN553" i="1"/>
  <c r="Z553" i="1"/>
  <c r="BP557" i="1"/>
  <c r="BN557" i="1"/>
  <c r="Z55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22" i="1"/>
  <c r="Y621" i="1"/>
  <c r="BP617" i="1"/>
  <c r="BN617" i="1"/>
  <c r="Z617" i="1"/>
  <c r="BP619" i="1"/>
  <c r="BN619" i="1"/>
  <c r="Z619" i="1"/>
  <c r="Q652" i="1"/>
  <c r="Y421" i="1"/>
  <c r="BP498" i="1"/>
  <c r="BN498" i="1"/>
  <c r="Z498" i="1"/>
  <c r="BP525" i="1"/>
  <c r="BN525" i="1"/>
  <c r="Z525" i="1"/>
  <c r="BP530" i="1"/>
  <c r="BN530" i="1"/>
  <c r="Z530" i="1"/>
  <c r="BP548" i="1"/>
  <c r="BN548" i="1"/>
  <c r="Z548" i="1"/>
  <c r="BP550" i="1"/>
  <c r="BN550" i="1"/>
  <c r="Z550" i="1"/>
  <c r="BP552" i="1"/>
  <c r="BN552" i="1"/>
  <c r="Z552" i="1"/>
  <c r="BP556" i="1"/>
  <c r="BN556" i="1"/>
  <c r="Z556" i="1"/>
  <c r="Y567" i="1"/>
  <c r="BP563" i="1"/>
  <c r="BN563" i="1"/>
  <c r="Z563" i="1"/>
  <c r="Z566" i="1" s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H9" i="1"/>
  <c r="A10" i="1"/>
  <c r="Y26" i="1"/>
  <c r="Y46" i="1"/>
  <c r="Y65" i="1"/>
  <c r="Z68" i="1"/>
  <c r="BN68" i="1"/>
  <c r="Z70" i="1"/>
  <c r="BN70" i="1"/>
  <c r="Z72" i="1"/>
  <c r="BN72" i="1"/>
  <c r="Y73" i="1"/>
  <c r="Z76" i="1"/>
  <c r="BN76" i="1"/>
  <c r="BP76" i="1"/>
  <c r="Z78" i="1"/>
  <c r="BN78" i="1"/>
  <c r="Z80" i="1"/>
  <c r="BN80" i="1"/>
  <c r="Y83" i="1"/>
  <c r="Z86" i="1"/>
  <c r="Z88" i="1" s="1"/>
  <c r="BN86" i="1"/>
  <c r="BP86" i="1"/>
  <c r="E652" i="1"/>
  <c r="Z93" i="1"/>
  <c r="Z95" i="1" s="1"/>
  <c r="BN93" i="1"/>
  <c r="BP93" i="1"/>
  <c r="Y96" i="1"/>
  <c r="Z99" i="1"/>
  <c r="BN99" i="1"/>
  <c r="BP99" i="1"/>
  <c r="Z102" i="1"/>
  <c r="BN102" i="1"/>
  <c r="F652" i="1"/>
  <c r="Z110" i="1"/>
  <c r="BN110" i="1"/>
  <c r="BP110" i="1"/>
  <c r="Z112" i="1"/>
  <c r="BN112" i="1"/>
  <c r="Y115" i="1"/>
  <c r="Y121" i="1"/>
  <c r="Z118" i="1"/>
  <c r="BN118" i="1"/>
  <c r="Y120" i="1"/>
  <c r="BP124" i="1"/>
  <c r="BN124" i="1"/>
  <c r="Z124" i="1"/>
  <c r="BP128" i="1"/>
  <c r="BN128" i="1"/>
  <c r="Z128" i="1"/>
  <c r="Y132" i="1"/>
  <c r="BP136" i="1"/>
  <c r="BN136" i="1"/>
  <c r="Z136" i="1"/>
  <c r="Z137" i="1" s="1"/>
  <c r="Y138" i="1"/>
  <c r="G652" i="1"/>
  <c r="Y144" i="1"/>
  <c r="BP141" i="1"/>
  <c r="BN141" i="1"/>
  <c r="Z141" i="1"/>
  <c r="Z143" i="1" s="1"/>
  <c r="Y148" i="1"/>
  <c r="BP162" i="1"/>
  <c r="BN162" i="1"/>
  <c r="Z162" i="1"/>
  <c r="Y166" i="1"/>
  <c r="BP170" i="1"/>
  <c r="BN170" i="1"/>
  <c r="Z170" i="1"/>
  <c r="Z171" i="1" s="1"/>
  <c r="Y172" i="1"/>
  <c r="I652" i="1"/>
  <c r="Y177" i="1"/>
  <c r="BP176" i="1"/>
  <c r="BN176" i="1"/>
  <c r="Z176" i="1"/>
  <c r="Z177" i="1" s="1"/>
  <c r="Y178" i="1"/>
  <c r="Y189" i="1"/>
  <c r="BP180" i="1"/>
  <c r="BN180" i="1"/>
  <c r="Z180" i="1"/>
  <c r="BP184" i="1"/>
  <c r="BN184" i="1"/>
  <c r="Z184" i="1"/>
  <c r="Y188" i="1"/>
  <c r="BP193" i="1"/>
  <c r="BN193" i="1"/>
  <c r="Z193" i="1"/>
  <c r="Y195" i="1"/>
  <c r="Y200" i="1"/>
  <c r="BP197" i="1"/>
  <c r="BN197" i="1"/>
  <c r="Z197" i="1"/>
  <c r="Z199" i="1" s="1"/>
  <c r="Y210" i="1"/>
  <c r="BP205" i="1"/>
  <c r="BN205" i="1"/>
  <c r="Z205" i="1"/>
  <c r="BP209" i="1"/>
  <c r="BN209" i="1"/>
  <c r="Z209" i="1"/>
  <c r="Y224" i="1"/>
  <c r="BP213" i="1"/>
  <c r="BN213" i="1"/>
  <c r="Z213" i="1"/>
  <c r="BP217" i="1"/>
  <c r="BN217" i="1"/>
  <c r="Z217" i="1"/>
  <c r="BP221" i="1"/>
  <c r="BN221" i="1"/>
  <c r="Z221" i="1"/>
  <c r="Y232" i="1"/>
  <c r="F9" i="1"/>
  <c r="J9" i="1"/>
  <c r="Z22" i="1"/>
  <c r="BN22" i="1"/>
  <c r="BP22" i="1"/>
  <c r="Z24" i="1"/>
  <c r="BN24" i="1"/>
  <c r="Y27" i="1"/>
  <c r="C652" i="1"/>
  <c r="Z36" i="1"/>
  <c r="BN36" i="1"/>
  <c r="Z38" i="1"/>
  <c r="BN38" i="1"/>
  <c r="Z40" i="1"/>
  <c r="BN40" i="1"/>
  <c r="Y41" i="1"/>
  <c r="Z44" i="1"/>
  <c r="BN44" i="1"/>
  <c r="BP44" i="1"/>
  <c r="D652" i="1"/>
  <c r="Z51" i="1"/>
  <c r="BN51" i="1"/>
  <c r="Z53" i="1"/>
  <c r="BN53" i="1"/>
  <c r="Z55" i="1"/>
  <c r="BN55" i="1"/>
  <c r="Y58" i="1"/>
  <c r="Z61" i="1"/>
  <c r="BN61" i="1"/>
  <c r="Z63" i="1"/>
  <c r="BN63" i="1"/>
  <c r="Z67" i="1"/>
  <c r="Z73" i="1" s="1"/>
  <c r="BN67" i="1"/>
  <c r="BP67" i="1"/>
  <c r="Z120" i="1"/>
  <c r="BP127" i="1"/>
  <c r="BN127" i="1"/>
  <c r="Z127" i="1"/>
  <c r="BP130" i="1"/>
  <c r="BN130" i="1"/>
  <c r="Z130" i="1"/>
  <c r="BP147" i="1"/>
  <c r="BN147" i="1"/>
  <c r="Z147" i="1"/>
  <c r="Z148" i="1" s="1"/>
  <c r="Y149" i="1"/>
  <c r="Y154" i="1"/>
  <c r="BP151" i="1"/>
  <c r="BN151" i="1"/>
  <c r="Z151" i="1"/>
  <c r="BP164" i="1"/>
  <c r="BN164" i="1"/>
  <c r="Z164" i="1"/>
  <c r="Z166" i="1" s="1"/>
  <c r="BP182" i="1"/>
  <c r="BN182" i="1"/>
  <c r="Z182" i="1"/>
  <c r="BP186" i="1"/>
  <c r="BN186" i="1"/>
  <c r="Z186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23" i="1"/>
  <c r="BN223" i="1"/>
  <c r="Z223" i="1"/>
  <c r="Y225" i="1"/>
  <c r="BP228" i="1"/>
  <c r="BN228" i="1"/>
  <c r="Z228" i="1"/>
  <c r="H652" i="1"/>
  <c r="Y159" i="1"/>
  <c r="J652" i="1"/>
  <c r="Y194" i="1"/>
  <c r="Y231" i="1"/>
  <c r="Y244" i="1"/>
  <c r="Y257" i="1"/>
  <c r="Y261" i="1"/>
  <c r="Y274" i="1"/>
  <c r="Y279" i="1"/>
  <c r="Y286" i="1"/>
  <c r="Y295" i="1"/>
  <c r="Y310" i="1"/>
  <c r="Y315" i="1"/>
  <c r="Y319" i="1"/>
  <c r="Y323" i="1"/>
  <c r="Y330" i="1"/>
  <c r="Y334" i="1"/>
  <c r="Y356" i="1"/>
  <c r="BP360" i="1"/>
  <c r="BN360" i="1"/>
  <c r="Z360" i="1"/>
  <c r="BP368" i="1"/>
  <c r="BN368" i="1"/>
  <c r="Z36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Y402" i="1"/>
  <c r="X652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4" i="1"/>
  <c r="BN454" i="1"/>
  <c r="Z454" i="1"/>
  <c r="Y456" i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BP500" i="1"/>
  <c r="BN500" i="1"/>
  <c r="Z500" i="1"/>
  <c r="Y502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T652" i="1"/>
  <c r="Z229" i="1"/>
  <c r="BN229" i="1"/>
  <c r="Z236" i="1"/>
  <c r="BN236" i="1"/>
  <c r="Z238" i="1"/>
  <c r="BN238" i="1"/>
  <c r="Z240" i="1"/>
  <c r="BN240" i="1"/>
  <c r="Z242" i="1"/>
  <c r="BN242" i="1"/>
  <c r="Y243" i="1"/>
  <c r="Z247" i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Z264" i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BN282" i="1"/>
  <c r="BP282" i="1"/>
  <c r="Z284" i="1"/>
  <c r="BN284" i="1"/>
  <c r="Y285" i="1"/>
  <c r="Z289" i="1"/>
  <c r="BN289" i="1"/>
  <c r="BP289" i="1"/>
  <c r="Z291" i="1"/>
  <c r="BN291" i="1"/>
  <c r="Z293" i="1"/>
  <c r="BN293" i="1"/>
  <c r="Y296" i="1"/>
  <c r="R652" i="1"/>
  <c r="Y301" i="1"/>
  <c r="Z308" i="1"/>
  <c r="BN308" i="1"/>
  <c r="Z313" i="1"/>
  <c r="Z314" i="1" s="1"/>
  <c r="BN313" i="1"/>
  <c r="BP313" i="1"/>
  <c r="Y314" i="1"/>
  <c r="Z317" i="1"/>
  <c r="Z318" i="1" s="1"/>
  <c r="BN317" i="1"/>
  <c r="BP317" i="1"/>
  <c r="Z321" i="1"/>
  <c r="Z323" i="1" s="1"/>
  <c r="BN321" i="1"/>
  <c r="BP321" i="1"/>
  <c r="Z328" i="1"/>
  <c r="Z329" i="1" s="1"/>
  <c r="BN328" i="1"/>
  <c r="Z332" i="1"/>
  <c r="Z334" i="1" s="1"/>
  <c r="BN332" i="1"/>
  <c r="BP332" i="1"/>
  <c r="Y344" i="1"/>
  <c r="V652" i="1"/>
  <c r="Z348" i="1"/>
  <c r="BN348" i="1"/>
  <c r="Z350" i="1"/>
  <c r="BN350" i="1"/>
  <c r="Z352" i="1"/>
  <c r="BN352" i="1"/>
  <c r="Z354" i="1"/>
  <c r="BN354" i="1"/>
  <c r="Y355" i="1"/>
  <c r="Z358" i="1"/>
  <c r="BN358" i="1"/>
  <c r="BP358" i="1"/>
  <c r="Y362" i="1"/>
  <c r="BP366" i="1"/>
  <c r="BN366" i="1"/>
  <c r="Z366" i="1"/>
  <c r="BP370" i="1"/>
  <c r="BN370" i="1"/>
  <c r="Z370" i="1"/>
  <c r="Y372" i="1"/>
  <c r="Y378" i="1"/>
  <c r="BP374" i="1"/>
  <c r="BN374" i="1"/>
  <c r="Z374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485" i="1"/>
  <c r="Y501" i="1"/>
  <c r="BP497" i="1"/>
  <c r="BN497" i="1"/>
  <c r="Z497" i="1"/>
  <c r="BP506" i="1"/>
  <c r="BN506" i="1"/>
  <c r="Z506" i="1"/>
  <c r="AB652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589" i="1" l="1"/>
  <c r="Z501" i="1"/>
  <c r="Z442" i="1"/>
  <c r="Z377" i="1"/>
  <c r="Z362" i="1"/>
  <c r="Z309" i="1"/>
  <c r="Z231" i="1"/>
  <c r="Z485" i="1"/>
  <c r="Z153" i="1"/>
  <c r="Z46" i="1"/>
  <c r="Z194" i="1"/>
  <c r="X645" i="1"/>
  <c r="Z426" i="1"/>
  <c r="Z371" i="1"/>
  <c r="Z295" i="1"/>
  <c r="Z285" i="1"/>
  <c r="Z273" i="1"/>
  <c r="Z243" i="1"/>
  <c r="Z560" i="1"/>
  <c r="Z210" i="1"/>
  <c r="Z57" i="1"/>
  <c r="Z26" i="1"/>
  <c r="Z114" i="1"/>
  <c r="Z105" i="1"/>
  <c r="Z82" i="1"/>
  <c r="Z621" i="1"/>
  <c r="Z606" i="1"/>
  <c r="Z355" i="1"/>
  <c r="Z384" i="1"/>
  <c r="Z64" i="1"/>
  <c r="Z41" i="1"/>
  <c r="Z132" i="1"/>
  <c r="Z480" i="1"/>
  <c r="Z390" i="1"/>
  <c r="Y644" i="1"/>
  <c r="Z188" i="1"/>
  <c r="Y646" i="1"/>
  <c r="Z627" i="1"/>
  <c r="Z614" i="1"/>
  <c r="Z596" i="1"/>
  <c r="Z545" i="1"/>
  <c r="Z455" i="1"/>
  <c r="Z256" i="1"/>
  <c r="Z538" i="1"/>
  <c r="Z508" i="1"/>
  <c r="Z416" i="1"/>
  <c r="Y642" i="1"/>
  <c r="Y643" i="1"/>
  <c r="Y645" i="1" s="1"/>
  <c r="Z224" i="1"/>
  <c r="Z647" i="1" l="1"/>
</calcChain>
</file>

<file path=xl/sharedStrings.xml><?xml version="1.0" encoding="utf-8"?>
<sst xmlns="http://schemas.openxmlformats.org/spreadsheetml/2006/main" count="3014" uniqueCount="1073">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</sst>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1072</v>
      </c>
      <c r="I5" s="1048"/>
      <c r="J5" s="1048"/>
      <c r="K5" s="1048"/>
      <c r="L5" s="1048"/>
      <c r="M5" s="853"/>
      <c r="N5" s="58"/>
      <c r="P5" s="24" t="s">
        <v>10</v>
      </c>
      <c r="Q5" s="1122">
        <v>45719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Понедельник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4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/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19</v>
      </c>
      <c r="Q8" s="906">
        <v>0.41666666666666669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20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60"/>
      <c r="R10" s="961"/>
      <c r="U10" s="24" t="s">
        <v>22</v>
      </c>
      <c r="V10" s="841" t="s">
        <v>23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6"/>
      <c r="R11" s="877"/>
      <c r="U11" s="24" t="s">
        <v>26</v>
      </c>
      <c r="V11" s="1071" t="s">
        <v>27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28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29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30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31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32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33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34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35</v>
      </c>
      <c r="B17" s="789" t="s">
        <v>36</v>
      </c>
      <c r="C17" s="919" t="s">
        <v>37</v>
      </c>
      <c r="D17" s="789" t="s">
        <v>38</v>
      </c>
      <c r="E17" s="883"/>
      <c r="F17" s="789" t="s">
        <v>39</v>
      </c>
      <c r="G17" s="789" t="s">
        <v>40</v>
      </c>
      <c r="H17" s="789" t="s">
        <v>41</v>
      </c>
      <c r="I17" s="789" t="s">
        <v>42</v>
      </c>
      <c r="J17" s="789" t="s">
        <v>43</v>
      </c>
      <c r="K17" s="789" t="s">
        <v>44</v>
      </c>
      <c r="L17" s="789" t="s">
        <v>45</v>
      </c>
      <c r="M17" s="789" t="s">
        <v>46</v>
      </c>
      <c r="N17" s="789" t="s">
        <v>47</v>
      </c>
      <c r="O17" s="789" t="s">
        <v>48</v>
      </c>
      <c r="P17" s="789" t="s">
        <v>49</v>
      </c>
      <c r="Q17" s="882"/>
      <c r="R17" s="882"/>
      <c r="S17" s="882"/>
      <c r="T17" s="883"/>
      <c r="U17" s="1153" t="s">
        <v>50</v>
      </c>
      <c r="V17" s="867"/>
      <c r="W17" s="789" t="s">
        <v>51</v>
      </c>
      <c r="X17" s="789" t="s">
        <v>52</v>
      </c>
      <c r="Y17" s="1150" t="s">
        <v>53</v>
      </c>
      <c r="Z17" s="989" t="s">
        <v>54</v>
      </c>
      <c r="AA17" s="1033" t="s">
        <v>55</v>
      </c>
      <c r="AB17" s="1033" t="s">
        <v>56</v>
      </c>
      <c r="AC17" s="1033" t="s">
        <v>57</v>
      </c>
      <c r="AD17" s="1033" t="s">
        <v>58</v>
      </c>
      <c r="AE17" s="1102"/>
      <c r="AF17" s="1103"/>
      <c r="AG17" s="66"/>
      <c r="BD17" s="65" t="s">
        <v>59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60</v>
      </c>
      <c r="V18" s="67" t="s">
        <v>61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62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79</v>
      </c>
      <c r="Q26" s="759"/>
      <c r="R26" s="759"/>
      <c r="S26" s="759"/>
      <c r="T26" s="759"/>
      <c r="U26" s="759"/>
      <c r="V26" s="760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79</v>
      </c>
      <c r="Q27" s="759"/>
      <c r="R27" s="759"/>
      <c r="S27" s="759"/>
      <c r="T27" s="759"/>
      <c r="U27" s="759"/>
      <c r="V27" s="760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79</v>
      </c>
      <c r="Q30" s="759"/>
      <c r="R30" s="759"/>
      <c r="S30" s="759"/>
      <c r="T30" s="759"/>
      <c r="U30" s="759"/>
      <c r="V30" s="760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79</v>
      </c>
      <c r="Q31" s="759"/>
      <c r="R31" s="759"/>
      <c r="S31" s="759"/>
      <c r="T31" s="759"/>
      <c r="U31" s="759"/>
      <c r="V31" s="760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87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68</v>
      </c>
      <c r="X36" s="741">
        <v>40</v>
      </c>
      <c r="Y36" s="742">
        <f t="shared" si="0"/>
        <v>43.2</v>
      </c>
      <c r="Z36" s="36">
        <f>IFERROR(IF(Y36=0,"",ROUNDUP(Y36/H36,0)*0.01898),"")</f>
        <v>7.5920000000000001E-2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41.611111111111107</v>
      </c>
      <c r="BN36" s="64">
        <f t="shared" si="2"/>
        <v>44.94</v>
      </c>
      <c r="BO36" s="64">
        <f t="shared" si="3"/>
        <v>5.7870370370370364E-2</v>
      </c>
      <c r="BP36" s="64">
        <f t="shared" si="4"/>
        <v>6.25E-2</v>
      </c>
    </row>
    <row r="37" spans="1:68" ht="16.5" hidden="1" customHeight="1" x14ac:dyDescent="0.25">
      <c r="A37" s="54" t="s">
        <v>98</v>
      </c>
      <c r="B37" s="54" t="s">
        <v>99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106</v>
      </c>
      <c r="B40" s="54" t="s">
        <v>107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79</v>
      </c>
      <c r="Q41" s="759"/>
      <c r="R41" s="759"/>
      <c r="S41" s="759"/>
      <c r="T41" s="759"/>
      <c r="U41" s="759"/>
      <c r="V41" s="760"/>
      <c r="W41" s="37" t="s">
        <v>80</v>
      </c>
      <c r="X41" s="743">
        <f>IFERROR(X35/H35,"0")+IFERROR(X36/H36,"0")+IFERROR(X37/H37,"0")+IFERROR(X38/H38,"0")+IFERROR(X39/H39,"0")+IFERROR(X40/H40,"0")</f>
        <v>3.7037037037037033</v>
      </c>
      <c r="Y41" s="743">
        <f>IFERROR(Y35/H35,"0")+IFERROR(Y36/H36,"0")+IFERROR(Y37/H37,"0")+IFERROR(Y38/H38,"0")+IFERROR(Y39/H39,"0")+IFERROR(Y40/H40,"0")</f>
        <v>4</v>
      </c>
      <c r="Z41" s="743">
        <f>IFERROR(IF(Z35="",0,Z35),"0")+IFERROR(IF(Z36="",0,Z36),"0")+IFERROR(IF(Z37="",0,Z37),"0")+IFERROR(IF(Z38="",0,Z38),"0")+IFERROR(IF(Z39="",0,Z39),"0")+IFERROR(IF(Z40="",0,Z40),"0")</f>
        <v>7.5920000000000001E-2</v>
      </c>
      <c r="AA41" s="744"/>
      <c r="AB41" s="744"/>
      <c r="AC41" s="744"/>
    </row>
    <row r="42" spans="1:68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79</v>
      </c>
      <c r="Q42" s="759"/>
      <c r="R42" s="759"/>
      <c r="S42" s="759"/>
      <c r="T42" s="759"/>
      <c r="U42" s="759"/>
      <c r="V42" s="760"/>
      <c r="W42" s="37" t="s">
        <v>68</v>
      </c>
      <c r="X42" s="743">
        <f>IFERROR(SUM(X35:X40),"0")</f>
        <v>40</v>
      </c>
      <c r="Y42" s="743">
        <f>IFERROR(SUM(Y35:Y40),"0")</f>
        <v>43.2</v>
      </c>
      <c r="Z42" s="37"/>
      <c r="AA42" s="744"/>
      <c r="AB42" s="744"/>
      <c r="AC42" s="744"/>
    </row>
    <row r="43" spans="1:68" ht="14.25" hidden="1" customHeight="1" x14ac:dyDescent="0.25">
      <c r="A43" s="757" t="s">
        <v>63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108</v>
      </c>
      <c r="B44" s="54" t="s">
        <v>109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112</v>
      </c>
      <c r="B45" s="54" t="s">
        <v>113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79</v>
      </c>
      <c r="Q46" s="759"/>
      <c r="R46" s="759"/>
      <c r="S46" s="759"/>
      <c r="T46" s="759"/>
      <c r="U46" s="759"/>
      <c r="V46" s="760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79</v>
      </c>
      <c r="Q47" s="759"/>
      <c r="R47" s="759"/>
      <c r="S47" s="759"/>
      <c r="T47" s="759"/>
      <c r="U47" s="759"/>
      <c r="V47" s="760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115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89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116</v>
      </c>
      <c r="B50" s="54" t="s">
        <v>117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128</v>
      </c>
      <c r="B54" s="54" t="s">
        <v>129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134</v>
      </c>
      <c r="B56" s="54" t="s">
        <v>135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hidden="1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79</v>
      </c>
      <c r="Q57" s="759"/>
      <c r="R57" s="759"/>
      <c r="S57" s="759"/>
      <c r="T57" s="759"/>
      <c r="U57" s="759"/>
      <c r="V57" s="760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hidden="1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79</v>
      </c>
      <c r="Q58" s="759"/>
      <c r="R58" s="759"/>
      <c r="S58" s="759"/>
      <c r="T58" s="759"/>
      <c r="U58" s="759"/>
      <c r="V58" s="760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hidden="1" customHeight="1" x14ac:dyDescent="0.25">
      <c r="A59" s="757" t="s">
        <v>136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55</v>
      </c>
      <c r="Y60" s="742">
        <f>IFERROR(IF(X60="",0,CEILING((X60/$H60),1)*$H60),"")</f>
        <v>64.800000000000011</v>
      </c>
      <c r="Z60" s="36">
        <f>IFERROR(IF(Y60=0,"",ROUNDUP(Y60/H60,0)*0.01898),"")</f>
        <v>0.11388000000000001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57.215277777777771</v>
      </c>
      <c r="BN60" s="64">
        <f>IFERROR(Y60*I60/H60,"0")</f>
        <v>67.410000000000011</v>
      </c>
      <c r="BO60" s="64">
        <f>IFERROR(1/J60*(X60/H60),"0")</f>
        <v>7.9571759259259259E-2</v>
      </c>
      <c r="BP60" s="64">
        <f>IFERROR(1/J60*(Y60/H60),"0")</f>
        <v>9.3750000000000014E-2</v>
      </c>
    </row>
    <row r="61" spans="1:68" ht="27" hidden="1" customHeight="1" x14ac:dyDescent="0.25">
      <c r="A61" s="54" t="s">
        <v>140</v>
      </c>
      <c r="B61" s="54" t="s">
        <v>141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79</v>
      </c>
      <c r="Q64" s="759"/>
      <c r="R64" s="759"/>
      <c r="S64" s="759"/>
      <c r="T64" s="759"/>
      <c r="U64" s="759"/>
      <c r="V64" s="760"/>
      <c r="W64" s="37" t="s">
        <v>80</v>
      </c>
      <c r="X64" s="743">
        <f>IFERROR(X60/H60,"0")+IFERROR(X61/H61,"0")+IFERROR(X62/H62,"0")+IFERROR(X63/H63,"0")</f>
        <v>5.0925925925925926</v>
      </c>
      <c r="Y64" s="743">
        <f>IFERROR(Y60/H60,"0")+IFERROR(Y61/H61,"0")+IFERROR(Y62/H62,"0")+IFERROR(Y63/H63,"0")</f>
        <v>6.0000000000000009</v>
      </c>
      <c r="Z64" s="743">
        <f>IFERROR(IF(Z60="",0,Z60),"0")+IFERROR(IF(Z61="",0,Z61),"0")+IFERROR(IF(Z62="",0,Z62),"0")+IFERROR(IF(Z63="",0,Z63),"0")</f>
        <v>0.11388000000000001</v>
      </c>
      <c r="AA64" s="744"/>
      <c r="AB64" s="744"/>
      <c r="AC64" s="744"/>
    </row>
    <row r="65" spans="1:68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79</v>
      </c>
      <c r="Q65" s="759"/>
      <c r="R65" s="759"/>
      <c r="S65" s="759"/>
      <c r="T65" s="759"/>
      <c r="U65" s="759"/>
      <c r="V65" s="760"/>
      <c r="W65" s="37" t="s">
        <v>68</v>
      </c>
      <c r="X65" s="743">
        <f>IFERROR(SUM(X60:X63),"0")</f>
        <v>55</v>
      </c>
      <c r="Y65" s="743">
        <f>IFERROR(SUM(Y60:Y63),"0")</f>
        <v>64.800000000000011</v>
      </c>
      <c r="Z65" s="37"/>
      <c r="AA65" s="744"/>
      <c r="AB65" s="744"/>
      <c r="AC65" s="744"/>
    </row>
    <row r="66" spans="1:68" ht="14.25" hidden="1" customHeight="1" x14ac:dyDescent="0.25">
      <c r="A66" s="757" t="s">
        <v>147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148</v>
      </c>
      <c r="B67" s="54" t="s">
        <v>149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151</v>
      </c>
      <c r="B68" s="54" t="s">
        <v>152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154</v>
      </c>
      <c r="B69" s="54" t="s">
        <v>155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4</v>
      </c>
      <c r="Y71" s="742">
        <f t="shared" si="10"/>
        <v>5.4</v>
      </c>
      <c r="Z71" s="36">
        <f>IFERROR(IF(Y71=0,"",ROUNDUP(Y71/H71,0)*0.00502),"")</f>
        <v>1.506E-2</v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4.2222222222222223</v>
      </c>
      <c r="BN71" s="64">
        <f t="shared" si="12"/>
        <v>5.7</v>
      </c>
      <c r="BO71" s="64">
        <f t="shared" si="13"/>
        <v>9.4966761633428314E-3</v>
      </c>
      <c r="BP71" s="64">
        <f t="shared" si="14"/>
        <v>1.2820512820512822E-2</v>
      </c>
    </row>
    <row r="72" spans="1:68" ht="27" customHeight="1" x14ac:dyDescent="0.25">
      <c r="A72" s="54" t="s">
        <v>161</v>
      </c>
      <c r="B72" s="54" t="s">
        <v>162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68</v>
      </c>
      <c r="X72" s="741">
        <v>16</v>
      </c>
      <c r="Y72" s="742">
        <f t="shared" si="10"/>
        <v>16.2</v>
      </c>
      <c r="Z72" s="36">
        <f>IFERROR(IF(Y72=0,"",ROUNDUP(Y72/H72,0)*0.00502),"")</f>
        <v>4.5179999999999998E-2</v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16.888888888888889</v>
      </c>
      <c r="BN72" s="64">
        <f t="shared" si="12"/>
        <v>17.099999999999998</v>
      </c>
      <c r="BO72" s="64">
        <f t="shared" si="13"/>
        <v>3.7986704653371325E-2</v>
      </c>
      <c r="BP72" s="64">
        <f t="shared" si="14"/>
        <v>3.8461538461538464E-2</v>
      </c>
    </row>
    <row r="73" spans="1:68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79</v>
      </c>
      <c r="Q73" s="759"/>
      <c r="R73" s="759"/>
      <c r="S73" s="759"/>
      <c r="T73" s="759"/>
      <c r="U73" s="759"/>
      <c r="V73" s="760"/>
      <c r="W73" s="37" t="s">
        <v>80</v>
      </c>
      <c r="X73" s="743">
        <f>IFERROR(X67/H67,"0")+IFERROR(X68/H68,"0")+IFERROR(X69/H69,"0")+IFERROR(X70/H70,"0")+IFERROR(X71/H71,"0")+IFERROR(X72/H72,"0")</f>
        <v>11.111111111111111</v>
      </c>
      <c r="Y73" s="743">
        <f>IFERROR(Y67/H67,"0")+IFERROR(Y68/H68,"0")+IFERROR(Y69/H69,"0")+IFERROR(Y70/H70,"0")+IFERROR(Y71/H71,"0")+IFERROR(Y72/H72,"0")</f>
        <v>12</v>
      </c>
      <c r="Z73" s="743">
        <f>IFERROR(IF(Z67="",0,Z67),"0")+IFERROR(IF(Z68="",0,Z68),"0")+IFERROR(IF(Z69="",0,Z69),"0")+IFERROR(IF(Z70="",0,Z70),"0")+IFERROR(IF(Z71="",0,Z71),"0")+IFERROR(IF(Z72="",0,Z72),"0")</f>
        <v>6.0240000000000002E-2</v>
      </c>
      <c r="AA73" s="744"/>
      <c r="AB73" s="744"/>
      <c r="AC73" s="744"/>
    </row>
    <row r="74" spans="1:68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79</v>
      </c>
      <c r="Q74" s="759"/>
      <c r="R74" s="759"/>
      <c r="S74" s="759"/>
      <c r="T74" s="759"/>
      <c r="U74" s="759"/>
      <c r="V74" s="760"/>
      <c r="W74" s="37" t="s">
        <v>68</v>
      </c>
      <c r="X74" s="743">
        <f>IFERROR(SUM(X67:X72),"0")</f>
        <v>20</v>
      </c>
      <c r="Y74" s="743">
        <f>IFERROR(SUM(Y67:Y72),"0")</f>
        <v>21.6</v>
      </c>
      <c r="Z74" s="37"/>
      <c r="AA74" s="744"/>
      <c r="AB74" s="744"/>
      <c r="AC74" s="744"/>
    </row>
    <row r="75" spans="1:68" ht="14.25" hidden="1" customHeight="1" x14ac:dyDescent="0.25">
      <c r="A75" s="757" t="s">
        <v>63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163</v>
      </c>
      <c r="B76" s="54" t="s">
        <v>164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169</v>
      </c>
      <c r="B78" s="54" t="s">
        <v>170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176</v>
      </c>
      <c r="B81" s="54" t="s">
        <v>177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79</v>
      </c>
      <c r="Q82" s="759"/>
      <c r="R82" s="759"/>
      <c r="S82" s="759"/>
      <c r="T82" s="759"/>
      <c r="U82" s="759"/>
      <c r="V82" s="760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hidden="1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79</v>
      </c>
      <c r="Q83" s="759"/>
      <c r="R83" s="759"/>
      <c r="S83" s="759"/>
      <c r="T83" s="759"/>
      <c r="U83" s="759"/>
      <c r="V83" s="760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hidden="1" customHeight="1" x14ac:dyDescent="0.25">
      <c r="A84" s="757" t="s">
        <v>178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179</v>
      </c>
      <c r="B85" s="54" t="s">
        <v>180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179</v>
      </c>
      <c r="B86" s="54" t="s">
        <v>182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183</v>
      </c>
      <c r="B87" s="54" t="s">
        <v>184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79</v>
      </c>
      <c r="Q88" s="759"/>
      <c r="R88" s="759"/>
      <c r="S88" s="759"/>
      <c r="T88" s="759"/>
      <c r="U88" s="759"/>
      <c r="V88" s="760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hidden="1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79</v>
      </c>
      <c r="Q89" s="759"/>
      <c r="R89" s="759"/>
      <c r="S89" s="759"/>
      <c r="T89" s="759"/>
      <c r="U89" s="759"/>
      <c r="V89" s="760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hidden="1" customHeight="1" x14ac:dyDescent="0.25">
      <c r="A90" s="745" t="s">
        <v>186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89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hidden="1" customHeight="1" x14ac:dyDescent="0.25">
      <c r="A92" s="54" t="s">
        <v>187</v>
      </c>
      <c r="B92" s="54" t="s">
        <v>188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190</v>
      </c>
      <c r="B93" s="54" t="s">
        <v>191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68</v>
      </c>
      <c r="X94" s="741">
        <v>50</v>
      </c>
      <c r="Y94" s="742">
        <f>IFERROR(IF(X94="",0,CEILING((X94/$H94),1)*$H94),"")</f>
        <v>54</v>
      </c>
      <c r="Z94" s="36">
        <f>IFERROR(IF(Y94=0,"",ROUNDUP(Y94/H94,0)*0.00902),"")</f>
        <v>0.10824</v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52.333333333333336</v>
      </c>
      <c r="BN94" s="64">
        <f>IFERROR(Y94*I94/H94,"0")</f>
        <v>56.52</v>
      </c>
      <c r="BO94" s="64">
        <f>IFERROR(1/J94*(X94/H94),"0")</f>
        <v>8.4175084175084181E-2</v>
      </c>
      <c r="BP94" s="64">
        <f>IFERROR(1/J94*(Y94/H94),"0")</f>
        <v>9.0909090909090912E-2</v>
      </c>
    </row>
    <row r="95" spans="1:68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79</v>
      </c>
      <c r="Q95" s="759"/>
      <c r="R95" s="759"/>
      <c r="S95" s="759"/>
      <c r="T95" s="759"/>
      <c r="U95" s="759"/>
      <c r="V95" s="760"/>
      <c r="W95" s="37" t="s">
        <v>80</v>
      </c>
      <c r="X95" s="743">
        <f>IFERROR(X92/H92,"0")+IFERROR(X93/H93,"0")+IFERROR(X94/H94,"0")</f>
        <v>11.111111111111111</v>
      </c>
      <c r="Y95" s="743">
        <f>IFERROR(Y92/H92,"0")+IFERROR(Y93/H93,"0")+IFERROR(Y94/H94,"0")</f>
        <v>12</v>
      </c>
      <c r="Z95" s="743">
        <f>IFERROR(IF(Z92="",0,Z92),"0")+IFERROR(IF(Z93="",0,Z93),"0")+IFERROR(IF(Z94="",0,Z94),"0")</f>
        <v>0.10824</v>
      </c>
      <c r="AA95" s="744"/>
      <c r="AB95" s="744"/>
      <c r="AC95" s="744"/>
    </row>
    <row r="96" spans="1:68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79</v>
      </c>
      <c r="Q96" s="759"/>
      <c r="R96" s="759"/>
      <c r="S96" s="759"/>
      <c r="T96" s="759"/>
      <c r="U96" s="759"/>
      <c r="V96" s="760"/>
      <c r="W96" s="37" t="s">
        <v>68</v>
      </c>
      <c r="X96" s="743">
        <f>IFERROR(SUM(X92:X94),"0")</f>
        <v>50</v>
      </c>
      <c r="Y96" s="743">
        <f>IFERROR(SUM(Y92:Y94),"0")</f>
        <v>54</v>
      </c>
      <c r="Z96" s="37"/>
      <c r="AA96" s="744"/>
      <c r="AB96" s="744"/>
      <c r="AC96" s="744"/>
    </row>
    <row r="97" spans="1:68" ht="14.25" hidden="1" customHeight="1" x14ac:dyDescent="0.25">
      <c r="A97" s="757" t="s">
        <v>63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195</v>
      </c>
      <c r="B98" s="54" t="s">
        <v>196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66</v>
      </c>
      <c r="Y99" s="742">
        <f t="shared" si="20"/>
        <v>67.2</v>
      </c>
      <c r="Z99" s="36">
        <f>IFERROR(IF(Y99=0,"",ROUNDUP(Y99/H99,0)*0.01898),"")</f>
        <v>0.15184</v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70.077857142857141</v>
      </c>
      <c r="BN99" s="64">
        <f t="shared" si="22"/>
        <v>71.352000000000004</v>
      </c>
      <c r="BO99" s="64">
        <f t="shared" si="23"/>
        <v>0.12276785714285714</v>
      </c>
      <c r="BP99" s="64">
        <f t="shared" si="24"/>
        <v>0.125</v>
      </c>
    </row>
    <row r="100" spans="1:68" ht="27" hidden="1" customHeight="1" x14ac:dyDescent="0.25">
      <c r="A100" s="54" t="s">
        <v>199</v>
      </c>
      <c r="B100" s="54" t="s">
        <v>200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hidden="1" customHeight="1" x14ac:dyDescent="0.25">
      <c r="A101" s="54" t="s">
        <v>199</v>
      </c>
      <c r="B101" s="54" t="s">
        <v>201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5" t="s">
        <v>202</v>
      </c>
      <c r="Q101" s="752"/>
      <c r="R101" s="752"/>
      <c r="S101" s="752"/>
      <c r="T101" s="753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208</v>
      </c>
      <c r="B103" s="54" t="s">
        <v>209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208</v>
      </c>
      <c r="B104" s="54" t="s">
        <v>210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8" t="s">
        <v>211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79</v>
      </c>
      <c r="Q105" s="759"/>
      <c r="R105" s="759"/>
      <c r="S105" s="759"/>
      <c r="T105" s="759"/>
      <c r="U105" s="759"/>
      <c r="V105" s="760"/>
      <c r="W105" s="37" t="s">
        <v>80</v>
      </c>
      <c r="X105" s="743">
        <f>IFERROR(X98/H98,"0")+IFERROR(X99/H99,"0")+IFERROR(X100/H100,"0")+IFERROR(X101/H101,"0")+IFERROR(X102/H102,"0")+IFERROR(X103/H103,"0")+IFERROR(X104/H104,"0")</f>
        <v>7.8571428571428568</v>
      </c>
      <c r="Y105" s="743">
        <f>IFERROR(Y98/H98,"0")+IFERROR(Y99/H99,"0")+IFERROR(Y100/H100,"0")+IFERROR(Y101/H101,"0")+IFERROR(Y102/H102,"0")+IFERROR(Y103/H103,"0")+IFERROR(Y104/H104,"0")</f>
        <v>8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0.15184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79</v>
      </c>
      <c r="Q106" s="759"/>
      <c r="R106" s="759"/>
      <c r="S106" s="759"/>
      <c r="T106" s="759"/>
      <c r="U106" s="759"/>
      <c r="V106" s="760"/>
      <c r="W106" s="37" t="s">
        <v>68</v>
      </c>
      <c r="X106" s="743">
        <f>IFERROR(SUM(X98:X104),"0")</f>
        <v>66</v>
      </c>
      <c r="Y106" s="743">
        <f>IFERROR(SUM(Y98:Y104),"0")</f>
        <v>67.2</v>
      </c>
      <c r="Z106" s="37"/>
      <c r="AA106" s="744"/>
      <c r="AB106" s="744"/>
      <c r="AC106" s="744"/>
    </row>
    <row r="107" spans="1:68" ht="16.5" hidden="1" customHeight="1" x14ac:dyDescent="0.25">
      <c r="A107" s="745" t="s">
        <v>212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213</v>
      </c>
      <c r="B109" s="54" t="s">
        <v>214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135</v>
      </c>
      <c r="Y110" s="742">
        <f>IFERROR(IF(X110="",0,CEILING((X110/$H110),1)*$H110),"")</f>
        <v>145.6</v>
      </c>
      <c r="Z110" s="36">
        <f>IFERROR(IF(Y110=0,"",ROUNDUP(Y110/H110,0)*0.01898),"")</f>
        <v>0.24674000000000001</v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140.24330357142858</v>
      </c>
      <c r="BN110" s="64">
        <f>IFERROR(Y110*I110/H110,"0")</f>
        <v>151.255</v>
      </c>
      <c r="BO110" s="64">
        <f>IFERROR(1/J110*(X110/H110),"0")</f>
        <v>0.18833705357142858</v>
      </c>
      <c r="BP110" s="64">
        <f>IFERROR(1/J110*(Y110/H110),"0")</f>
        <v>0.203125</v>
      </c>
    </row>
    <row r="111" spans="1:68" ht="16.5" hidden="1" customHeight="1" x14ac:dyDescent="0.25">
      <c r="A111" s="54" t="s">
        <v>217</v>
      </c>
      <c r="B111" s="54" t="s">
        <v>218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45</v>
      </c>
      <c r="Y112" s="742">
        <f>IFERROR(IF(X112="",0,CEILING((X112/$H112),1)*$H112),"")</f>
        <v>45</v>
      </c>
      <c r="Z112" s="36">
        <f>IFERROR(IF(Y112=0,"",ROUNDUP(Y112/H112,0)*0.00902),"")</f>
        <v>9.0200000000000002E-2</v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47.099999999999994</v>
      </c>
      <c r="BN112" s="64">
        <f>IFERROR(Y112*I112/H112,"0")</f>
        <v>47.099999999999994</v>
      </c>
      <c r="BO112" s="64">
        <f>IFERROR(1/J112*(X112/H112),"0")</f>
        <v>7.575757575757576E-2</v>
      </c>
      <c r="BP112" s="64">
        <f>IFERROR(1/J112*(Y112/H112),"0")</f>
        <v>7.575757575757576E-2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79</v>
      </c>
      <c r="Q114" s="759"/>
      <c r="R114" s="759"/>
      <c r="S114" s="759"/>
      <c r="T114" s="759"/>
      <c r="U114" s="759"/>
      <c r="V114" s="760"/>
      <c r="W114" s="37" t="s">
        <v>80</v>
      </c>
      <c r="X114" s="743">
        <f>IFERROR(X109/H109,"0")+IFERROR(X110/H110,"0")+IFERROR(X111/H111,"0")+IFERROR(X112/H112,"0")+IFERROR(X113/H113,"0")</f>
        <v>22.053571428571431</v>
      </c>
      <c r="Y114" s="743">
        <f>IFERROR(Y109/H109,"0")+IFERROR(Y110/H110,"0")+IFERROR(Y111/H111,"0")+IFERROR(Y112/H112,"0")+IFERROR(Y113/H113,"0")</f>
        <v>23</v>
      </c>
      <c r="Z114" s="743">
        <f>IFERROR(IF(Z109="",0,Z109),"0")+IFERROR(IF(Z110="",0,Z110),"0")+IFERROR(IF(Z111="",0,Z111),"0")+IFERROR(IF(Z112="",0,Z112),"0")+IFERROR(IF(Z113="",0,Z113),"0")</f>
        <v>0.33694000000000002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79</v>
      </c>
      <c r="Q115" s="759"/>
      <c r="R115" s="759"/>
      <c r="S115" s="759"/>
      <c r="T115" s="759"/>
      <c r="U115" s="759"/>
      <c r="V115" s="760"/>
      <c r="W115" s="37" t="s">
        <v>68</v>
      </c>
      <c r="X115" s="743">
        <f>IFERROR(SUM(X109:X113),"0")</f>
        <v>180</v>
      </c>
      <c r="Y115" s="743">
        <f>IFERROR(SUM(Y109:Y113),"0")</f>
        <v>190.6</v>
      </c>
      <c r="Z115" s="37"/>
      <c r="AA115" s="744"/>
      <c r="AB115" s="744"/>
      <c r="AC115" s="744"/>
    </row>
    <row r="116" spans="1:68" ht="14.25" hidden="1" customHeight="1" x14ac:dyDescent="0.25">
      <c r="A116" s="757" t="s">
        <v>136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223</v>
      </c>
      <c r="B117" s="54" t="s">
        <v>224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226</v>
      </c>
      <c r="B118" s="54" t="s">
        <v>227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28</v>
      </c>
      <c r="Y119" s="742">
        <f>IFERROR(IF(X119="",0,CEILING((X119/$H119),1)*$H119),"")</f>
        <v>28.799999999999997</v>
      </c>
      <c r="Z119" s="36">
        <f>IFERROR(IF(Y119=0,"",ROUNDUP(Y119/H119,0)*0.00651),"")</f>
        <v>7.8119999999999995E-2</v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30.100000000000005</v>
      </c>
      <c r="BN119" s="64">
        <f>IFERROR(Y119*I119/H119,"0")</f>
        <v>30.959999999999997</v>
      </c>
      <c r="BO119" s="64">
        <f>IFERROR(1/J119*(X119/H119),"0")</f>
        <v>6.4102564102564111E-2</v>
      </c>
      <c r="BP119" s="64">
        <f>IFERROR(1/J119*(Y119/H119),"0")</f>
        <v>6.5934065934065936E-2</v>
      </c>
    </row>
    <row r="120" spans="1:68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79</v>
      </c>
      <c r="Q120" s="759"/>
      <c r="R120" s="759"/>
      <c r="S120" s="759"/>
      <c r="T120" s="759"/>
      <c r="U120" s="759"/>
      <c r="V120" s="760"/>
      <c r="W120" s="37" t="s">
        <v>80</v>
      </c>
      <c r="X120" s="743">
        <f>IFERROR(X117/H117,"0")+IFERROR(X118/H118,"0")+IFERROR(X119/H119,"0")</f>
        <v>11.666666666666668</v>
      </c>
      <c r="Y120" s="743">
        <f>IFERROR(Y117/H117,"0")+IFERROR(Y118/H118,"0")+IFERROR(Y119/H119,"0")</f>
        <v>12</v>
      </c>
      <c r="Z120" s="743">
        <f>IFERROR(IF(Z117="",0,Z117),"0")+IFERROR(IF(Z118="",0,Z118),"0")+IFERROR(IF(Z119="",0,Z119),"0")</f>
        <v>7.8119999999999995E-2</v>
      </c>
      <c r="AA120" s="744"/>
      <c r="AB120" s="744"/>
      <c r="AC120" s="744"/>
    </row>
    <row r="121" spans="1:68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79</v>
      </c>
      <c r="Q121" s="759"/>
      <c r="R121" s="759"/>
      <c r="S121" s="759"/>
      <c r="T121" s="759"/>
      <c r="U121" s="759"/>
      <c r="V121" s="760"/>
      <c r="W121" s="37" t="s">
        <v>68</v>
      </c>
      <c r="X121" s="743">
        <f>IFERROR(SUM(X117:X119),"0")</f>
        <v>28</v>
      </c>
      <c r="Y121" s="743">
        <f>IFERROR(SUM(Y117:Y119),"0")</f>
        <v>28.799999999999997</v>
      </c>
      <c r="Z121" s="37"/>
      <c r="AA121" s="744"/>
      <c r="AB121" s="744"/>
      <c r="AC121" s="744"/>
    </row>
    <row r="122" spans="1:68" ht="14.25" hidden="1" customHeight="1" x14ac:dyDescent="0.25">
      <c r="A122" s="757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hidden="1" customHeight="1" x14ac:dyDescent="0.25">
      <c r="A123" s="54" t="s">
        <v>230</v>
      </c>
      <c r="B123" s="54" t="s">
        <v>231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hidden="1" customHeight="1" x14ac:dyDescent="0.25">
      <c r="A124" s="54" t="s">
        <v>230</v>
      </c>
      <c r="B124" s="54" t="s">
        <v>233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235</v>
      </c>
      <c r="B125" s="54" t="s">
        <v>236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238</v>
      </c>
      <c r="B126" s="54" t="s">
        <v>239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6" t="s">
        <v>240</v>
      </c>
      <c r="Q126" s="752"/>
      <c r="R126" s="752"/>
      <c r="S126" s="752"/>
      <c r="T126" s="753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238</v>
      </c>
      <c r="B127" s="54" t="s">
        <v>243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0" t="s">
        <v>246</v>
      </c>
      <c r="Q128" s="752"/>
      <c r="R128" s="752"/>
      <c r="S128" s="752"/>
      <c r="T128" s="753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hidden="1" customHeight="1" x14ac:dyDescent="0.25">
      <c r="A129" s="54" t="s">
        <v>244</v>
      </c>
      <c r="B129" s="54" t="s">
        <v>247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hidden="1" customHeight="1" x14ac:dyDescent="0.25">
      <c r="A130" s="54" t="s">
        <v>248</v>
      </c>
      <c r="B130" s="54" t="s">
        <v>249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250</v>
      </c>
      <c r="B131" s="54" t="s">
        <v>251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hidden="1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79</v>
      </c>
      <c r="Q132" s="759"/>
      <c r="R132" s="759"/>
      <c r="S132" s="759"/>
      <c r="T132" s="759"/>
      <c r="U132" s="759"/>
      <c r="V132" s="760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hidden="1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79</v>
      </c>
      <c r="Q133" s="759"/>
      <c r="R133" s="759"/>
      <c r="S133" s="759"/>
      <c r="T133" s="759"/>
      <c r="U133" s="759"/>
      <c r="V133" s="760"/>
      <c r="W133" s="37" t="s">
        <v>68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hidden="1" customHeight="1" x14ac:dyDescent="0.25">
      <c r="A134" s="757" t="s">
        <v>178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253</v>
      </c>
      <c r="B135" s="54" t="s">
        <v>254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256</v>
      </c>
      <c r="B136" s="54" t="s">
        <v>257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79</v>
      </c>
      <c r="Q137" s="759"/>
      <c r="R137" s="759"/>
      <c r="S137" s="759"/>
      <c r="T137" s="759"/>
      <c r="U137" s="759"/>
      <c r="V137" s="760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79</v>
      </c>
      <c r="Q138" s="759"/>
      <c r="R138" s="759"/>
      <c r="S138" s="759"/>
      <c r="T138" s="759"/>
      <c r="U138" s="759"/>
      <c r="V138" s="760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259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89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260</v>
      </c>
      <c r="B141" s="54" t="s">
        <v>261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260</v>
      </c>
      <c r="B142" s="54" t="s">
        <v>263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79</v>
      </c>
      <c r="Q143" s="759"/>
      <c r="R143" s="759"/>
      <c r="S143" s="759"/>
      <c r="T143" s="759"/>
      <c r="U143" s="759"/>
      <c r="V143" s="760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79</v>
      </c>
      <c r="Q144" s="759"/>
      <c r="R144" s="759"/>
      <c r="S144" s="759"/>
      <c r="T144" s="759"/>
      <c r="U144" s="759"/>
      <c r="V144" s="760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147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264</v>
      </c>
      <c r="B146" s="54" t="s">
        <v>265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264</v>
      </c>
      <c r="B147" s="54" t="s">
        <v>267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79</v>
      </c>
      <c r="Q148" s="759"/>
      <c r="R148" s="759"/>
      <c r="S148" s="759"/>
      <c r="T148" s="759"/>
      <c r="U148" s="759"/>
      <c r="V148" s="760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79</v>
      </c>
      <c r="Q149" s="759"/>
      <c r="R149" s="759"/>
      <c r="S149" s="759"/>
      <c r="T149" s="759"/>
      <c r="U149" s="759"/>
      <c r="V149" s="760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7" t="s">
        <v>63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268</v>
      </c>
      <c r="B151" s="54" t="s">
        <v>269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268</v>
      </c>
      <c r="B152" s="54" t="s">
        <v>270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79</v>
      </c>
      <c r="Q153" s="759"/>
      <c r="R153" s="759"/>
      <c r="S153" s="759"/>
      <c r="T153" s="759"/>
      <c r="U153" s="759"/>
      <c r="V153" s="760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79</v>
      </c>
      <c r="Q154" s="759"/>
      <c r="R154" s="759"/>
      <c r="S154" s="759"/>
      <c r="T154" s="759"/>
      <c r="U154" s="759"/>
      <c r="V154" s="760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45" t="s">
        <v>87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89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271</v>
      </c>
      <c r="B157" s="54" t="s">
        <v>272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79</v>
      </c>
      <c r="Q158" s="759"/>
      <c r="R158" s="759"/>
      <c r="S158" s="759"/>
      <c r="T158" s="759"/>
      <c r="U158" s="759"/>
      <c r="V158" s="760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79</v>
      </c>
      <c r="Q159" s="759"/>
      <c r="R159" s="759"/>
      <c r="S159" s="759"/>
      <c r="T159" s="759"/>
      <c r="U159" s="759"/>
      <c r="V159" s="760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147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274</v>
      </c>
      <c r="B161" s="54" t="s">
        <v>275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277</v>
      </c>
      <c r="B162" s="54" t="s">
        <v>278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280</v>
      </c>
      <c r="B163" s="54" t="s">
        <v>281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283</v>
      </c>
      <c r="B164" s="54" t="s">
        <v>284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79</v>
      </c>
      <c r="Q166" s="759"/>
      <c r="R166" s="759"/>
      <c r="S166" s="759"/>
      <c r="T166" s="759"/>
      <c r="U166" s="759"/>
      <c r="V166" s="760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79</v>
      </c>
      <c r="Q167" s="759"/>
      <c r="R167" s="759"/>
      <c r="S167" s="759"/>
      <c r="T167" s="759"/>
      <c r="U167" s="759"/>
      <c r="V167" s="760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63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287</v>
      </c>
      <c r="B169" s="54" t="s">
        <v>288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290</v>
      </c>
      <c r="B170" s="54" t="s">
        <v>291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79</v>
      </c>
      <c r="Q171" s="759"/>
      <c r="R171" s="759"/>
      <c r="S171" s="759"/>
      <c r="T171" s="759"/>
      <c r="U171" s="759"/>
      <c r="V171" s="760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79</v>
      </c>
      <c r="Q172" s="759"/>
      <c r="R172" s="759"/>
      <c r="S172" s="759"/>
      <c r="T172" s="759"/>
      <c r="U172" s="759"/>
      <c r="V172" s="760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293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294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136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295</v>
      </c>
      <c r="B176" s="54" t="s">
        <v>296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79</v>
      </c>
      <c r="Q177" s="759"/>
      <c r="R177" s="759"/>
      <c r="S177" s="759"/>
      <c r="T177" s="759"/>
      <c r="U177" s="759"/>
      <c r="V177" s="760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79</v>
      </c>
      <c r="Q178" s="759"/>
      <c r="R178" s="759"/>
      <c r="S178" s="759"/>
      <c r="T178" s="759"/>
      <c r="U178" s="759"/>
      <c r="V178" s="760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147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18</v>
      </c>
      <c r="Y180" s="742">
        <f t="shared" ref="Y180:Y187" si="31">IFERROR(IF(X180="",0,CEILING((X180/$H180),1)*$H180),"")</f>
        <v>21</v>
      </c>
      <c r="Z180" s="36">
        <f>IFERROR(IF(Y180=0,"",ROUNDUP(Y180/H180,0)*0.00902),"")</f>
        <v>4.5100000000000001E-2</v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19.157142857142855</v>
      </c>
      <c r="BN180" s="64">
        <f t="shared" ref="BN180:BN187" si="33">IFERROR(Y180*I180/H180,"0")</f>
        <v>22.349999999999998</v>
      </c>
      <c r="BO180" s="64">
        <f t="shared" ref="BO180:BO187" si="34">IFERROR(1/J180*(X180/H180),"0")</f>
        <v>3.2467532467532464E-2</v>
      </c>
      <c r="BP180" s="64">
        <f t="shared" ref="BP180:BP187" si="35">IFERROR(1/J180*(Y180/H180),"0")</f>
        <v>3.787878787878788E-2</v>
      </c>
    </row>
    <row r="181" spans="1:68" ht="27" hidden="1" customHeight="1" x14ac:dyDescent="0.25">
      <c r="A181" s="54" t="s">
        <v>301</v>
      </c>
      <c r="B181" s="54" t="s">
        <v>302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47</v>
      </c>
      <c r="Y182" s="742">
        <f t="shared" si="31"/>
        <v>50.400000000000006</v>
      </c>
      <c r="Z182" s="36">
        <f>IFERROR(IF(Y182=0,"",ROUNDUP(Y182/H182,0)*0.00902),"")</f>
        <v>0.10824</v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49.35</v>
      </c>
      <c r="BN182" s="64">
        <f t="shared" si="33"/>
        <v>52.920000000000009</v>
      </c>
      <c r="BO182" s="64">
        <f t="shared" si="34"/>
        <v>8.4776334776334769E-2</v>
      </c>
      <c r="BP182" s="64">
        <f t="shared" si="35"/>
        <v>9.0909090909090912E-2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24</v>
      </c>
      <c r="Y183" s="742">
        <f t="shared" si="31"/>
        <v>25.200000000000003</v>
      </c>
      <c r="Z183" s="36">
        <f>IFERROR(IF(Y183=0,"",ROUNDUP(Y183/H183,0)*0.00502),"")</f>
        <v>6.0240000000000002E-2</v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25.485714285714284</v>
      </c>
      <c r="BN183" s="64">
        <f t="shared" si="33"/>
        <v>26.76</v>
      </c>
      <c r="BO183" s="64">
        <f t="shared" si="34"/>
        <v>4.8840048840048847E-2</v>
      </c>
      <c r="BP183" s="64">
        <f t="shared" si="35"/>
        <v>5.1282051282051287E-2</v>
      </c>
    </row>
    <row r="184" spans="1:68" ht="27" hidden="1" customHeight="1" x14ac:dyDescent="0.25">
      <c r="A184" s="54" t="s">
        <v>309</v>
      </c>
      <c r="B184" s="54" t="s">
        <v>310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11</v>
      </c>
      <c r="Y185" s="742">
        <f t="shared" si="31"/>
        <v>12.600000000000001</v>
      </c>
      <c r="Z185" s="36">
        <f>IFERROR(IF(Y185=0,"",ROUNDUP(Y185/H185,0)*0.00502),"")</f>
        <v>3.0120000000000001E-2</v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11.523809523809526</v>
      </c>
      <c r="BN185" s="64">
        <f t="shared" si="33"/>
        <v>13.200000000000003</v>
      </c>
      <c r="BO185" s="64">
        <f t="shared" si="34"/>
        <v>2.2385022385022386E-2</v>
      </c>
      <c r="BP185" s="64">
        <f t="shared" si="35"/>
        <v>2.5641025641025644E-2</v>
      </c>
    </row>
    <row r="186" spans="1:68" ht="27" hidden="1" customHeight="1" x14ac:dyDescent="0.25">
      <c r="A186" s="54" t="s">
        <v>313</v>
      </c>
      <c r="B186" s="54" t="s">
        <v>314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79</v>
      </c>
      <c r="Q188" s="759"/>
      <c r="R188" s="759"/>
      <c r="S188" s="759"/>
      <c r="T188" s="759"/>
      <c r="U188" s="759"/>
      <c r="V188" s="760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32.142857142857146</v>
      </c>
      <c r="Y188" s="743">
        <f>IFERROR(Y180/H180,"0")+IFERROR(Y181/H181,"0")+IFERROR(Y182/H182,"0")+IFERROR(Y183/H183,"0")+IFERROR(Y184/H184,"0")+IFERROR(Y185/H185,"0")+IFERROR(Y186/H186,"0")+IFERROR(Y187/H187,"0")</f>
        <v>35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0.2437</v>
      </c>
      <c r="AA188" s="744"/>
      <c r="AB188" s="744"/>
      <c r="AC188" s="744"/>
    </row>
    <row r="189" spans="1:68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79</v>
      </c>
      <c r="Q189" s="759"/>
      <c r="R189" s="759"/>
      <c r="S189" s="759"/>
      <c r="T189" s="759"/>
      <c r="U189" s="759"/>
      <c r="V189" s="760"/>
      <c r="W189" s="37" t="s">
        <v>68</v>
      </c>
      <c r="X189" s="743">
        <f>IFERROR(SUM(X180:X187),"0")</f>
        <v>100</v>
      </c>
      <c r="Y189" s="743">
        <f>IFERROR(SUM(Y180:Y187),"0")</f>
        <v>109.20000000000002</v>
      </c>
      <c r="Z189" s="37"/>
      <c r="AA189" s="744"/>
      <c r="AB189" s="744"/>
      <c r="AC189" s="744"/>
    </row>
    <row r="190" spans="1:68" ht="16.5" hidden="1" customHeight="1" x14ac:dyDescent="0.25">
      <c r="A190" s="745" t="s">
        <v>318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89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79</v>
      </c>
      <c r="Q194" s="759"/>
      <c r="R194" s="759"/>
      <c r="S194" s="759"/>
      <c r="T194" s="759"/>
      <c r="U194" s="759"/>
      <c r="V194" s="760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79</v>
      </c>
      <c r="Q195" s="759"/>
      <c r="R195" s="759"/>
      <c r="S195" s="759"/>
      <c r="T195" s="759"/>
      <c r="U195" s="759"/>
      <c r="V195" s="760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136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327</v>
      </c>
      <c r="B198" s="54" t="s">
        <v>328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79</v>
      </c>
      <c r="Q199" s="759"/>
      <c r="R199" s="759"/>
      <c r="S199" s="759"/>
      <c r="T199" s="759"/>
      <c r="U199" s="759"/>
      <c r="V199" s="760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79</v>
      </c>
      <c r="Q200" s="759"/>
      <c r="R200" s="759"/>
      <c r="S200" s="759"/>
      <c r="T200" s="759"/>
      <c r="U200" s="759"/>
      <c r="V200" s="760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147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116</v>
      </c>
      <c r="Y202" s="742">
        <f t="shared" ref="Y202:Y209" si="36">IFERROR(IF(X202="",0,CEILING((X202/$H202),1)*$H202),"")</f>
        <v>118.80000000000001</v>
      </c>
      <c r="Z202" s="36">
        <f>IFERROR(IF(Y202=0,"",ROUNDUP(Y202/H202,0)*0.00902),"")</f>
        <v>0.19844000000000001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120.51111111111111</v>
      </c>
      <c r="BN202" s="64">
        <f t="shared" ref="BN202:BN209" si="38">IFERROR(Y202*I202/H202,"0")</f>
        <v>123.42</v>
      </c>
      <c r="BO202" s="64">
        <f t="shared" ref="BO202:BO209" si="39">IFERROR(1/J202*(X202/H202),"0")</f>
        <v>0.16273849607182941</v>
      </c>
      <c r="BP202" s="64">
        <f t="shared" ref="BP202:BP209" si="40">IFERROR(1/J202*(Y202/H202),"0")</f>
        <v>0.16666666666666669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109</v>
      </c>
      <c r="Y203" s="742">
        <f t="shared" si="36"/>
        <v>113.4</v>
      </c>
      <c r="Z203" s="36">
        <f>IFERROR(IF(Y203=0,"",ROUNDUP(Y203/H203,0)*0.00902),"")</f>
        <v>0.18942000000000001</v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113.23888888888888</v>
      </c>
      <c r="BN203" s="64">
        <f t="shared" si="38"/>
        <v>117.81</v>
      </c>
      <c r="BO203" s="64">
        <f t="shared" si="39"/>
        <v>0.15291806958473625</v>
      </c>
      <c r="BP203" s="64">
        <f t="shared" si="40"/>
        <v>0.15909090909090909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338</v>
      </c>
      <c r="B205" s="54" t="s">
        <v>339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10</v>
      </c>
      <c r="Y206" s="742">
        <f t="shared" si="36"/>
        <v>10.8</v>
      </c>
      <c r="Z206" s="36">
        <f>IFERROR(IF(Y206=0,"",ROUNDUP(Y206/H206,0)*0.00502),"")</f>
        <v>3.0120000000000001E-2</v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10.722222222222223</v>
      </c>
      <c r="BN206" s="64">
        <f t="shared" si="38"/>
        <v>11.58</v>
      </c>
      <c r="BO206" s="64">
        <f t="shared" si="39"/>
        <v>2.3741690408357077E-2</v>
      </c>
      <c r="BP206" s="64">
        <f t="shared" si="40"/>
        <v>2.5641025641025644E-2</v>
      </c>
    </row>
    <row r="207" spans="1:68" ht="27" hidden="1" customHeight="1" x14ac:dyDescent="0.25">
      <c r="A207" s="54" t="s">
        <v>343</v>
      </c>
      <c r="B207" s="54" t="s">
        <v>344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hidden="1" customHeight="1" x14ac:dyDescent="0.25">
      <c r="A208" s="54" t="s">
        <v>345</v>
      </c>
      <c r="B208" s="54" t="s">
        <v>346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68</v>
      </c>
      <c r="X209" s="741">
        <v>16</v>
      </c>
      <c r="Y209" s="742">
        <f t="shared" si="36"/>
        <v>16.2</v>
      </c>
      <c r="Z209" s="36">
        <f>IFERROR(IF(Y209=0,"",ROUNDUP(Y209/H209,0)*0.00502),"")</f>
        <v>4.5179999999999998E-2</v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16.888888888888889</v>
      </c>
      <c r="BN209" s="64">
        <f t="shared" si="38"/>
        <v>17.099999999999998</v>
      </c>
      <c r="BO209" s="64">
        <f t="shared" si="39"/>
        <v>3.7986704653371325E-2</v>
      </c>
      <c r="BP209" s="64">
        <f t="shared" si="40"/>
        <v>3.8461538461538464E-2</v>
      </c>
    </row>
    <row r="210" spans="1:68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79</v>
      </c>
      <c r="Q210" s="759"/>
      <c r="R210" s="759"/>
      <c r="S210" s="759"/>
      <c r="T210" s="759"/>
      <c r="U210" s="759"/>
      <c r="V210" s="760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56.111111111111114</v>
      </c>
      <c r="Y210" s="743">
        <f>IFERROR(Y202/H202,"0")+IFERROR(Y203/H203,"0")+IFERROR(Y204/H204,"0")+IFERROR(Y205/H205,"0")+IFERROR(Y206/H206,"0")+IFERROR(Y207/H207,"0")+IFERROR(Y208/H208,"0")+IFERROR(Y209/H209,"0")</f>
        <v>58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0.46315999999999996</v>
      </c>
      <c r="AA210" s="744"/>
      <c r="AB210" s="744"/>
      <c r="AC210" s="744"/>
    </row>
    <row r="211" spans="1:68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79</v>
      </c>
      <c r="Q211" s="759"/>
      <c r="R211" s="759"/>
      <c r="S211" s="759"/>
      <c r="T211" s="759"/>
      <c r="U211" s="759"/>
      <c r="V211" s="760"/>
      <c r="W211" s="37" t="s">
        <v>68</v>
      </c>
      <c r="X211" s="743">
        <f>IFERROR(SUM(X202:X209),"0")</f>
        <v>251</v>
      </c>
      <c r="Y211" s="743">
        <f>IFERROR(SUM(Y202:Y209),"0")</f>
        <v>259.20000000000005</v>
      </c>
      <c r="Z211" s="37"/>
      <c r="AA211" s="744"/>
      <c r="AB211" s="744"/>
      <c r="AC211" s="744"/>
    </row>
    <row r="212" spans="1:68" ht="14.25" hidden="1" customHeight="1" x14ac:dyDescent="0.25">
      <c r="A212" s="757" t="s">
        <v>63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349</v>
      </c>
      <c r="B213" s="54" t="s">
        <v>350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352</v>
      </c>
      <c r="B214" s="54" t="s">
        <v>353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hidden="1" customHeight="1" x14ac:dyDescent="0.25">
      <c r="A216" s="54" t="s">
        <v>358</v>
      </c>
      <c r="B216" s="54" t="s">
        <v>359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168</v>
      </c>
      <c r="Y217" s="742">
        <f t="shared" si="41"/>
        <v>168</v>
      </c>
      <c r="Z217" s="36">
        <f t="shared" ref="Z217:Z223" si="46">IFERROR(IF(Y217=0,"",ROUNDUP(Y217/H217,0)*0.00651),"")</f>
        <v>0.45569999999999999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186.9</v>
      </c>
      <c r="BN217" s="64">
        <f t="shared" si="43"/>
        <v>186.9</v>
      </c>
      <c r="BO217" s="64">
        <f t="shared" si="44"/>
        <v>0.38461538461538464</v>
      </c>
      <c r="BP217" s="64">
        <f t="shared" si="45"/>
        <v>0.38461538461538464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108</v>
      </c>
      <c r="Y219" s="742">
        <f t="shared" si="41"/>
        <v>108</v>
      </c>
      <c r="Z219" s="36">
        <f t="shared" si="46"/>
        <v>0.29294999999999999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119.34</v>
      </c>
      <c r="BN219" s="64">
        <f t="shared" si="43"/>
        <v>119.34</v>
      </c>
      <c r="BO219" s="64">
        <f t="shared" si="44"/>
        <v>0.24725274725274726</v>
      </c>
      <c r="BP219" s="64">
        <f t="shared" si="45"/>
        <v>0.24725274725274726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204</v>
      </c>
      <c r="Y220" s="742">
        <f t="shared" si="41"/>
        <v>204</v>
      </c>
      <c r="Z220" s="36">
        <f t="shared" si="46"/>
        <v>0.55335000000000001</v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225.42000000000002</v>
      </c>
      <c r="BN220" s="64">
        <f t="shared" si="43"/>
        <v>225.42000000000002</v>
      </c>
      <c r="BO220" s="64">
        <f t="shared" si="44"/>
        <v>0.46703296703296709</v>
      </c>
      <c r="BP220" s="64">
        <f t="shared" si="45"/>
        <v>0.46703296703296709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146</v>
      </c>
      <c r="Y222" s="742">
        <f t="shared" si="41"/>
        <v>146.4</v>
      </c>
      <c r="Z222" s="36">
        <f t="shared" si="46"/>
        <v>0.39711000000000002</v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161.33000000000001</v>
      </c>
      <c r="BN222" s="64">
        <f t="shared" si="43"/>
        <v>161.77200000000002</v>
      </c>
      <c r="BO222" s="64">
        <f t="shared" si="44"/>
        <v>0.33424908424908428</v>
      </c>
      <c r="BP222" s="64">
        <f t="shared" si="45"/>
        <v>0.33516483516483525</v>
      </c>
    </row>
    <row r="223" spans="1:68" ht="27" hidden="1" customHeight="1" x14ac:dyDescent="0.25">
      <c r="A223" s="54" t="s">
        <v>375</v>
      </c>
      <c r="B223" s="54" t="s">
        <v>376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79</v>
      </c>
      <c r="Q224" s="759"/>
      <c r="R224" s="759"/>
      <c r="S224" s="759"/>
      <c r="T224" s="759"/>
      <c r="U224" s="759"/>
      <c r="V224" s="760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260.83333333333331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261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1.6991100000000001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79</v>
      </c>
      <c r="Q225" s="759"/>
      <c r="R225" s="759"/>
      <c r="S225" s="759"/>
      <c r="T225" s="759"/>
      <c r="U225" s="759"/>
      <c r="V225" s="760"/>
      <c r="W225" s="37" t="s">
        <v>68</v>
      </c>
      <c r="X225" s="743">
        <f>IFERROR(SUM(X213:X223),"0")</f>
        <v>626</v>
      </c>
      <c r="Y225" s="743">
        <f>IFERROR(SUM(Y213:Y223),"0")</f>
        <v>626.4</v>
      </c>
      <c r="Z225" s="37"/>
      <c r="AA225" s="744"/>
      <c r="AB225" s="744"/>
      <c r="AC225" s="744"/>
    </row>
    <row r="226" spans="1:68" ht="14.25" hidden="1" customHeight="1" x14ac:dyDescent="0.25">
      <c r="A226" s="757" t="s">
        <v>178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378</v>
      </c>
      <c r="B227" s="54" t="s">
        <v>379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56" t="s">
        <v>380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382</v>
      </c>
      <c r="B228" s="54" t="s">
        <v>383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53</v>
      </c>
      <c r="Y229" s="742">
        <f>IFERROR(IF(X229="",0,CEILING((X229/$H229),1)*$H229),"")</f>
        <v>55.199999999999996</v>
      </c>
      <c r="Z229" s="36">
        <f>IFERROR(IF(Y229=0,"",ROUNDUP(Y229/H229,0)*0.00651),"")</f>
        <v>0.14973</v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58.565000000000005</v>
      </c>
      <c r="BN229" s="64">
        <f>IFERROR(Y229*I229/H229,"0")</f>
        <v>60.996000000000002</v>
      </c>
      <c r="BO229" s="64">
        <f>IFERROR(1/J229*(X229/H229),"0")</f>
        <v>0.12133699633699636</v>
      </c>
      <c r="BP229" s="64">
        <f>IFERROR(1/J229*(Y229/H229),"0")</f>
        <v>0.1263736263736264</v>
      </c>
    </row>
    <row r="230" spans="1:68" ht="27" hidden="1" customHeight="1" x14ac:dyDescent="0.25">
      <c r="A230" s="54" t="s">
        <v>388</v>
      </c>
      <c r="B230" s="54" t="s">
        <v>389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79</v>
      </c>
      <c r="Q231" s="759"/>
      <c r="R231" s="759"/>
      <c r="S231" s="759"/>
      <c r="T231" s="759"/>
      <c r="U231" s="759"/>
      <c r="V231" s="760"/>
      <c r="W231" s="37" t="s">
        <v>80</v>
      </c>
      <c r="X231" s="743">
        <f>IFERROR(X227/H227,"0")+IFERROR(X228/H228,"0")+IFERROR(X229/H229,"0")+IFERROR(X230/H230,"0")</f>
        <v>22.083333333333336</v>
      </c>
      <c r="Y231" s="743">
        <f>IFERROR(Y227/H227,"0")+IFERROR(Y228/H228,"0")+IFERROR(Y229/H229,"0")+IFERROR(Y230/H230,"0")</f>
        <v>23</v>
      </c>
      <c r="Z231" s="743">
        <f>IFERROR(IF(Z227="",0,Z227),"0")+IFERROR(IF(Z228="",0,Z228),"0")+IFERROR(IF(Z229="",0,Z229),"0")+IFERROR(IF(Z230="",0,Z230),"0")</f>
        <v>0.14973</v>
      </c>
      <c r="AA231" s="744"/>
      <c r="AB231" s="744"/>
      <c r="AC231" s="744"/>
    </row>
    <row r="232" spans="1:68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79</v>
      </c>
      <c r="Q232" s="759"/>
      <c r="R232" s="759"/>
      <c r="S232" s="759"/>
      <c r="T232" s="759"/>
      <c r="U232" s="759"/>
      <c r="V232" s="760"/>
      <c r="W232" s="37" t="s">
        <v>68</v>
      </c>
      <c r="X232" s="743">
        <f>IFERROR(SUM(X227:X230),"0")</f>
        <v>53</v>
      </c>
      <c r="Y232" s="743">
        <f>IFERROR(SUM(Y227:Y230),"0")</f>
        <v>55.199999999999996</v>
      </c>
      <c r="Z232" s="37"/>
      <c r="AA232" s="744"/>
      <c r="AB232" s="744"/>
      <c r="AC232" s="744"/>
    </row>
    <row r="233" spans="1:68" ht="16.5" hidden="1" customHeight="1" x14ac:dyDescent="0.25">
      <c r="A233" s="745" t="s">
        <v>390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391</v>
      </c>
      <c r="B235" s="54" t="s">
        <v>392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391</v>
      </c>
      <c r="B236" s="54" t="s">
        <v>394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400</v>
      </c>
      <c r="B239" s="54" t="s">
        <v>403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404</v>
      </c>
      <c r="B240" s="54" t="s">
        <v>405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406</v>
      </c>
      <c r="B241" s="54" t="s">
        <v>407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408</v>
      </c>
      <c r="B242" s="54" t="s">
        <v>409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79</v>
      </c>
      <c r="Q243" s="759"/>
      <c r="R243" s="759"/>
      <c r="S243" s="759"/>
      <c r="T243" s="759"/>
      <c r="U243" s="759"/>
      <c r="V243" s="760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79</v>
      </c>
      <c r="Q244" s="759"/>
      <c r="R244" s="759"/>
      <c r="S244" s="759"/>
      <c r="T244" s="759"/>
      <c r="U244" s="759"/>
      <c r="V244" s="760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410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411</v>
      </c>
      <c r="B247" s="54" t="s">
        <v>412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26</v>
      </c>
      <c r="Y248" s="742">
        <f t="shared" si="52"/>
        <v>34.799999999999997</v>
      </c>
      <c r="Z248" s="36">
        <f>IFERROR(IF(Y248=0,"",ROUNDUP(Y248/H248,0)*0.01898),"")</f>
        <v>5.6940000000000004E-2</v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26.975000000000001</v>
      </c>
      <c r="BN248" s="64">
        <f t="shared" si="54"/>
        <v>36.104999999999997</v>
      </c>
      <c r="BO248" s="64">
        <f t="shared" si="55"/>
        <v>3.5021551724137935E-2</v>
      </c>
      <c r="BP248" s="64">
        <f t="shared" si="56"/>
        <v>4.6875E-2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hidden="1" customHeight="1" x14ac:dyDescent="0.25">
      <c r="A252" s="54" t="s">
        <v>423</v>
      </c>
      <c r="B252" s="54" t="s">
        <v>424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hidden="1" customHeight="1" x14ac:dyDescent="0.25">
      <c r="A253" s="54" t="s">
        <v>425</v>
      </c>
      <c r="B253" s="54" t="s">
        <v>426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430</v>
      </c>
      <c r="B255" s="54" t="s">
        <v>431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79</v>
      </c>
      <c r="Q256" s="759"/>
      <c r="R256" s="759"/>
      <c r="S256" s="759"/>
      <c r="T256" s="759"/>
      <c r="U256" s="759"/>
      <c r="V256" s="760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2.2413793103448278</v>
      </c>
      <c r="Y256" s="743">
        <f>IFERROR(Y247/H247,"0")+IFERROR(Y248/H248,"0")+IFERROR(Y249/H249,"0")+IFERROR(Y250/H250,"0")+IFERROR(Y251/H251,"0")+IFERROR(Y252/H252,"0")+IFERROR(Y253/H253,"0")+IFERROR(Y254/H254,"0")+IFERROR(Y255/H255,"0")</f>
        <v>3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5.6940000000000004E-2</v>
      </c>
      <c r="AA256" s="744"/>
      <c r="AB256" s="744"/>
      <c r="AC256" s="744"/>
    </row>
    <row r="257" spans="1:68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79</v>
      </c>
      <c r="Q257" s="759"/>
      <c r="R257" s="759"/>
      <c r="S257" s="759"/>
      <c r="T257" s="759"/>
      <c r="U257" s="759"/>
      <c r="V257" s="760"/>
      <c r="W257" s="37" t="s">
        <v>68</v>
      </c>
      <c r="X257" s="743">
        <f>IFERROR(SUM(X247:X255),"0")</f>
        <v>26</v>
      </c>
      <c r="Y257" s="743">
        <f>IFERROR(SUM(Y247:Y255),"0")</f>
        <v>34.799999999999997</v>
      </c>
      <c r="Z257" s="37"/>
      <c r="AA257" s="744"/>
      <c r="AB257" s="744"/>
      <c r="AC257" s="744"/>
    </row>
    <row r="258" spans="1:68" ht="14.25" hidden="1" customHeight="1" x14ac:dyDescent="0.25">
      <c r="A258" s="757" t="s">
        <v>136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432</v>
      </c>
      <c r="B259" s="54" t="s">
        <v>433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79</v>
      </c>
      <c r="Q260" s="759"/>
      <c r="R260" s="759"/>
      <c r="S260" s="759"/>
      <c r="T260" s="759"/>
      <c r="U260" s="759"/>
      <c r="V260" s="760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79</v>
      </c>
      <c r="Q261" s="759"/>
      <c r="R261" s="759"/>
      <c r="S261" s="759"/>
      <c r="T261" s="759"/>
      <c r="U261" s="759"/>
      <c r="V261" s="760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435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436</v>
      </c>
      <c r="B264" s="54" t="s">
        <v>437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439</v>
      </c>
      <c r="B265" s="54" t="s">
        <v>440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439</v>
      </c>
      <c r="B266" s="54" t="s">
        <v>442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444</v>
      </c>
      <c r="B267" s="54" t="s">
        <v>445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447</v>
      </c>
      <c r="B268" s="54" t="s">
        <v>448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450</v>
      </c>
      <c r="B269" s="54" t="s">
        <v>451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453</v>
      </c>
      <c r="B270" s="54" t="s">
        <v>454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456</v>
      </c>
      <c r="B271" s="54" t="s">
        <v>457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459</v>
      </c>
      <c r="B272" s="54" t="s">
        <v>460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79</v>
      </c>
      <c r="Q273" s="759"/>
      <c r="R273" s="759"/>
      <c r="S273" s="759"/>
      <c r="T273" s="759"/>
      <c r="U273" s="759"/>
      <c r="V273" s="760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79</v>
      </c>
      <c r="Q274" s="759"/>
      <c r="R274" s="759"/>
      <c r="S274" s="759"/>
      <c r="T274" s="759"/>
      <c r="U274" s="759"/>
      <c r="V274" s="760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462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463</v>
      </c>
      <c r="B277" s="54" t="s">
        <v>464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79</v>
      </c>
      <c r="Q278" s="759"/>
      <c r="R278" s="759"/>
      <c r="S278" s="759"/>
      <c r="T278" s="759"/>
      <c r="U278" s="759"/>
      <c r="V278" s="760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79</v>
      </c>
      <c r="Q279" s="759"/>
      <c r="R279" s="759"/>
      <c r="S279" s="759"/>
      <c r="T279" s="759"/>
      <c r="U279" s="759"/>
      <c r="V279" s="760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465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466</v>
      </c>
      <c r="B282" s="54" t="s">
        <v>467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468</v>
      </c>
      <c r="B283" s="54" t="s">
        <v>469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471</v>
      </c>
      <c r="B284" s="54" t="s">
        <v>472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79</v>
      </c>
      <c r="Q285" s="759"/>
      <c r="R285" s="759"/>
      <c r="S285" s="759"/>
      <c r="T285" s="759"/>
      <c r="U285" s="759"/>
      <c r="V285" s="760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79</v>
      </c>
      <c r="Q286" s="759"/>
      <c r="R286" s="759"/>
      <c r="S286" s="759"/>
      <c r="T286" s="759"/>
      <c r="U286" s="759"/>
      <c r="V286" s="760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474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475</v>
      </c>
      <c r="B289" s="54" t="s">
        <v>476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478</v>
      </c>
      <c r="B290" s="54" t="s">
        <v>479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481</v>
      </c>
      <c r="B291" s="54" t="s">
        <v>482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24</v>
      </c>
      <c r="Y292" s="742">
        <f t="shared" si="62"/>
        <v>24</v>
      </c>
      <c r="Z292" s="36">
        <f>IFERROR(IF(Y292=0,"",ROUNDUP(Y292/H292,0)*0.00651),"")</f>
        <v>6.5100000000000005E-2</v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26.520000000000003</v>
      </c>
      <c r="BN292" s="64">
        <f t="shared" si="64"/>
        <v>26.520000000000003</v>
      </c>
      <c r="BO292" s="64">
        <f t="shared" si="65"/>
        <v>5.4945054945054951E-2</v>
      </c>
      <c r="BP292" s="64">
        <f t="shared" si="66"/>
        <v>5.4945054945054951E-2</v>
      </c>
    </row>
    <row r="293" spans="1:68" ht="37.5" hidden="1" customHeight="1" x14ac:dyDescent="0.25">
      <c r="A293" s="54" t="s">
        <v>487</v>
      </c>
      <c r="B293" s="54" t="s">
        <v>488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hidden="1" customHeight="1" x14ac:dyDescent="0.25">
      <c r="A294" s="54" t="s">
        <v>489</v>
      </c>
      <c r="B294" s="54" t="s">
        <v>490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79</v>
      </c>
      <c r="Q295" s="759"/>
      <c r="R295" s="759"/>
      <c r="S295" s="759"/>
      <c r="T295" s="759"/>
      <c r="U295" s="759"/>
      <c r="V295" s="760"/>
      <c r="W295" s="37" t="s">
        <v>80</v>
      </c>
      <c r="X295" s="743">
        <f>IFERROR(X289/H289,"0")+IFERROR(X290/H290,"0")+IFERROR(X291/H291,"0")+IFERROR(X292/H292,"0")+IFERROR(X293/H293,"0")+IFERROR(X294/H294,"0")</f>
        <v>10</v>
      </c>
      <c r="Y295" s="743">
        <f>IFERROR(Y289/H289,"0")+IFERROR(Y290/H290,"0")+IFERROR(Y291/H291,"0")+IFERROR(Y292/H292,"0")+IFERROR(Y293/H293,"0")+IFERROR(Y294/H294,"0")</f>
        <v>10</v>
      </c>
      <c r="Z295" s="743">
        <f>IFERROR(IF(Z289="",0,Z289),"0")+IFERROR(IF(Z290="",0,Z290),"0")+IFERROR(IF(Z291="",0,Z291),"0")+IFERROR(IF(Z292="",0,Z292),"0")+IFERROR(IF(Z293="",0,Z293),"0")+IFERROR(IF(Z294="",0,Z294),"0")</f>
        <v>6.5100000000000005E-2</v>
      </c>
      <c r="AA295" s="744"/>
      <c r="AB295" s="744"/>
      <c r="AC295" s="744"/>
    </row>
    <row r="296" spans="1:68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79</v>
      </c>
      <c r="Q296" s="759"/>
      <c r="R296" s="759"/>
      <c r="S296" s="759"/>
      <c r="T296" s="759"/>
      <c r="U296" s="759"/>
      <c r="V296" s="760"/>
      <c r="W296" s="37" t="s">
        <v>68</v>
      </c>
      <c r="X296" s="743">
        <f>IFERROR(SUM(X289:X294),"0")</f>
        <v>24</v>
      </c>
      <c r="Y296" s="743">
        <f>IFERROR(SUM(Y289:Y294),"0")</f>
        <v>24</v>
      </c>
      <c r="Z296" s="37"/>
      <c r="AA296" s="744"/>
      <c r="AB296" s="744"/>
      <c r="AC296" s="744"/>
    </row>
    <row r="297" spans="1:68" ht="16.5" hidden="1" customHeight="1" x14ac:dyDescent="0.25">
      <c r="A297" s="745" t="s">
        <v>492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493</v>
      </c>
      <c r="B299" s="54" t="s">
        <v>494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79</v>
      </c>
      <c r="Q300" s="759"/>
      <c r="R300" s="759"/>
      <c r="S300" s="759"/>
      <c r="T300" s="759"/>
      <c r="U300" s="759"/>
      <c r="V300" s="760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79</v>
      </c>
      <c r="Q301" s="759"/>
      <c r="R301" s="759"/>
      <c r="S301" s="759"/>
      <c r="T301" s="759"/>
      <c r="U301" s="759"/>
      <c r="V301" s="760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147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496</v>
      </c>
      <c r="B303" s="54" t="s">
        <v>497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79</v>
      </c>
      <c r="Q304" s="759"/>
      <c r="R304" s="759"/>
      <c r="S304" s="759"/>
      <c r="T304" s="759"/>
      <c r="U304" s="759"/>
      <c r="V304" s="760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79</v>
      </c>
      <c r="Q305" s="759"/>
      <c r="R305" s="759"/>
      <c r="S305" s="759"/>
      <c r="T305" s="759"/>
      <c r="U305" s="759"/>
      <c r="V305" s="760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499</v>
      </c>
      <c r="B307" s="54" t="s">
        <v>500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502</v>
      </c>
      <c r="B308" s="54" t="s">
        <v>503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79</v>
      </c>
      <c r="Q309" s="759"/>
      <c r="R309" s="759"/>
      <c r="S309" s="759"/>
      <c r="T309" s="759"/>
      <c r="U309" s="759"/>
      <c r="V309" s="760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79</v>
      </c>
      <c r="Q310" s="759"/>
      <c r="R310" s="759"/>
      <c r="S310" s="759"/>
      <c r="T310" s="759"/>
      <c r="U310" s="759"/>
      <c r="V310" s="760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505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506</v>
      </c>
      <c r="B313" s="54" t="s">
        <v>507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79</v>
      </c>
      <c r="Q314" s="759"/>
      <c r="R314" s="759"/>
      <c r="S314" s="759"/>
      <c r="T314" s="759"/>
      <c r="U314" s="759"/>
      <c r="V314" s="760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79</v>
      </c>
      <c r="Q315" s="759"/>
      <c r="R315" s="759"/>
      <c r="S315" s="759"/>
      <c r="T315" s="759"/>
      <c r="U315" s="759"/>
      <c r="V315" s="760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147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509</v>
      </c>
      <c r="B317" s="54" t="s">
        <v>510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79</v>
      </c>
      <c r="Q318" s="759"/>
      <c r="R318" s="759"/>
      <c r="S318" s="759"/>
      <c r="T318" s="759"/>
      <c r="U318" s="759"/>
      <c r="V318" s="760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79</v>
      </c>
      <c r="Q319" s="759"/>
      <c r="R319" s="759"/>
      <c r="S319" s="759"/>
      <c r="T319" s="759"/>
      <c r="U319" s="759"/>
      <c r="V319" s="760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512</v>
      </c>
      <c r="B321" s="54" t="s">
        <v>513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79</v>
      </c>
      <c r="Q323" s="759"/>
      <c r="R323" s="759"/>
      <c r="S323" s="759"/>
      <c r="T323" s="759"/>
      <c r="U323" s="759"/>
      <c r="V323" s="760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79</v>
      </c>
      <c r="Q324" s="759"/>
      <c r="R324" s="759"/>
      <c r="S324" s="759"/>
      <c r="T324" s="759"/>
      <c r="U324" s="759"/>
      <c r="V324" s="760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518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519</v>
      </c>
      <c r="B327" s="54" t="s">
        <v>520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79</v>
      </c>
      <c r="Q329" s="759"/>
      <c r="R329" s="759"/>
      <c r="S329" s="759"/>
      <c r="T329" s="759"/>
      <c r="U329" s="759"/>
      <c r="V329" s="760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79</v>
      </c>
      <c r="Q330" s="759"/>
      <c r="R330" s="759"/>
      <c r="S330" s="759"/>
      <c r="T330" s="759"/>
      <c r="U330" s="759"/>
      <c r="V330" s="760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147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523</v>
      </c>
      <c r="B332" s="54" t="s">
        <v>524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526</v>
      </c>
      <c r="B333" s="54" t="s">
        <v>527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79</v>
      </c>
      <c r="Q334" s="759"/>
      <c r="R334" s="759"/>
      <c r="S334" s="759"/>
      <c r="T334" s="759"/>
      <c r="U334" s="759"/>
      <c r="V334" s="760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79</v>
      </c>
      <c r="Q335" s="759"/>
      <c r="R335" s="759"/>
      <c r="S335" s="759"/>
      <c r="T335" s="759"/>
      <c r="U335" s="759"/>
      <c r="V335" s="760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528</v>
      </c>
      <c r="B337" s="54" t="s">
        <v>529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79</v>
      </c>
      <c r="Q338" s="759"/>
      <c r="R338" s="759"/>
      <c r="S338" s="759"/>
      <c r="T338" s="759"/>
      <c r="U338" s="759"/>
      <c r="V338" s="760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79</v>
      </c>
      <c r="Q339" s="759"/>
      <c r="R339" s="759"/>
      <c r="S339" s="759"/>
      <c r="T339" s="759"/>
      <c r="U339" s="759"/>
      <c r="V339" s="760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531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532</v>
      </c>
      <c r="B342" s="54" t="s">
        <v>533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79</v>
      </c>
      <c r="Q343" s="759"/>
      <c r="R343" s="759"/>
      <c r="S343" s="759"/>
      <c r="T343" s="759"/>
      <c r="U343" s="759"/>
      <c r="V343" s="760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79</v>
      </c>
      <c r="Q344" s="759"/>
      <c r="R344" s="759"/>
      <c r="S344" s="759"/>
      <c r="T344" s="759"/>
      <c r="U344" s="759"/>
      <c r="V344" s="760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535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536</v>
      </c>
      <c r="B347" s="54" t="s">
        <v>537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539</v>
      </c>
      <c r="B348" s="54" t="s">
        <v>540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539</v>
      </c>
      <c r="B349" s="54" t="s">
        <v>542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544</v>
      </c>
      <c r="B350" s="54" t="s">
        <v>545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547</v>
      </c>
      <c r="B351" s="54" t="s">
        <v>548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550</v>
      </c>
      <c r="B352" s="54" t="s">
        <v>551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553</v>
      </c>
      <c r="B353" s="54" t="s">
        <v>554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555</v>
      </c>
      <c r="B354" s="54" t="s">
        <v>556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79</v>
      </c>
      <c r="Q355" s="759"/>
      <c r="R355" s="759"/>
      <c r="S355" s="759"/>
      <c r="T355" s="759"/>
      <c r="U355" s="759"/>
      <c r="V355" s="760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79</v>
      </c>
      <c r="Q356" s="759"/>
      <c r="R356" s="759"/>
      <c r="S356" s="759"/>
      <c r="T356" s="759"/>
      <c r="U356" s="759"/>
      <c r="V356" s="760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147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558</v>
      </c>
      <c r="B358" s="54" t="s">
        <v>559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567</v>
      </c>
      <c r="B361" s="54" t="s">
        <v>568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79</v>
      </c>
      <c r="Q362" s="759"/>
      <c r="R362" s="759"/>
      <c r="S362" s="759"/>
      <c r="T362" s="759"/>
      <c r="U362" s="759"/>
      <c r="V362" s="760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79</v>
      </c>
      <c r="Q363" s="759"/>
      <c r="R363" s="759"/>
      <c r="S363" s="759"/>
      <c r="T363" s="759"/>
      <c r="U363" s="759"/>
      <c r="V363" s="760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569</v>
      </c>
      <c r="B365" s="54" t="s">
        <v>570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572</v>
      </c>
      <c r="B366" s="54" t="s">
        <v>573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575</v>
      </c>
      <c r="B367" s="54" t="s">
        <v>576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79</v>
      </c>
      <c r="Q371" s="759"/>
      <c r="R371" s="759"/>
      <c r="S371" s="759"/>
      <c r="T371" s="759"/>
      <c r="U371" s="759"/>
      <c r="V371" s="760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79</v>
      </c>
      <c r="Q372" s="759"/>
      <c r="R372" s="759"/>
      <c r="S372" s="759"/>
      <c r="T372" s="759"/>
      <c r="U372" s="759"/>
      <c r="V372" s="760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7" t="s">
        <v>178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46</v>
      </c>
      <c r="Y374" s="742">
        <f>IFERROR(IF(X374="",0,CEILING((X374/$H374),1)*$H374),"")</f>
        <v>50.400000000000006</v>
      </c>
      <c r="Z374" s="36">
        <f>IFERROR(IF(Y374=0,"",ROUNDUP(Y374/H374,0)*0.01898),"")</f>
        <v>0.11388000000000001</v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48.842142857142854</v>
      </c>
      <c r="BN374" s="64">
        <f>IFERROR(Y374*I374/H374,"0")</f>
        <v>53.514000000000003</v>
      </c>
      <c r="BO374" s="64">
        <f>IFERROR(1/J374*(X374/H374),"0")</f>
        <v>8.5565476190476192E-2</v>
      </c>
      <c r="BP374" s="64">
        <f>IFERROR(1/J374*(Y374/H374),"0")</f>
        <v>9.375E-2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100</v>
      </c>
      <c r="Y375" s="742">
        <f>IFERROR(IF(X375="",0,CEILING((X375/$H375),1)*$H375),"")</f>
        <v>101.39999999999999</v>
      </c>
      <c r="Z375" s="36">
        <f>IFERROR(IF(Y375=0,"",ROUNDUP(Y375/H375,0)*0.01898),"")</f>
        <v>0.24674000000000001</v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106.65384615384617</v>
      </c>
      <c r="BN375" s="64">
        <f>IFERROR(Y375*I375/H375,"0")</f>
        <v>108.14700000000001</v>
      </c>
      <c r="BO375" s="64">
        <f>IFERROR(1/J375*(X375/H375),"0")</f>
        <v>0.20032051282051283</v>
      </c>
      <c r="BP375" s="64">
        <f>IFERROR(1/J375*(Y375/H375),"0")</f>
        <v>0.203125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74" t="s">
        <v>595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29</v>
      </c>
      <c r="Y376" s="742">
        <f>IFERROR(IF(X376="",0,CEILING((X376/$H376),1)*$H376),"")</f>
        <v>33.6</v>
      </c>
      <c r="Z376" s="36">
        <f>IFERROR(IF(Y376=0,"",ROUNDUP(Y376/H376,0)*0.01898),"")</f>
        <v>7.5920000000000001E-2</v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30.791785714285716</v>
      </c>
      <c r="BN376" s="64">
        <f>IFERROR(Y376*I376/H376,"0")</f>
        <v>35.676000000000002</v>
      </c>
      <c r="BO376" s="64">
        <f>IFERROR(1/J376*(X376/H376),"0")</f>
        <v>5.3943452380952377E-2</v>
      </c>
      <c r="BP376" s="64">
        <f>IFERROR(1/J376*(Y376/H376),"0")</f>
        <v>6.25E-2</v>
      </c>
    </row>
    <row r="377" spans="1:68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79</v>
      </c>
      <c r="Q377" s="759"/>
      <c r="R377" s="759"/>
      <c r="S377" s="759"/>
      <c r="T377" s="759"/>
      <c r="U377" s="759"/>
      <c r="V377" s="760"/>
      <c r="W377" s="37" t="s">
        <v>80</v>
      </c>
      <c r="X377" s="743">
        <f>IFERROR(X374/H374,"0")+IFERROR(X375/H375,"0")+IFERROR(X376/H376,"0")</f>
        <v>21.749084249084252</v>
      </c>
      <c r="Y377" s="743">
        <f>IFERROR(Y374/H374,"0")+IFERROR(Y375/H375,"0")+IFERROR(Y376/H376,"0")</f>
        <v>23</v>
      </c>
      <c r="Z377" s="743">
        <f>IFERROR(IF(Z374="",0,Z374),"0")+IFERROR(IF(Z375="",0,Z375),"0")+IFERROR(IF(Z376="",0,Z376),"0")</f>
        <v>0.43654000000000004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79</v>
      </c>
      <c r="Q378" s="759"/>
      <c r="R378" s="759"/>
      <c r="S378" s="759"/>
      <c r="T378" s="759"/>
      <c r="U378" s="759"/>
      <c r="V378" s="760"/>
      <c r="W378" s="37" t="s">
        <v>68</v>
      </c>
      <c r="X378" s="743">
        <f>IFERROR(SUM(X374:X376),"0")</f>
        <v>175</v>
      </c>
      <c r="Y378" s="743">
        <f>IFERROR(SUM(Y374:Y376),"0")</f>
        <v>185.4</v>
      </c>
      <c r="Z378" s="37"/>
      <c r="AA378" s="744"/>
      <c r="AB378" s="744"/>
      <c r="AC378" s="744"/>
    </row>
    <row r="379" spans="1:68" ht="14.25" hidden="1" customHeight="1" x14ac:dyDescent="0.25">
      <c r="A379" s="757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597</v>
      </c>
      <c r="B380" s="54" t="s">
        <v>598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1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802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604</v>
      </c>
      <c r="B382" s="54" t="s">
        <v>605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7</v>
      </c>
      <c r="Y383" s="742">
        <f>IFERROR(IF(X383="",0,CEILING((X383/$H383),1)*$H383),"")</f>
        <v>7.6499999999999995</v>
      </c>
      <c r="Z383" s="36">
        <f>IFERROR(IF(Y383=0,"",ROUNDUP(Y383/H383,0)*0.00651),"")</f>
        <v>1.9529999999999999E-2</v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7.9058823529411768</v>
      </c>
      <c r="BN383" s="64">
        <f>IFERROR(Y383*I383/H383,"0")</f>
        <v>8.6399999999999988</v>
      </c>
      <c r="BO383" s="64">
        <f>IFERROR(1/J383*(X383/H383),"0")</f>
        <v>1.508295625942685E-2</v>
      </c>
      <c r="BP383" s="64">
        <f>IFERROR(1/J383*(Y383/H383),"0")</f>
        <v>1.6483516483516484E-2</v>
      </c>
    </row>
    <row r="384" spans="1:68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79</v>
      </c>
      <c r="Q384" s="759"/>
      <c r="R384" s="759"/>
      <c r="S384" s="759"/>
      <c r="T384" s="759"/>
      <c r="U384" s="759"/>
      <c r="V384" s="760"/>
      <c r="W384" s="37" t="s">
        <v>80</v>
      </c>
      <c r="X384" s="743">
        <f>IFERROR(X380/H380,"0")+IFERROR(X381/H381,"0")+IFERROR(X382/H382,"0")+IFERROR(X383/H383,"0")</f>
        <v>2.7450980392156863</v>
      </c>
      <c r="Y384" s="743">
        <f>IFERROR(Y380/H380,"0")+IFERROR(Y381/H381,"0")+IFERROR(Y382/H382,"0")+IFERROR(Y383/H383,"0")</f>
        <v>3</v>
      </c>
      <c r="Z384" s="743">
        <f>IFERROR(IF(Z380="",0,Z380),"0")+IFERROR(IF(Z381="",0,Z381),"0")+IFERROR(IF(Z382="",0,Z382),"0")+IFERROR(IF(Z383="",0,Z383),"0")</f>
        <v>1.9529999999999999E-2</v>
      </c>
      <c r="AA384" s="744"/>
      <c r="AB384" s="744"/>
      <c r="AC384" s="744"/>
    </row>
    <row r="385" spans="1:68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79</v>
      </c>
      <c r="Q385" s="759"/>
      <c r="R385" s="759"/>
      <c r="S385" s="759"/>
      <c r="T385" s="759"/>
      <c r="U385" s="759"/>
      <c r="V385" s="760"/>
      <c r="W385" s="37" t="s">
        <v>68</v>
      </c>
      <c r="X385" s="743">
        <f>IFERROR(SUM(X380:X383),"0")</f>
        <v>7</v>
      </c>
      <c r="Y385" s="743">
        <f>IFERROR(SUM(Y380:Y383),"0")</f>
        <v>7.6499999999999995</v>
      </c>
      <c r="Z385" s="37"/>
      <c r="AA385" s="744"/>
      <c r="AB385" s="744"/>
      <c r="AC385" s="744"/>
    </row>
    <row r="386" spans="1:68" ht="14.25" hidden="1" customHeight="1" x14ac:dyDescent="0.25">
      <c r="A386" s="757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79</v>
      </c>
      <c r="Q390" s="759"/>
      <c r="R390" s="759"/>
      <c r="S390" s="759"/>
      <c r="T390" s="759"/>
      <c r="U390" s="759"/>
      <c r="V390" s="760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79</v>
      </c>
      <c r="Q391" s="759"/>
      <c r="R391" s="759"/>
      <c r="S391" s="759"/>
      <c r="T391" s="759"/>
      <c r="U391" s="759"/>
      <c r="V391" s="760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147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5</v>
      </c>
      <c r="Y394" s="742">
        <f>IFERROR(IF(X394="",0,CEILING((X394/$H394),1)*$H394),"")</f>
        <v>5.4</v>
      </c>
      <c r="Z394" s="36">
        <f>IFERROR(IF(Y394=0,"",ROUNDUP(Y394/H394,0)*0.00651),"")</f>
        <v>1.9529999999999999E-2</v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5.6333333333333337</v>
      </c>
      <c r="BN394" s="64">
        <f>IFERROR(Y394*I394/H394,"0")</f>
        <v>6.0839999999999996</v>
      </c>
      <c r="BO394" s="64">
        <f>IFERROR(1/J394*(X394/H394),"0")</f>
        <v>1.5262515262515264E-2</v>
      </c>
      <c r="BP394" s="64">
        <f>IFERROR(1/J394*(Y394/H394),"0")</f>
        <v>1.6483516483516484E-2</v>
      </c>
    </row>
    <row r="395" spans="1:68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79</v>
      </c>
      <c r="Q395" s="759"/>
      <c r="R395" s="759"/>
      <c r="S395" s="759"/>
      <c r="T395" s="759"/>
      <c r="U395" s="759"/>
      <c r="V395" s="760"/>
      <c r="W395" s="37" t="s">
        <v>80</v>
      </c>
      <c r="X395" s="743">
        <f>IFERROR(X394/H394,"0")</f>
        <v>2.7777777777777777</v>
      </c>
      <c r="Y395" s="743">
        <f>IFERROR(Y394/H394,"0")</f>
        <v>3</v>
      </c>
      <c r="Z395" s="743">
        <f>IFERROR(IF(Z394="",0,Z394),"0")</f>
        <v>1.9529999999999999E-2</v>
      </c>
      <c r="AA395" s="744"/>
      <c r="AB395" s="744"/>
      <c r="AC395" s="744"/>
    </row>
    <row r="396" spans="1:68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79</v>
      </c>
      <c r="Q396" s="759"/>
      <c r="R396" s="759"/>
      <c r="S396" s="759"/>
      <c r="T396" s="759"/>
      <c r="U396" s="759"/>
      <c r="V396" s="760"/>
      <c r="W396" s="37" t="s">
        <v>68</v>
      </c>
      <c r="X396" s="743">
        <f>IFERROR(SUM(X394:X394),"0")</f>
        <v>5</v>
      </c>
      <c r="Y396" s="743">
        <f>IFERROR(SUM(Y394:Y394),"0")</f>
        <v>5.4</v>
      </c>
      <c r="Z396" s="37"/>
      <c r="AA396" s="744"/>
      <c r="AB396" s="744"/>
      <c r="AC396" s="744"/>
    </row>
    <row r="397" spans="1:68" ht="14.25" hidden="1" customHeight="1" x14ac:dyDescent="0.25">
      <c r="A397" s="757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622</v>
      </c>
      <c r="B398" s="54" t="s">
        <v>623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79</v>
      </c>
      <c r="Q401" s="759"/>
      <c r="R401" s="759"/>
      <c r="S401" s="759"/>
      <c r="T401" s="759"/>
      <c r="U401" s="759"/>
      <c r="V401" s="760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79</v>
      </c>
      <c r="Q402" s="759"/>
      <c r="R402" s="759"/>
      <c r="S402" s="759"/>
      <c r="T402" s="759"/>
      <c r="U402" s="759"/>
      <c r="V402" s="760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791" t="s">
        <v>631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750</v>
      </c>
      <c r="Y406" s="742">
        <f t="shared" ref="Y406:Y415" si="77">IFERROR(IF(X406="",0,CEILING((X406/$H406),1)*$H406),"")</f>
        <v>750</v>
      </c>
      <c r="Z406" s="36">
        <f>IFERROR(IF(Y406=0,"",ROUNDUP(Y406/H406,0)*0.02175),"")</f>
        <v>1.0874999999999999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774</v>
      </c>
      <c r="BN406" s="64">
        <f t="shared" ref="BN406:BN415" si="79">IFERROR(Y406*I406/H406,"0")</f>
        <v>774</v>
      </c>
      <c r="BO406" s="64">
        <f t="shared" ref="BO406:BO415" si="80">IFERROR(1/J406*(X406/H406),"0")</f>
        <v>1.0416666666666665</v>
      </c>
      <c r="BP406" s="64">
        <f t="shared" ref="BP406:BP415" si="81">IFERROR(1/J406*(Y406/H406),"0")</f>
        <v>1.0416666666666665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40</v>
      </c>
      <c r="Y408" s="742">
        <f t="shared" si="77"/>
        <v>45</v>
      </c>
      <c r="Z408" s="36">
        <f>IFERROR(IF(Y408=0,"",ROUNDUP(Y408/H408,0)*0.02175),"")</f>
        <v>6.5250000000000002E-2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41.28</v>
      </c>
      <c r="BN408" s="64">
        <f t="shared" si="79"/>
        <v>46.440000000000005</v>
      </c>
      <c r="BO408" s="64">
        <f t="shared" si="80"/>
        <v>5.5555555555555552E-2</v>
      </c>
      <c r="BP408" s="64">
        <f t="shared" si="81"/>
        <v>6.25E-2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655</v>
      </c>
      <c r="Y410" s="742">
        <f t="shared" si="77"/>
        <v>660</v>
      </c>
      <c r="Z410" s="36">
        <f>IFERROR(IF(Y410=0,"",ROUNDUP(Y410/H410,0)*0.02175),"")</f>
        <v>0.95699999999999996</v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675.95999999999992</v>
      </c>
      <c r="BN410" s="64">
        <f t="shared" si="79"/>
        <v>681.12000000000012</v>
      </c>
      <c r="BO410" s="64">
        <f t="shared" si="80"/>
        <v>0.9097222222222221</v>
      </c>
      <c r="BP410" s="64">
        <f t="shared" si="81"/>
        <v>0.91666666666666663</v>
      </c>
    </row>
    <row r="411" spans="1:68" ht="27" hidden="1" customHeight="1" x14ac:dyDescent="0.25">
      <c r="A411" s="54" t="s">
        <v>642</v>
      </c>
      <c r="B411" s="54" t="s">
        <v>645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467</v>
      </c>
      <c r="Y412" s="742">
        <f t="shared" si="77"/>
        <v>480</v>
      </c>
      <c r="Z412" s="36">
        <f>IFERROR(IF(Y412=0,"",ROUNDUP(Y412/H412,0)*0.02175),"")</f>
        <v>0.69599999999999995</v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481.94400000000002</v>
      </c>
      <c r="BN412" s="64">
        <f t="shared" si="79"/>
        <v>495.36</v>
      </c>
      <c r="BO412" s="64">
        <f t="shared" si="80"/>
        <v>0.64861111111111103</v>
      </c>
      <c r="BP412" s="64">
        <f t="shared" si="81"/>
        <v>0.66666666666666663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79</v>
      </c>
      <c r="Q416" s="759"/>
      <c r="R416" s="759"/>
      <c r="S416" s="759"/>
      <c r="T416" s="759"/>
      <c r="U416" s="759"/>
      <c r="V416" s="760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127.46666666666667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129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2.8057499999999997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79</v>
      </c>
      <c r="Q417" s="759"/>
      <c r="R417" s="759"/>
      <c r="S417" s="759"/>
      <c r="T417" s="759"/>
      <c r="U417" s="759"/>
      <c r="V417" s="760"/>
      <c r="W417" s="37" t="s">
        <v>68</v>
      </c>
      <c r="X417" s="743">
        <f>IFERROR(SUM(X406:X415),"0")</f>
        <v>1912</v>
      </c>
      <c r="Y417" s="743">
        <f>IFERROR(SUM(Y406:Y415),"0")</f>
        <v>1935</v>
      </c>
      <c r="Z417" s="37"/>
      <c r="AA417" s="744"/>
      <c r="AB417" s="744"/>
      <c r="AC417" s="744"/>
    </row>
    <row r="418" spans="1:68" ht="14.25" hidden="1" customHeight="1" x14ac:dyDescent="0.25">
      <c r="A418" s="757" t="s">
        <v>136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853</v>
      </c>
      <c r="Y419" s="742">
        <f>IFERROR(IF(X419="",0,CEILING((X419/$H419),1)*$H419),"")</f>
        <v>855</v>
      </c>
      <c r="Z419" s="36">
        <f>IFERROR(IF(Y419=0,"",ROUNDUP(Y419/H419,0)*0.02175),"")</f>
        <v>1.2397499999999999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880.29600000000005</v>
      </c>
      <c r="BN419" s="64">
        <f>IFERROR(Y419*I419/H419,"0")</f>
        <v>882.36</v>
      </c>
      <c r="BO419" s="64">
        <f>IFERROR(1/J419*(X419/H419),"0")</f>
        <v>1.1847222222222222</v>
      </c>
      <c r="BP419" s="64">
        <f>IFERROR(1/J419*(Y419/H419),"0")</f>
        <v>1.1875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79</v>
      </c>
      <c r="Q421" s="759"/>
      <c r="R421" s="759"/>
      <c r="S421" s="759"/>
      <c r="T421" s="759"/>
      <c r="U421" s="759"/>
      <c r="V421" s="760"/>
      <c r="W421" s="37" t="s">
        <v>80</v>
      </c>
      <c r="X421" s="743">
        <f>IFERROR(X419/H419,"0")+IFERROR(X420/H420,"0")</f>
        <v>56.866666666666667</v>
      </c>
      <c r="Y421" s="743">
        <f>IFERROR(Y419/H419,"0")+IFERROR(Y420/H420,"0")</f>
        <v>57</v>
      </c>
      <c r="Z421" s="743">
        <f>IFERROR(IF(Z419="",0,Z419),"0")+IFERROR(IF(Z420="",0,Z420),"0")</f>
        <v>1.2397499999999999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79</v>
      </c>
      <c r="Q422" s="759"/>
      <c r="R422" s="759"/>
      <c r="S422" s="759"/>
      <c r="T422" s="759"/>
      <c r="U422" s="759"/>
      <c r="V422" s="760"/>
      <c r="W422" s="37" t="s">
        <v>68</v>
      </c>
      <c r="X422" s="743">
        <f>IFERROR(SUM(X419:X420),"0")</f>
        <v>853</v>
      </c>
      <c r="Y422" s="743">
        <f>IFERROR(SUM(Y419:Y420),"0")</f>
        <v>855</v>
      </c>
      <c r="Z422" s="37"/>
      <c r="AA422" s="744"/>
      <c r="AB422" s="744"/>
      <c r="AC422" s="744"/>
    </row>
    <row r="423" spans="1:68" ht="14.25" hidden="1" customHeight="1" x14ac:dyDescent="0.25">
      <c r="A423" s="757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6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6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79</v>
      </c>
      <c r="Q426" s="759"/>
      <c r="R426" s="759"/>
      <c r="S426" s="759"/>
      <c r="T426" s="759"/>
      <c r="U426" s="759"/>
      <c r="V426" s="760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79</v>
      </c>
      <c r="Q427" s="759"/>
      <c r="R427" s="759"/>
      <c r="S427" s="759"/>
      <c r="T427" s="759"/>
      <c r="U427" s="759"/>
      <c r="V427" s="760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7" t="s">
        <v>178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900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117</v>
      </c>
      <c r="Y429" s="742">
        <f>IFERROR(IF(X429="",0,CEILING((X429/$H429),1)*$H429),"")</f>
        <v>117</v>
      </c>
      <c r="Z429" s="36">
        <f>IFERROR(IF(Y429=0,"",ROUNDUP(Y429/H429,0)*0.01898),"")</f>
        <v>0.24674000000000001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123.747</v>
      </c>
      <c r="BN429" s="64">
        <f>IFERROR(Y429*I429/H429,"0")</f>
        <v>123.747</v>
      </c>
      <c r="BO429" s="64">
        <f>IFERROR(1/J429*(X429/H429),"0")</f>
        <v>0.203125</v>
      </c>
      <c r="BP429" s="64">
        <f>IFERROR(1/J429*(Y429/H429),"0")</f>
        <v>0.203125</v>
      </c>
    </row>
    <row r="430" spans="1:68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79</v>
      </c>
      <c r="Q430" s="759"/>
      <c r="R430" s="759"/>
      <c r="S430" s="759"/>
      <c r="T430" s="759"/>
      <c r="U430" s="759"/>
      <c r="V430" s="760"/>
      <c r="W430" s="37" t="s">
        <v>80</v>
      </c>
      <c r="X430" s="743">
        <f>IFERROR(X429/H429,"0")</f>
        <v>13</v>
      </c>
      <c r="Y430" s="743">
        <f>IFERROR(Y429/H429,"0")</f>
        <v>13</v>
      </c>
      <c r="Z430" s="743">
        <f>IFERROR(IF(Z429="",0,Z429),"0")</f>
        <v>0.24674000000000001</v>
      </c>
      <c r="AA430" s="744"/>
      <c r="AB430" s="744"/>
      <c r="AC430" s="744"/>
    </row>
    <row r="431" spans="1:68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79</v>
      </c>
      <c r="Q431" s="759"/>
      <c r="R431" s="759"/>
      <c r="S431" s="759"/>
      <c r="T431" s="759"/>
      <c r="U431" s="759"/>
      <c r="V431" s="760"/>
      <c r="W431" s="37" t="s">
        <v>68</v>
      </c>
      <c r="X431" s="743">
        <f>IFERROR(SUM(X429:X429),"0")</f>
        <v>117</v>
      </c>
      <c r="Y431" s="743">
        <f>IFERROR(SUM(Y429:Y429),"0")</f>
        <v>117</v>
      </c>
      <c r="Z431" s="37"/>
      <c r="AA431" s="744"/>
      <c r="AB431" s="744"/>
      <c r="AC431" s="744"/>
    </row>
    <row r="432" spans="1:68" ht="16.5" hidden="1" customHeight="1" x14ac:dyDescent="0.25">
      <c r="A432" s="745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674</v>
      </c>
      <c r="B434" s="54" t="s">
        <v>675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674</v>
      </c>
      <c r="B435" s="54" t="s">
        <v>677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679</v>
      </c>
      <c r="B436" s="54" t="s">
        <v>680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679</v>
      </c>
      <c r="B437" s="54" t="s">
        <v>681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688</v>
      </c>
      <c r="B440" s="54" t="s">
        <v>689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79</v>
      </c>
      <c r="Q442" s="759"/>
      <c r="R442" s="759"/>
      <c r="S442" s="759"/>
      <c r="T442" s="759"/>
      <c r="U442" s="759"/>
      <c r="V442" s="760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79</v>
      </c>
      <c r="Q443" s="759"/>
      <c r="R443" s="759"/>
      <c r="S443" s="759"/>
      <c r="T443" s="759"/>
      <c r="U443" s="759"/>
      <c r="V443" s="760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147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79</v>
      </c>
      <c r="Q447" s="759"/>
      <c r="R447" s="759"/>
      <c r="S447" s="759"/>
      <c r="T447" s="759"/>
      <c r="U447" s="759"/>
      <c r="V447" s="760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79</v>
      </c>
      <c r="Q448" s="759"/>
      <c r="R448" s="759"/>
      <c r="S448" s="759"/>
      <c r="T448" s="759"/>
      <c r="U448" s="759"/>
      <c r="V448" s="760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6" t="s">
        <v>699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177</v>
      </c>
      <c r="Y450" s="742">
        <f>IFERROR(IF(X450="",0,CEILING((X450/$H450),1)*$H450),"")</f>
        <v>180</v>
      </c>
      <c r="Z450" s="36">
        <f>IFERROR(IF(Y450=0,"",ROUNDUP(Y450/H450,0)*0.01898),"")</f>
        <v>0.37959999999999999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187.20699999999999</v>
      </c>
      <c r="BN450" s="64">
        <f>IFERROR(Y450*I450/H450,"0")</f>
        <v>190.38</v>
      </c>
      <c r="BO450" s="64">
        <f>IFERROR(1/J450*(X450/H450),"0")</f>
        <v>0.30729166666666669</v>
      </c>
      <c r="BP450" s="64">
        <f>IFERROR(1/J450*(Y450/H450),"0")</f>
        <v>0.3125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707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79</v>
      </c>
      <c r="Q455" s="759"/>
      <c r="R455" s="759"/>
      <c r="S455" s="759"/>
      <c r="T455" s="759"/>
      <c r="U455" s="759"/>
      <c r="V455" s="760"/>
      <c r="W455" s="37" t="s">
        <v>80</v>
      </c>
      <c r="X455" s="743">
        <f>IFERROR(X450/H450,"0")+IFERROR(X451/H451,"0")+IFERROR(X452/H452,"0")+IFERROR(X453/H453,"0")+IFERROR(X454/H454,"0")</f>
        <v>19.666666666666668</v>
      </c>
      <c r="Y455" s="743">
        <f>IFERROR(Y450/H450,"0")+IFERROR(Y451/H451,"0")+IFERROR(Y452/H452,"0")+IFERROR(Y453/H453,"0")+IFERROR(Y454/H454,"0")</f>
        <v>20</v>
      </c>
      <c r="Z455" s="743">
        <f>IFERROR(IF(Z450="",0,Z450),"0")+IFERROR(IF(Z451="",0,Z451),"0")+IFERROR(IF(Z452="",0,Z452),"0")+IFERROR(IF(Z453="",0,Z453),"0")+IFERROR(IF(Z454="",0,Z454),"0")</f>
        <v>0.37959999999999999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79</v>
      </c>
      <c r="Q456" s="759"/>
      <c r="R456" s="759"/>
      <c r="S456" s="759"/>
      <c r="T456" s="759"/>
      <c r="U456" s="759"/>
      <c r="V456" s="760"/>
      <c r="W456" s="37" t="s">
        <v>68</v>
      </c>
      <c r="X456" s="743">
        <f>IFERROR(SUM(X450:X454),"0")</f>
        <v>177</v>
      </c>
      <c r="Y456" s="743">
        <f>IFERROR(SUM(Y450:Y454),"0")</f>
        <v>180</v>
      </c>
      <c r="Z456" s="37"/>
      <c r="AA456" s="744"/>
      <c r="AB456" s="744"/>
      <c r="AC456" s="744"/>
    </row>
    <row r="457" spans="1:68" ht="14.25" hidden="1" customHeight="1" x14ac:dyDescent="0.25">
      <c r="A457" s="757" t="s">
        <v>178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20" t="s">
        <v>714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79</v>
      </c>
      <c r="Q459" s="759"/>
      <c r="R459" s="759"/>
      <c r="S459" s="759"/>
      <c r="T459" s="759"/>
      <c r="U459" s="759"/>
      <c r="V459" s="760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79</v>
      </c>
      <c r="Q460" s="759"/>
      <c r="R460" s="759"/>
      <c r="S460" s="759"/>
      <c r="T460" s="759"/>
      <c r="U460" s="759"/>
      <c r="V460" s="760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716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717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147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9" t="s">
        <v>720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21</v>
      </c>
      <c r="Y464" s="742">
        <f t="shared" ref="Y464:Y479" si="87">IFERROR(IF(X464="",0,CEILING((X464/$H464),1)*$H464),"")</f>
        <v>21.6</v>
      </c>
      <c r="Z464" s="36">
        <f>IFERROR(IF(Y464=0,"",ROUNDUP(Y464/H464,0)*0.00902),"")</f>
        <v>3.6080000000000001E-2</v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21.816666666666666</v>
      </c>
      <c r="BN464" s="64">
        <f t="shared" ref="BN464:BN479" si="89">IFERROR(Y464*I464/H464,"0")</f>
        <v>22.44</v>
      </c>
      <c r="BO464" s="64">
        <f t="shared" ref="BO464:BO479" si="90">IFERROR(1/J464*(X464/H464),"0")</f>
        <v>2.9461279461279462E-2</v>
      </c>
      <c r="BP464" s="64">
        <f t="shared" ref="BP464:BP479" si="91">IFERROR(1/J464*(Y464/H464),"0")</f>
        <v>3.0303030303030304E-2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6" t="s">
        <v>724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64" t="s">
        <v>724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10" t="s">
        <v>729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2" t="s">
        <v>734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36" t="s">
        <v>741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57" t="s">
        <v>748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754</v>
      </c>
      <c r="B478" s="54" t="s">
        <v>755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754</v>
      </c>
      <c r="B479" s="54" t="s">
        <v>757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97" t="s">
        <v>758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79</v>
      </c>
      <c r="Q480" s="759"/>
      <c r="R480" s="759"/>
      <c r="S480" s="759"/>
      <c r="T480" s="759"/>
      <c r="U480" s="759"/>
      <c r="V480" s="760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3.8888888888888888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4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3.6080000000000001E-2</v>
      </c>
      <c r="AA480" s="744"/>
      <c r="AB480" s="744"/>
      <c r="AC480" s="744"/>
    </row>
    <row r="481" spans="1:68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79</v>
      </c>
      <c r="Q481" s="759"/>
      <c r="R481" s="759"/>
      <c r="S481" s="759"/>
      <c r="T481" s="759"/>
      <c r="U481" s="759"/>
      <c r="V481" s="760"/>
      <c r="W481" s="37" t="s">
        <v>68</v>
      </c>
      <c r="X481" s="743">
        <f>IFERROR(SUM(X464:X479),"0")</f>
        <v>21</v>
      </c>
      <c r="Y481" s="743">
        <f>IFERROR(SUM(Y464:Y479),"0")</f>
        <v>21.6</v>
      </c>
      <c r="Z481" s="37"/>
      <c r="AA481" s="744"/>
      <c r="AB481" s="744"/>
      <c r="AC481" s="744"/>
    </row>
    <row r="482" spans="1:68" ht="14.25" hidden="1" customHeight="1" x14ac:dyDescent="0.25">
      <c r="A482" s="757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759</v>
      </c>
      <c r="B483" s="54" t="s">
        <v>760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762</v>
      </c>
      <c r="B484" s="54" t="s">
        <v>763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79</v>
      </c>
      <c r="Q485" s="759"/>
      <c r="R485" s="759"/>
      <c r="S485" s="759"/>
      <c r="T485" s="759"/>
      <c r="U485" s="759"/>
      <c r="V485" s="760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79</v>
      </c>
      <c r="Q486" s="759"/>
      <c r="R486" s="759"/>
      <c r="S486" s="759"/>
      <c r="T486" s="759"/>
      <c r="U486" s="759"/>
      <c r="V486" s="760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765</v>
      </c>
      <c r="B488" s="54" t="s">
        <v>766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79</v>
      </c>
      <c r="Q489" s="759"/>
      <c r="R489" s="759"/>
      <c r="S489" s="759"/>
      <c r="T489" s="759"/>
      <c r="U489" s="759"/>
      <c r="V489" s="760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79</v>
      </c>
      <c r="Q490" s="759"/>
      <c r="R490" s="759"/>
      <c r="S490" s="759"/>
      <c r="T490" s="759"/>
      <c r="U490" s="759"/>
      <c r="V490" s="760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770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136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771</v>
      </c>
      <c r="B493" s="54" t="s">
        <v>772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79</v>
      </c>
      <c r="Q494" s="759"/>
      <c r="R494" s="759"/>
      <c r="S494" s="759"/>
      <c r="T494" s="759"/>
      <c r="U494" s="759"/>
      <c r="V494" s="760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79</v>
      </c>
      <c r="Q495" s="759"/>
      <c r="R495" s="759"/>
      <c r="S495" s="759"/>
      <c r="T495" s="759"/>
      <c r="U495" s="759"/>
      <c r="V495" s="760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147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774</v>
      </c>
      <c r="B497" s="54" t="s">
        <v>775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4" t="s">
        <v>776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778</v>
      </c>
      <c r="B498" s="54" t="s">
        <v>779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781</v>
      </c>
      <c r="B499" s="54" t="s">
        <v>782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40" t="s">
        <v>783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785</v>
      </c>
      <c r="B500" s="54" t="s">
        <v>786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79</v>
      </c>
      <c r="Q501" s="759"/>
      <c r="R501" s="759"/>
      <c r="S501" s="759"/>
      <c r="T501" s="759"/>
      <c r="U501" s="759"/>
      <c r="V501" s="760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79</v>
      </c>
      <c r="Q502" s="759"/>
      <c r="R502" s="759"/>
      <c r="S502" s="759"/>
      <c r="T502" s="759"/>
      <c r="U502" s="759"/>
      <c r="V502" s="760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787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147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customHeight="1" x14ac:dyDescent="0.25">
      <c r="A505" s="54" t="s">
        <v>788</v>
      </c>
      <c r="B505" s="54" t="s">
        <v>789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4</v>
      </c>
      <c r="Y505" s="742">
        <f>IFERROR(IF(X505="",0,CEILING((X505/$H505),1)*$H505),"")</f>
        <v>4.8</v>
      </c>
      <c r="Z505" s="36">
        <f>IFERROR(IF(Y505=0,"",ROUNDUP(Y505/H505,0)*0.00502),"")</f>
        <v>2.0080000000000001E-2</v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4.5733333333333341</v>
      </c>
      <c r="BN505" s="64">
        <f>IFERROR(Y505*I505/H505,"0")</f>
        <v>5.4880000000000004</v>
      </c>
      <c r="BO505" s="64">
        <f>IFERROR(1/J505*(X505/H505),"0")</f>
        <v>1.4245014245014247E-2</v>
      </c>
      <c r="BP505" s="64">
        <f>IFERROR(1/J505*(Y505/H505),"0")</f>
        <v>1.7094017094017096E-2</v>
      </c>
    </row>
    <row r="506" spans="1:68" ht="27" hidden="1" customHeight="1" x14ac:dyDescent="0.25">
      <c r="A506" s="54" t="s">
        <v>791</v>
      </c>
      <c r="B506" s="54" t="s">
        <v>792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1005" t="s">
        <v>793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795</v>
      </c>
      <c r="B507" s="54" t="s">
        <v>796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79</v>
      </c>
      <c r="Q508" s="759"/>
      <c r="R508" s="759"/>
      <c r="S508" s="759"/>
      <c r="T508" s="759"/>
      <c r="U508" s="759"/>
      <c r="V508" s="760"/>
      <c r="W508" s="37" t="s">
        <v>80</v>
      </c>
      <c r="X508" s="743">
        <f>IFERROR(X505/H505,"0")+IFERROR(X506/H506,"0")+IFERROR(X507/H507,"0")</f>
        <v>3.3333333333333335</v>
      </c>
      <c r="Y508" s="743">
        <f>IFERROR(Y505/H505,"0")+IFERROR(Y506/H506,"0")+IFERROR(Y507/H507,"0")</f>
        <v>4</v>
      </c>
      <c r="Z508" s="743">
        <f>IFERROR(IF(Z505="",0,Z505),"0")+IFERROR(IF(Z506="",0,Z506),"0")+IFERROR(IF(Z507="",0,Z507),"0")</f>
        <v>2.0080000000000001E-2</v>
      </c>
      <c r="AA508" s="744"/>
      <c r="AB508" s="744"/>
      <c r="AC508" s="744"/>
    </row>
    <row r="509" spans="1:68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79</v>
      </c>
      <c r="Q509" s="759"/>
      <c r="R509" s="759"/>
      <c r="S509" s="759"/>
      <c r="T509" s="759"/>
      <c r="U509" s="759"/>
      <c r="V509" s="760"/>
      <c r="W509" s="37" t="s">
        <v>68</v>
      </c>
      <c r="X509" s="743">
        <f>IFERROR(SUM(X505:X507),"0")</f>
        <v>4</v>
      </c>
      <c r="Y509" s="743">
        <f>IFERROR(SUM(Y505:Y507),"0")</f>
        <v>4.8</v>
      </c>
      <c r="Z509" s="37"/>
      <c r="AA509" s="744"/>
      <c r="AB509" s="744"/>
      <c r="AC509" s="744"/>
    </row>
    <row r="510" spans="1:68" ht="16.5" hidden="1" customHeight="1" x14ac:dyDescent="0.25">
      <c r="A510" s="745" t="s">
        <v>799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147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800</v>
      </c>
      <c r="B512" s="54" t="s">
        <v>801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79</v>
      </c>
      <c r="Q513" s="759"/>
      <c r="R513" s="759"/>
      <c r="S513" s="759"/>
      <c r="T513" s="759"/>
      <c r="U513" s="759"/>
      <c r="V513" s="760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79</v>
      </c>
      <c r="Q514" s="759"/>
      <c r="R514" s="759"/>
      <c r="S514" s="759"/>
      <c r="T514" s="759"/>
      <c r="U514" s="759"/>
      <c r="V514" s="760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178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803</v>
      </c>
      <c r="B516" s="54" t="s">
        <v>804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79</v>
      </c>
      <c r="Q517" s="759"/>
      <c r="R517" s="759"/>
      <c r="S517" s="759"/>
      <c r="T517" s="759"/>
      <c r="U517" s="759"/>
      <c r="V517" s="760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79</v>
      </c>
      <c r="Q518" s="759"/>
      <c r="R518" s="759"/>
      <c r="S518" s="759"/>
      <c r="T518" s="759"/>
      <c r="U518" s="759"/>
      <c r="V518" s="760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806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806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807</v>
      </c>
      <c r="B522" s="54" t="s">
        <v>808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hidden="1" customHeight="1" x14ac:dyDescent="0.25">
      <c r="A523" s="54" t="s">
        <v>809</v>
      </c>
      <c r="B523" s="54" t="s">
        <v>810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212</v>
      </c>
      <c r="Y525" s="742">
        <f t="shared" si="93"/>
        <v>216.48000000000002</v>
      </c>
      <c r="Z525" s="36">
        <f t="shared" si="94"/>
        <v>0.49036000000000002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226.45454545454541</v>
      </c>
      <c r="BN525" s="64">
        <f t="shared" si="96"/>
        <v>231.24</v>
      </c>
      <c r="BO525" s="64">
        <f t="shared" si="97"/>
        <v>0.38607226107226106</v>
      </c>
      <c r="BP525" s="64">
        <f t="shared" si="98"/>
        <v>0.39423076923076927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83</v>
      </c>
      <c r="Y527" s="742">
        <f t="shared" si="93"/>
        <v>84.48</v>
      </c>
      <c r="Z527" s="36">
        <f t="shared" si="94"/>
        <v>0.19136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88.659090909090892</v>
      </c>
      <c r="BN527" s="64">
        <f t="shared" si="96"/>
        <v>90.24</v>
      </c>
      <c r="BO527" s="64">
        <f t="shared" si="97"/>
        <v>0.15115093240093241</v>
      </c>
      <c r="BP527" s="64">
        <f t="shared" si="98"/>
        <v>0.15384615384615385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41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16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27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845</v>
      </c>
      <c r="B537" s="54" t="s">
        <v>846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57" t="s">
        <v>847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79</v>
      </c>
      <c r="Q538" s="759"/>
      <c r="R538" s="759"/>
      <c r="S538" s="759"/>
      <c r="T538" s="759"/>
      <c r="U538" s="759"/>
      <c r="V538" s="760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55.871212121212118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57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0.68171999999999999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79</v>
      </c>
      <c r="Q539" s="759"/>
      <c r="R539" s="759"/>
      <c r="S539" s="759"/>
      <c r="T539" s="759"/>
      <c r="U539" s="759"/>
      <c r="V539" s="760"/>
      <c r="W539" s="37" t="s">
        <v>68</v>
      </c>
      <c r="X539" s="743">
        <f>IFERROR(SUM(X522:X537),"0")</f>
        <v>295</v>
      </c>
      <c r="Y539" s="743">
        <f>IFERROR(SUM(Y522:Y537),"0")</f>
        <v>300.96000000000004</v>
      </c>
      <c r="Z539" s="37"/>
      <c r="AA539" s="744"/>
      <c r="AB539" s="744"/>
      <c r="AC539" s="744"/>
    </row>
    <row r="540" spans="1:68" ht="14.25" hidden="1" customHeight="1" x14ac:dyDescent="0.25">
      <c r="A540" s="757" t="s">
        <v>136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hidden="1" customHeight="1" x14ac:dyDescent="0.25">
      <c r="A541" s="54" t="s">
        <v>848</v>
      </c>
      <c r="B541" s="54" t="s">
        <v>849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848</v>
      </c>
      <c r="B542" s="54" t="s">
        <v>851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7" t="s">
        <v>852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854</v>
      </c>
      <c r="B543" s="54" t="s">
        <v>855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857</v>
      </c>
      <c r="B544" s="54" t="s">
        <v>858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2" t="s">
        <v>859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79</v>
      </c>
      <c r="Q545" s="759"/>
      <c r="R545" s="759"/>
      <c r="S545" s="759"/>
      <c r="T545" s="759"/>
      <c r="U545" s="759"/>
      <c r="V545" s="760"/>
      <c r="W545" s="37" t="s">
        <v>80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hidden="1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79</v>
      </c>
      <c r="Q546" s="759"/>
      <c r="R546" s="759"/>
      <c r="S546" s="759"/>
      <c r="T546" s="759"/>
      <c r="U546" s="759"/>
      <c r="V546" s="760"/>
      <c r="W546" s="37" t="s">
        <v>68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hidden="1" customHeight="1" x14ac:dyDescent="0.25">
      <c r="A547" s="757" t="s">
        <v>147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25" t="s">
        <v>862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64</v>
      </c>
      <c r="Y548" s="742">
        <f t="shared" ref="Y548:Y559" si="99">IFERROR(IF(X548="",0,CEILING((X548/$H548),1)*$H548),"")</f>
        <v>68.64</v>
      </c>
      <c r="Z548" s="36">
        <f>IFERROR(IF(Y548=0,"",ROUNDUP(Y548/H548,0)*0.01196),"")</f>
        <v>0.15548000000000001</v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68.36363636363636</v>
      </c>
      <c r="BN548" s="64">
        <f t="shared" ref="BN548:BN559" si="101">IFERROR(Y548*I548/H548,"0")</f>
        <v>73.319999999999993</v>
      </c>
      <c r="BO548" s="64">
        <f t="shared" ref="BO548:BO559" si="102">IFERROR(1/J548*(X548/H548),"0")</f>
        <v>0.11655011655011656</v>
      </c>
      <c r="BP548" s="64">
        <f t="shared" ref="BP548:BP559" si="103">IFERROR(1/J548*(Y548/H548),"0")</f>
        <v>0.125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2" t="s">
        <v>866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30</v>
      </c>
      <c r="Y549" s="742">
        <f t="shared" si="99"/>
        <v>31.68</v>
      </c>
      <c r="Z549" s="36">
        <f>IFERROR(IF(Y549=0,"",ROUNDUP(Y549/H549,0)*0.01196),"")</f>
        <v>7.1760000000000004E-2</v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32.04545454545454</v>
      </c>
      <c r="BN549" s="64">
        <f t="shared" si="101"/>
        <v>33.839999999999996</v>
      </c>
      <c r="BO549" s="64">
        <f t="shared" si="102"/>
        <v>5.4632867132867136E-2</v>
      </c>
      <c r="BP549" s="64">
        <f t="shared" si="103"/>
        <v>5.7692307692307696E-2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31" t="s">
        <v>870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120</v>
      </c>
      <c r="Y550" s="742">
        <f t="shared" si="99"/>
        <v>121.44000000000001</v>
      </c>
      <c r="Z550" s="36">
        <f>IFERROR(IF(Y550=0,"",ROUNDUP(Y550/H550,0)*0.01196),"")</f>
        <v>0.27507999999999999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128.18181818181816</v>
      </c>
      <c r="BN550" s="64">
        <f t="shared" si="101"/>
        <v>129.72</v>
      </c>
      <c r="BO550" s="64">
        <f t="shared" si="102"/>
        <v>0.21853146853146854</v>
      </c>
      <c r="BP550" s="64">
        <f t="shared" si="103"/>
        <v>0.22115384615384617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10" t="s">
        <v>874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875</v>
      </c>
      <c r="B552" s="54" t="s">
        <v>876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801" t="s">
        <v>877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875</v>
      </c>
      <c r="B553" s="54" t="s">
        <v>878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49" t="s">
        <v>879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875</v>
      </c>
      <c r="B554" s="54" t="s">
        <v>880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996" t="s">
        <v>884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882</v>
      </c>
      <c r="B556" s="54" t="s">
        <v>885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887</v>
      </c>
      <c r="B557" s="54" t="s">
        <v>888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7" t="s">
        <v>889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887</v>
      </c>
      <c r="B558" s="54" t="s">
        <v>890</v>
      </c>
      <c r="C558" s="31">
        <v>4301031253</v>
      </c>
      <c r="D558" s="749">
        <v>4680115882096</v>
      </c>
      <c r="E558" s="750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7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887</v>
      </c>
      <c r="B559" s="54" t="s">
        <v>892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79</v>
      </c>
      <c r="Q560" s="759"/>
      <c r="R560" s="759"/>
      <c r="S560" s="759"/>
      <c r="T560" s="759"/>
      <c r="U560" s="759"/>
      <c r="V560" s="760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40.530303030303031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42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0.50231999999999999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79</v>
      </c>
      <c r="Q561" s="759"/>
      <c r="R561" s="759"/>
      <c r="S561" s="759"/>
      <c r="T561" s="759"/>
      <c r="U561" s="759"/>
      <c r="V561" s="760"/>
      <c r="W561" s="37" t="s">
        <v>68</v>
      </c>
      <c r="X561" s="743">
        <f>IFERROR(SUM(X548:X559),"0")</f>
        <v>214</v>
      </c>
      <c r="Y561" s="743">
        <f>IFERROR(SUM(Y548:Y559),"0")</f>
        <v>221.76</v>
      </c>
      <c r="Z561" s="37"/>
      <c r="AA561" s="744"/>
      <c r="AB561" s="744"/>
      <c r="AC561" s="744"/>
    </row>
    <row r="562" spans="1:68" ht="14.25" hidden="1" customHeight="1" x14ac:dyDescent="0.25">
      <c r="A562" s="757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893</v>
      </c>
      <c r="B563" s="54" t="s">
        <v>894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899</v>
      </c>
      <c r="B565" s="54" t="s">
        <v>900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79</v>
      </c>
      <c r="Q566" s="759"/>
      <c r="R566" s="759"/>
      <c r="S566" s="759"/>
      <c r="T566" s="759"/>
      <c r="U566" s="759"/>
      <c r="V566" s="760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79</v>
      </c>
      <c r="Q567" s="759"/>
      <c r="R567" s="759"/>
      <c r="S567" s="759"/>
      <c r="T567" s="759"/>
      <c r="U567" s="759"/>
      <c r="V567" s="760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178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902</v>
      </c>
      <c r="B569" s="54" t="s">
        <v>903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905</v>
      </c>
      <c r="B570" s="54" t="s">
        <v>906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4" t="s">
        <v>907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79</v>
      </c>
      <c r="Q571" s="759"/>
      <c r="R571" s="759"/>
      <c r="S571" s="759"/>
      <c r="T571" s="759"/>
      <c r="U571" s="759"/>
      <c r="V571" s="760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79</v>
      </c>
      <c r="Q572" s="759"/>
      <c r="R572" s="759"/>
      <c r="S572" s="759"/>
      <c r="T572" s="759"/>
      <c r="U572" s="759"/>
      <c r="V572" s="760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908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908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909</v>
      </c>
      <c r="B576" s="54" t="s">
        <v>910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4" t="s">
        <v>912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79</v>
      </c>
      <c r="Q577" s="759"/>
      <c r="R577" s="759"/>
      <c r="S577" s="759"/>
      <c r="T577" s="759"/>
      <c r="U577" s="759"/>
      <c r="V577" s="760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79</v>
      </c>
      <c r="Q578" s="759"/>
      <c r="R578" s="759"/>
      <c r="S578" s="759"/>
      <c r="T578" s="759"/>
      <c r="U578" s="759"/>
      <c r="V578" s="760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914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914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915</v>
      </c>
      <c r="B582" s="54" t="s">
        <v>916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4" t="s">
        <v>917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919</v>
      </c>
      <c r="B583" s="54" t="s">
        <v>920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5" t="s">
        <v>921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923</v>
      </c>
      <c r="B584" s="54" t="s">
        <v>924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68" t="s">
        <v>925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927</v>
      </c>
      <c r="B585" s="54" t="s">
        <v>928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24" t="s">
        <v>929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931</v>
      </c>
      <c r="B586" s="54" t="s">
        <v>932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2" t="s">
        <v>933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934</v>
      </c>
      <c r="B587" s="54" t="s">
        <v>935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9" t="s">
        <v>936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937</v>
      </c>
      <c r="B588" s="54" t="s">
        <v>938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8" t="s">
        <v>939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79</v>
      </c>
      <c r="Q589" s="759"/>
      <c r="R589" s="759"/>
      <c r="S589" s="759"/>
      <c r="T589" s="759"/>
      <c r="U589" s="759"/>
      <c r="V589" s="760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79</v>
      </c>
      <c r="Q590" s="759"/>
      <c r="R590" s="759"/>
      <c r="S590" s="759"/>
      <c r="T590" s="759"/>
      <c r="U590" s="759"/>
      <c r="V590" s="760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136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940</v>
      </c>
      <c r="B592" s="54" t="s">
        <v>941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7" t="s">
        <v>942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944</v>
      </c>
      <c r="B593" s="54" t="s">
        <v>945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7" t="s">
        <v>946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947</v>
      </c>
      <c r="B594" s="54" t="s">
        <v>948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56" t="s">
        <v>949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951</v>
      </c>
      <c r="B595" s="54" t="s">
        <v>952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78" t="s">
        <v>953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79</v>
      </c>
      <c r="Q596" s="759"/>
      <c r="R596" s="759"/>
      <c r="S596" s="759"/>
      <c r="T596" s="759"/>
      <c r="U596" s="759"/>
      <c r="V596" s="760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79</v>
      </c>
      <c r="Q597" s="759"/>
      <c r="R597" s="759"/>
      <c r="S597" s="759"/>
      <c r="T597" s="759"/>
      <c r="U597" s="759"/>
      <c r="V597" s="760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147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954</v>
      </c>
      <c r="B599" s="54" t="s">
        <v>955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958</v>
      </c>
      <c r="B600" s="54" t="s">
        <v>959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5" t="s">
        <v>960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962</v>
      </c>
      <c r="B601" s="54" t="s">
        <v>963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0" t="s">
        <v>964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966</v>
      </c>
      <c r="B602" s="54" t="s">
        <v>967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1000" t="s">
        <v>968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970</v>
      </c>
      <c r="B603" s="54" t="s">
        <v>971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3" t="s">
        <v>972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974</v>
      </c>
      <c r="B604" s="54" t="s">
        <v>975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1012" t="s">
        <v>976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977</v>
      </c>
      <c r="B605" s="54" t="s">
        <v>978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0" t="s">
        <v>979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79</v>
      </c>
      <c r="Q606" s="759"/>
      <c r="R606" s="759"/>
      <c r="S606" s="759"/>
      <c r="T606" s="759"/>
      <c r="U606" s="759"/>
      <c r="V606" s="760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79</v>
      </c>
      <c r="Q607" s="759"/>
      <c r="R607" s="759"/>
      <c r="S607" s="759"/>
      <c r="T607" s="759"/>
      <c r="U607" s="759"/>
      <c r="V607" s="760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0" t="s">
        <v>982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47</v>
      </c>
      <c r="Y609" s="742">
        <f>IFERROR(IF(X609="",0,CEILING((X609/$H609),1)*$H609),"")</f>
        <v>54.6</v>
      </c>
      <c r="Z609" s="36">
        <f>IFERROR(IF(Y609=0,"",ROUNDUP(Y609/H609,0)*0.01898),"")</f>
        <v>0.13286000000000001</v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50.127307692307703</v>
      </c>
      <c r="BN609" s="64">
        <f>IFERROR(Y609*I609/H609,"0")</f>
        <v>58.233000000000011</v>
      </c>
      <c r="BO609" s="64">
        <f>IFERROR(1/J609*(X609/H609),"0")</f>
        <v>9.4150641025641024E-2</v>
      </c>
      <c r="BP609" s="64">
        <f>IFERROR(1/J609*(Y609/H609),"0")</f>
        <v>0.109375</v>
      </c>
    </row>
    <row r="610" spans="1:68" ht="27" hidden="1" customHeight="1" x14ac:dyDescent="0.25">
      <c r="A610" s="54" t="s">
        <v>980</v>
      </c>
      <c r="B610" s="54" t="s">
        <v>984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3" t="s">
        <v>985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986</v>
      </c>
      <c r="B611" s="54" t="s">
        <v>987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79" t="s">
        <v>988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990</v>
      </c>
      <c r="B612" s="54" t="s">
        <v>991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1002" t="s">
        <v>992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993</v>
      </c>
      <c r="B613" s="54" t="s">
        <v>994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4" t="s">
        <v>995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79</v>
      </c>
      <c r="Q614" s="759"/>
      <c r="R614" s="759"/>
      <c r="S614" s="759"/>
      <c r="T614" s="759"/>
      <c r="U614" s="759"/>
      <c r="V614" s="760"/>
      <c r="W614" s="37" t="s">
        <v>80</v>
      </c>
      <c r="X614" s="743">
        <f>IFERROR(X609/H609,"0")+IFERROR(X610/H610,"0")+IFERROR(X611/H611,"0")+IFERROR(X612/H612,"0")+IFERROR(X613/H613,"0")</f>
        <v>6.0256410256410255</v>
      </c>
      <c r="Y614" s="743">
        <f>IFERROR(Y609/H609,"0")+IFERROR(Y610/H610,"0")+IFERROR(Y611/H611,"0")+IFERROR(Y612/H612,"0")+IFERROR(Y613/H613,"0")</f>
        <v>7</v>
      </c>
      <c r="Z614" s="743">
        <f>IFERROR(IF(Z609="",0,Z609),"0")+IFERROR(IF(Z610="",0,Z610),"0")+IFERROR(IF(Z611="",0,Z611),"0")+IFERROR(IF(Z612="",0,Z612),"0")+IFERROR(IF(Z613="",0,Z613),"0")</f>
        <v>0.13286000000000001</v>
      </c>
      <c r="AA614" s="744"/>
      <c r="AB614" s="744"/>
      <c r="AC614" s="744"/>
    </row>
    <row r="615" spans="1:68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79</v>
      </c>
      <c r="Q615" s="759"/>
      <c r="R615" s="759"/>
      <c r="S615" s="759"/>
      <c r="T615" s="759"/>
      <c r="U615" s="759"/>
      <c r="V615" s="760"/>
      <c r="W615" s="37" t="s">
        <v>68</v>
      </c>
      <c r="X615" s="743">
        <f>IFERROR(SUM(X609:X613),"0")</f>
        <v>47</v>
      </c>
      <c r="Y615" s="743">
        <f>IFERROR(SUM(Y609:Y613),"0")</f>
        <v>54.6</v>
      </c>
      <c r="Z615" s="37"/>
      <c r="AA615" s="744"/>
      <c r="AB615" s="744"/>
      <c r="AC615" s="744"/>
    </row>
    <row r="616" spans="1:68" ht="14.25" hidden="1" customHeight="1" x14ac:dyDescent="0.25">
      <c r="A616" s="757" t="s">
        <v>178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996</v>
      </c>
      <c r="B617" s="54" t="s">
        <v>997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9" t="s">
        <v>998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996</v>
      </c>
      <c r="B618" s="54" t="s">
        <v>1000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28" t="s">
        <v>1001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1002</v>
      </c>
      <c r="B619" s="54" t="s">
        <v>1003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98" t="s">
        <v>1004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1002</v>
      </c>
      <c r="B620" s="54" t="s">
        <v>1006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2" t="s">
        <v>1007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79</v>
      </c>
      <c r="Q621" s="759"/>
      <c r="R621" s="759"/>
      <c r="S621" s="759"/>
      <c r="T621" s="759"/>
      <c r="U621" s="759"/>
      <c r="V621" s="760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79</v>
      </c>
      <c r="Q622" s="759"/>
      <c r="R622" s="759"/>
      <c r="S622" s="759"/>
      <c r="T622" s="759"/>
      <c r="U622" s="759"/>
      <c r="V622" s="760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1008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1009</v>
      </c>
      <c r="B625" s="54" t="s">
        <v>1010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1013</v>
      </c>
      <c r="B626" s="54" t="s">
        <v>1014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5" t="s">
        <v>1015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79</v>
      </c>
      <c r="Q627" s="759"/>
      <c r="R627" s="759"/>
      <c r="S627" s="759"/>
      <c r="T627" s="759"/>
      <c r="U627" s="759"/>
      <c r="V627" s="760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79</v>
      </c>
      <c r="Q628" s="759"/>
      <c r="R628" s="759"/>
      <c r="S628" s="759"/>
      <c r="T628" s="759"/>
      <c r="U628" s="759"/>
      <c r="V628" s="760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136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1017</v>
      </c>
      <c r="B630" s="54" t="s">
        <v>1018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20" t="s">
        <v>1019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79</v>
      </c>
      <c r="Q631" s="759"/>
      <c r="R631" s="759"/>
      <c r="S631" s="759"/>
      <c r="T631" s="759"/>
      <c r="U631" s="759"/>
      <c r="V631" s="760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79</v>
      </c>
      <c r="Q632" s="759"/>
      <c r="R632" s="759"/>
      <c r="S632" s="759"/>
      <c r="T632" s="759"/>
      <c r="U632" s="759"/>
      <c r="V632" s="760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147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1021</v>
      </c>
      <c r="B634" s="54" t="s">
        <v>1022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27" t="s">
        <v>1023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79</v>
      </c>
      <c r="Q635" s="759"/>
      <c r="R635" s="759"/>
      <c r="S635" s="759"/>
      <c r="T635" s="759"/>
      <c r="U635" s="759"/>
      <c r="V635" s="760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79</v>
      </c>
      <c r="Q636" s="759"/>
      <c r="R636" s="759"/>
      <c r="S636" s="759"/>
      <c r="T636" s="759"/>
      <c r="U636" s="759"/>
      <c r="V636" s="760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1025</v>
      </c>
      <c r="B638" s="54" t="s">
        <v>1026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9" t="s">
        <v>1027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1029</v>
      </c>
      <c r="B639" s="54" t="s">
        <v>1030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1" t="s">
        <v>1031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79</v>
      </c>
      <c r="Q640" s="759"/>
      <c r="R640" s="759"/>
      <c r="S640" s="759"/>
      <c r="T640" s="759"/>
      <c r="U640" s="759"/>
      <c r="V640" s="760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79</v>
      </c>
      <c r="Q641" s="759"/>
      <c r="R641" s="759"/>
      <c r="S641" s="759"/>
      <c r="T641" s="759"/>
      <c r="U641" s="759"/>
      <c r="V641" s="760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1033</v>
      </c>
      <c r="Q642" s="866"/>
      <c r="R642" s="866"/>
      <c r="S642" s="866"/>
      <c r="T642" s="866"/>
      <c r="U642" s="866"/>
      <c r="V642" s="867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5346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5468.1700000000019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1034</v>
      </c>
      <c r="Q643" s="866"/>
      <c r="R643" s="866"/>
      <c r="S643" s="866"/>
      <c r="T643" s="866"/>
      <c r="U643" s="866"/>
      <c r="V643" s="867"/>
      <c r="W643" s="37" t="s">
        <v>68</v>
      </c>
      <c r="X643" s="743">
        <f>IFERROR(SUM(BM22:BM639),"0")</f>
        <v>5616.2026153838005</v>
      </c>
      <c r="Y643" s="743">
        <f>IFERROR(SUM(BN22:BN639),"0")</f>
        <v>5744.5190000000011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1035</v>
      </c>
      <c r="Q644" s="866"/>
      <c r="R644" s="866"/>
      <c r="S644" s="866"/>
      <c r="T644" s="866"/>
      <c r="U644" s="866"/>
      <c r="V644" s="867"/>
      <c r="W644" s="37" t="s">
        <v>1036</v>
      </c>
      <c r="X644" s="38">
        <f>ROUNDUP(SUM(BO22:BO639),0)</f>
        <v>9</v>
      </c>
      <c r="Y644" s="38">
        <f>ROUNDUP(SUM(BP22:BP639),0)</f>
        <v>9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1037</v>
      </c>
      <c r="Q645" s="866"/>
      <c r="R645" s="866"/>
      <c r="S645" s="866"/>
      <c r="T645" s="866"/>
      <c r="U645" s="866"/>
      <c r="V645" s="867"/>
      <c r="W645" s="37" t="s">
        <v>68</v>
      </c>
      <c r="X645" s="743">
        <f>GrossWeightTotal+PalletQtyTotal*25</f>
        <v>5841.2026153838005</v>
      </c>
      <c r="Y645" s="743">
        <f>GrossWeightTotalR+PalletQtyTotalR*25</f>
        <v>5969.5190000000011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1038</v>
      </c>
      <c r="Q646" s="866"/>
      <c r="R646" s="866"/>
      <c r="S646" s="866"/>
      <c r="T646" s="866"/>
      <c r="U646" s="866"/>
      <c r="V646" s="867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809.92925216733522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829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1039</v>
      </c>
      <c r="Q647" s="866"/>
      <c r="R647" s="866"/>
      <c r="S647" s="866"/>
      <c r="T647" s="866"/>
      <c r="U647" s="866"/>
      <c r="V647" s="867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10.123419999999999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4" t="s">
        <v>87</v>
      </c>
      <c r="D649" s="794"/>
      <c r="E649" s="794"/>
      <c r="F649" s="794"/>
      <c r="G649" s="794"/>
      <c r="H649" s="795"/>
      <c r="I649" s="764" t="s">
        <v>293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631</v>
      </c>
      <c r="Y649" s="795"/>
      <c r="Z649" s="764" t="s">
        <v>716</v>
      </c>
      <c r="AA649" s="794"/>
      <c r="AB649" s="794"/>
      <c r="AC649" s="795"/>
      <c r="AD649" s="738" t="s">
        <v>806</v>
      </c>
      <c r="AE649" s="738" t="s">
        <v>908</v>
      </c>
      <c r="AF649" s="764" t="s">
        <v>914</v>
      </c>
      <c r="AG649" s="795"/>
    </row>
    <row r="650" spans="1:33" ht="14.25" customHeight="1" thickTop="1" x14ac:dyDescent="0.2">
      <c r="A650" s="1023" t="s">
        <v>1042</v>
      </c>
      <c r="B650" s="764" t="s">
        <v>62</v>
      </c>
      <c r="C650" s="764" t="s">
        <v>88</v>
      </c>
      <c r="D650" s="764" t="s">
        <v>115</v>
      </c>
      <c r="E650" s="764" t="s">
        <v>186</v>
      </c>
      <c r="F650" s="764" t="s">
        <v>212</v>
      </c>
      <c r="G650" s="764" t="s">
        <v>259</v>
      </c>
      <c r="H650" s="764" t="s">
        <v>87</v>
      </c>
      <c r="I650" s="764" t="s">
        <v>294</v>
      </c>
      <c r="J650" s="764" t="s">
        <v>318</v>
      </c>
      <c r="K650" s="764" t="s">
        <v>390</v>
      </c>
      <c r="L650" s="764" t="s">
        <v>410</v>
      </c>
      <c r="M650" s="764" t="s">
        <v>435</v>
      </c>
      <c r="N650" s="739"/>
      <c r="O650" s="764" t="s">
        <v>462</v>
      </c>
      <c r="P650" s="764" t="s">
        <v>465</v>
      </c>
      <c r="Q650" s="764" t="s">
        <v>474</v>
      </c>
      <c r="R650" s="764" t="s">
        <v>492</v>
      </c>
      <c r="S650" s="764" t="s">
        <v>505</v>
      </c>
      <c r="T650" s="764" t="s">
        <v>518</v>
      </c>
      <c r="U650" s="764" t="s">
        <v>531</v>
      </c>
      <c r="V650" s="764" t="s">
        <v>535</v>
      </c>
      <c r="W650" s="764" t="s">
        <v>618</v>
      </c>
      <c r="X650" s="764" t="s">
        <v>632</v>
      </c>
      <c r="Y650" s="764" t="s">
        <v>673</v>
      </c>
      <c r="Z650" s="764" t="s">
        <v>717</v>
      </c>
      <c r="AA650" s="764" t="s">
        <v>770</v>
      </c>
      <c r="AB650" s="764" t="s">
        <v>787</v>
      </c>
      <c r="AC650" s="764" t="s">
        <v>799</v>
      </c>
      <c r="AD650" s="764" t="s">
        <v>806</v>
      </c>
      <c r="AE650" s="764" t="s">
        <v>908</v>
      </c>
      <c r="AF650" s="764" t="s">
        <v>914</v>
      </c>
      <c r="AG650" s="764" t="s">
        <v>1008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43.2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86.40000000000002</v>
      </c>
      <c r="E652" s="46">
        <f>IFERROR(Y92*1,"0")+IFERROR(Y93*1,"0")+IFERROR(Y94*1,"0")+IFERROR(Y98*1,"0")+IFERROR(Y99*1,"0")+IFERROR(Y100*1,"0")+IFERROR(Y101*1,"0")+IFERROR(Y102*1,"0")+IFERROR(Y103*1,"0")+IFERROR(Y104*1,"0")</f>
        <v>121.2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219.39999999999998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109.20000000000002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940.80000000000007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34.799999999999997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24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193.05</v>
      </c>
      <c r="W652" s="46">
        <f>IFERROR(Y394*1,"0")+IFERROR(Y398*1,"0")+IFERROR(Y399*1,"0")+IFERROR(Y400*1,"0")</f>
        <v>5.4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2907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180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21.6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4.8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522.72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54.6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912,00"/>
        <filter val="10,00"/>
        <filter val="100,00"/>
        <filter val="108,00"/>
        <filter val="109,00"/>
        <filter val="11,00"/>
        <filter val="11,11"/>
        <filter val="11,67"/>
        <filter val="116,00"/>
        <filter val="117,00"/>
        <filter val="120,00"/>
        <filter val="127,47"/>
        <filter val="13,00"/>
        <filter val="135,00"/>
        <filter val="146,00"/>
        <filter val="16,00"/>
        <filter val="168,00"/>
        <filter val="175,00"/>
        <filter val="177,00"/>
        <filter val="18,00"/>
        <filter val="180,00"/>
        <filter val="19,67"/>
        <filter val="2,24"/>
        <filter val="2,75"/>
        <filter val="2,78"/>
        <filter val="20,00"/>
        <filter val="204,00"/>
        <filter val="21,00"/>
        <filter val="21,75"/>
        <filter val="212,00"/>
        <filter val="214,00"/>
        <filter val="22,05"/>
        <filter val="22,08"/>
        <filter val="24,00"/>
        <filter val="251,00"/>
        <filter val="26,00"/>
        <filter val="260,83"/>
        <filter val="28,00"/>
        <filter val="29,00"/>
        <filter val="295,00"/>
        <filter val="3,33"/>
        <filter val="3,70"/>
        <filter val="3,89"/>
        <filter val="30,00"/>
        <filter val="32,14"/>
        <filter val="4,00"/>
        <filter val="40,00"/>
        <filter val="40,53"/>
        <filter val="45,00"/>
        <filter val="46,00"/>
        <filter val="467,00"/>
        <filter val="47,00"/>
        <filter val="5 346,00"/>
        <filter val="5 616,20"/>
        <filter val="5 841,20"/>
        <filter val="5,00"/>
        <filter val="5,09"/>
        <filter val="50,00"/>
        <filter val="53,00"/>
        <filter val="55,00"/>
        <filter val="55,87"/>
        <filter val="56,11"/>
        <filter val="56,87"/>
        <filter val="6,03"/>
        <filter val="626,00"/>
        <filter val="64,00"/>
        <filter val="655,00"/>
        <filter val="66,00"/>
        <filter val="7,00"/>
        <filter val="7,86"/>
        <filter val="750,00"/>
        <filter val="809,93"/>
        <filter val="83,00"/>
        <filter val="853,00"/>
        <filter val="9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2025-02-28T11:03:04Z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