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B915464-B48C-46F5-9EF8-7BE7DB6C6E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2" l="1"/>
  <c r="X640" i="2"/>
  <c r="BO639" i="2"/>
  <c r="BM639" i="2"/>
  <c r="Y639" i="2"/>
  <c r="BP639" i="2" s="1"/>
  <c r="BO638" i="2"/>
  <c r="BM638" i="2"/>
  <c r="Y638" i="2"/>
  <c r="BN638" i="2" s="1"/>
  <c r="X636" i="2"/>
  <c r="X635" i="2"/>
  <c r="BO634" i="2"/>
  <c r="BM634" i="2"/>
  <c r="Y634" i="2"/>
  <c r="Y636" i="2" s="1"/>
  <c r="X632" i="2"/>
  <c r="X631" i="2"/>
  <c r="BO630" i="2"/>
  <c r="BM630" i="2"/>
  <c r="Y630" i="2"/>
  <c r="Y631" i="2" s="1"/>
  <c r="X628" i="2"/>
  <c r="X627" i="2"/>
  <c r="BO626" i="2"/>
  <c r="BM626" i="2"/>
  <c r="Y626" i="2"/>
  <c r="Z626" i="2" s="1"/>
  <c r="BO625" i="2"/>
  <c r="BM625" i="2"/>
  <c r="Y625" i="2"/>
  <c r="X622" i="2"/>
  <c r="X621" i="2"/>
  <c r="BO620" i="2"/>
  <c r="BM620" i="2"/>
  <c r="Y620" i="2"/>
  <c r="BP620" i="2" s="1"/>
  <c r="BO619" i="2"/>
  <c r="BM619" i="2"/>
  <c r="Y619" i="2"/>
  <c r="BP619" i="2" s="1"/>
  <c r="BO618" i="2"/>
  <c r="BM618" i="2"/>
  <c r="Y618" i="2"/>
  <c r="BO617" i="2"/>
  <c r="BM617" i="2"/>
  <c r="Y617" i="2"/>
  <c r="X615" i="2"/>
  <c r="X614" i="2"/>
  <c r="BO613" i="2"/>
  <c r="BM613" i="2"/>
  <c r="Y613" i="2"/>
  <c r="Z613" i="2" s="1"/>
  <c r="BO612" i="2"/>
  <c r="BM612" i="2"/>
  <c r="Y612" i="2"/>
  <c r="BP612" i="2" s="1"/>
  <c r="BO611" i="2"/>
  <c r="BM611" i="2"/>
  <c r="Y611" i="2"/>
  <c r="BP611" i="2" s="1"/>
  <c r="BO610" i="2"/>
  <c r="BM610" i="2"/>
  <c r="Y610" i="2"/>
  <c r="Z610" i="2" s="1"/>
  <c r="BO609" i="2"/>
  <c r="BM609" i="2"/>
  <c r="Y609" i="2"/>
  <c r="X607" i="2"/>
  <c r="X606" i="2"/>
  <c r="BO605" i="2"/>
  <c r="BM605" i="2"/>
  <c r="Y605" i="2"/>
  <c r="Z605" i="2" s="1"/>
  <c r="BO604" i="2"/>
  <c r="BM604" i="2"/>
  <c r="Y604" i="2"/>
  <c r="BP604" i="2" s="1"/>
  <c r="BO603" i="2"/>
  <c r="BM603" i="2"/>
  <c r="Y603" i="2"/>
  <c r="BO602" i="2"/>
  <c r="BM602" i="2"/>
  <c r="Y602" i="2"/>
  <c r="Z602" i="2" s="1"/>
  <c r="BO601" i="2"/>
  <c r="BM601" i="2"/>
  <c r="Y601" i="2"/>
  <c r="BP601" i="2" s="1"/>
  <c r="BO600" i="2"/>
  <c r="BM600" i="2"/>
  <c r="Y600" i="2"/>
  <c r="BO599" i="2"/>
  <c r="BM599" i="2"/>
  <c r="Y599" i="2"/>
  <c r="X597" i="2"/>
  <c r="X596" i="2"/>
  <c r="BO595" i="2"/>
  <c r="BM595" i="2"/>
  <c r="Y595" i="2"/>
  <c r="BP595" i="2" s="1"/>
  <c r="BO594" i="2"/>
  <c r="BM594" i="2"/>
  <c r="Y594" i="2"/>
  <c r="BP594" i="2" s="1"/>
  <c r="BO593" i="2"/>
  <c r="BM593" i="2"/>
  <c r="Y593" i="2"/>
  <c r="BP593" i="2" s="1"/>
  <c r="BO592" i="2"/>
  <c r="BM592" i="2"/>
  <c r="Y592" i="2"/>
  <c r="X590" i="2"/>
  <c r="X589" i="2"/>
  <c r="BO588" i="2"/>
  <c r="BM588" i="2"/>
  <c r="Y588" i="2"/>
  <c r="BP588" i="2" s="1"/>
  <c r="BO587" i="2"/>
  <c r="BM587" i="2"/>
  <c r="Y587" i="2"/>
  <c r="Z587" i="2" s="1"/>
  <c r="BO586" i="2"/>
  <c r="BM586" i="2"/>
  <c r="Y586" i="2"/>
  <c r="BP586" i="2" s="1"/>
  <c r="BO585" i="2"/>
  <c r="BM585" i="2"/>
  <c r="Y585" i="2"/>
  <c r="BP585" i="2" s="1"/>
  <c r="BO584" i="2"/>
  <c r="BM584" i="2"/>
  <c r="Y584" i="2"/>
  <c r="Z584" i="2" s="1"/>
  <c r="BO583" i="2"/>
  <c r="BM583" i="2"/>
  <c r="Y583" i="2"/>
  <c r="BP583" i="2" s="1"/>
  <c r="BO582" i="2"/>
  <c r="BM582" i="2"/>
  <c r="Y582" i="2"/>
  <c r="X578" i="2"/>
  <c r="X577" i="2"/>
  <c r="BO576" i="2"/>
  <c r="BM576" i="2"/>
  <c r="Y576" i="2"/>
  <c r="Y577" i="2" s="1"/>
  <c r="X572" i="2"/>
  <c r="X571" i="2"/>
  <c r="BO570" i="2"/>
  <c r="BM570" i="2"/>
  <c r="Y570" i="2"/>
  <c r="BP570" i="2" s="1"/>
  <c r="BO569" i="2"/>
  <c r="BM569" i="2"/>
  <c r="Y569" i="2"/>
  <c r="BP569" i="2" s="1"/>
  <c r="P569" i="2"/>
  <c r="X567" i="2"/>
  <c r="X566" i="2"/>
  <c r="BO565" i="2"/>
  <c r="BM565" i="2"/>
  <c r="Y565" i="2"/>
  <c r="P565" i="2"/>
  <c r="BO564" i="2"/>
  <c r="BM564" i="2"/>
  <c r="Y564" i="2"/>
  <c r="BP564" i="2" s="1"/>
  <c r="P564" i="2"/>
  <c r="BO563" i="2"/>
  <c r="BM563" i="2"/>
  <c r="Y563" i="2"/>
  <c r="BP563" i="2" s="1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BO557" i="2"/>
  <c r="BM557" i="2"/>
  <c r="Y557" i="2"/>
  <c r="BN557" i="2" s="1"/>
  <c r="P557" i="2"/>
  <c r="BO556" i="2"/>
  <c r="BM556" i="2"/>
  <c r="Y556" i="2"/>
  <c r="Z556" i="2" s="1"/>
  <c r="BO555" i="2"/>
  <c r="BM555" i="2"/>
  <c r="Y555" i="2"/>
  <c r="BP555" i="2" s="1"/>
  <c r="P555" i="2"/>
  <c r="BO554" i="2"/>
  <c r="BM554" i="2"/>
  <c r="Y554" i="2"/>
  <c r="BP554" i="2" s="1"/>
  <c r="P554" i="2"/>
  <c r="BO553" i="2"/>
  <c r="BM553" i="2"/>
  <c r="Y553" i="2"/>
  <c r="Z553" i="2" s="1"/>
  <c r="BO552" i="2"/>
  <c r="BM552" i="2"/>
  <c r="Y552" i="2"/>
  <c r="BO551" i="2"/>
  <c r="BM551" i="2"/>
  <c r="Y551" i="2"/>
  <c r="BO550" i="2"/>
  <c r="BM550" i="2"/>
  <c r="Y550" i="2"/>
  <c r="Z550" i="2" s="1"/>
  <c r="BO549" i="2"/>
  <c r="BM549" i="2"/>
  <c r="Y549" i="2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BP543" i="2" s="1"/>
  <c r="BO542" i="2"/>
  <c r="BM542" i="2"/>
  <c r="Z542" i="2"/>
  <c r="Y542" i="2"/>
  <c r="BN542" i="2" s="1"/>
  <c r="BO541" i="2"/>
  <c r="BM541" i="2"/>
  <c r="Y541" i="2"/>
  <c r="Y546" i="2" s="1"/>
  <c r="P541" i="2"/>
  <c r="X539" i="2"/>
  <c r="X538" i="2"/>
  <c r="BO537" i="2"/>
  <c r="BM537" i="2"/>
  <c r="Y537" i="2"/>
  <c r="BN537" i="2" s="1"/>
  <c r="BO536" i="2"/>
  <c r="BM536" i="2"/>
  <c r="Y536" i="2"/>
  <c r="BP536" i="2" s="1"/>
  <c r="BO535" i="2"/>
  <c r="BM535" i="2"/>
  <c r="Y535" i="2"/>
  <c r="BP535" i="2" s="1"/>
  <c r="BO534" i="2"/>
  <c r="BM534" i="2"/>
  <c r="Y534" i="2"/>
  <c r="P534" i="2"/>
  <c r="BO533" i="2"/>
  <c r="BM533" i="2"/>
  <c r="Y533" i="2"/>
  <c r="P533" i="2"/>
  <c r="BO532" i="2"/>
  <c r="BM532" i="2"/>
  <c r="Y532" i="2"/>
  <c r="BN532" i="2" s="1"/>
  <c r="BO531" i="2"/>
  <c r="BM531" i="2"/>
  <c r="Y531" i="2"/>
  <c r="Z531" i="2" s="1"/>
  <c r="P531" i="2"/>
  <c r="BO530" i="2"/>
  <c r="BM530" i="2"/>
  <c r="Y530" i="2"/>
  <c r="Z530" i="2" s="1"/>
  <c r="BO529" i="2"/>
  <c r="BM529" i="2"/>
  <c r="Y529" i="2"/>
  <c r="BP529" i="2" s="1"/>
  <c r="P529" i="2"/>
  <c r="BO528" i="2"/>
  <c r="BM528" i="2"/>
  <c r="Y528" i="2"/>
  <c r="BP528" i="2" s="1"/>
  <c r="P528" i="2"/>
  <c r="BO527" i="2"/>
  <c r="BM527" i="2"/>
  <c r="Y527" i="2"/>
  <c r="BN527" i="2" s="1"/>
  <c r="P527" i="2"/>
  <c r="BO526" i="2"/>
  <c r="BM526" i="2"/>
  <c r="Y526" i="2"/>
  <c r="P526" i="2"/>
  <c r="BO525" i="2"/>
  <c r="BM525" i="2"/>
  <c r="Y525" i="2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P522" i="2"/>
  <c r="X518" i="2"/>
  <c r="X517" i="2"/>
  <c r="BO516" i="2"/>
  <c r="BM516" i="2"/>
  <c r="Y516" i="2"/>
  <c r="BP516" i="2" s="1"/>
  <c r="P516" i="2"/>
  <c r="X514" i="2"/>
  <c r="X513" i="2"/>
  <c r="BO512" i="2"/>
  <c r="BM512" i="2"/>
  <c r="Y512" i="2"/>
  <c r="Y513" i="2" s="1"/>
  <c r="P512" i="2"/>
  <c r="X509" i="2"/>
  <c r="X508" i="2"/>
  <c r="BO507" i="2"/>
  <c r="BM507" i="2"/>
  <c r="Y507" i="2"/>
  <c r="BO506" i="2"/>
  <c r="BM506" i="2"/>
  <c r="Y506" i="2"/>
  <c r="BO505" i="2"/>
  <c r="BM505" i="2"/>
  <c r="Y505" i="2"/>
  <c r="P505" i="2"/>
  <c r="X502" i="2"/>
  <c r="X501" i="2"/>
  <c r="BO500" i="2"/>
  <c r="BM500" i="2"/>
  <c r="Y500" i="2"/>
  <c r="P500" i="2"/>
  <c r="BO499" i="2"/>
  <c r="BM499" i="2"/>
  <c r="Y499" i="2"/>
  <c r="BP499" i="2" s="1"/>
  <c r="BO498" i="2"/>
  <c r="BM498" i="2"/>
  <c r="Y498" i="2"/>
  <c r="P498" i="2"/>
  <c r="BO497" i="2"/>
  <c r="BM497" i="2"/>
  <c r="Y497" i="2"/>
  <c r="X495" i="2"/>
  <c r="X494" i="2"/>
  <c r="BO493" i="2"/>
  <c r="BM493" i="2"/>
  <c r="Y493" i="2"/>
  <c r="BN493" i="2" s="1"/>
  <c r="P493" i="2"/>
  <c r="X490" i="2"/>
  <c r="X489" i="2"/>
  <c r="BO488" i="2"/>
  <c r="BM488" i="2"/>
  <c r="Y488" i="2"/>
  <c r="Y490" i="2" s="1"/>
  <c r="P488" i="2"/>
  <c r="X486" i="2"/>
  <c r="X485" i="2"/>
  <c r="BO484" i="2"/>
  <c r="BM484" i="2"/>
  <c r="Y484" i="2"/>
  <c r="Z484" i="2" s="1"/>
  <c r="P484" i="2"/>
  <c r="BO483" i="2"/>
  <c r="BM483" i="2"/>
  <c r="Y483" i="2"/>
  <c r="Y486" i="2" s="1"/>
  <c r="P483" i="2"/>
  <c r="X481" i="2"/>
  <c r="X480" i="2"/>
  <c r="BO479" i="2"/>
  <c r="BM479" i="2"/>
  <c r="Y479" i="2"/>
  <c r="BO478" i="2"/>
  <c r="BM478" i="2"/>
  <c r="Y478" i="2"/>
  <c r="BP478" i="2" s="1"/>
  <c r="P478" i="2"/>
  <c r="BO477" i="2"/>
  <c r="BM477" i="2"/>
  <c r="Y477" i="2"/>
  <c r="P477" i="2"/>
  <c r="BO476" i="2"/>
  <c r="BM476" i="2"/>
  <c r="Y476" i="2"/>
  <c r="Z476" i="2" s="1"/>
  <c r="P476" i="2"/>
  <c r="BO475" i="2"/>
  <c r="BM475" i="2"/>
  <c r="Y475" i="2"/>
  <c r="Z475" i="2" s="1"/>
  <c r="BO474" i="2"/>
  <c r="BM474" i="2"/>
  <c r="Y474" i="2"/>
  <c r="BP474" i="2" s="1"/>
  <c r="P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BN471" i="2" s="1"/>
  <c r="BO470" i="2"/>
  <c r="BM470" i="2"/>
  <c r="Y470" i="2"/>
  <c r="BP470" i="2" s="1"/>
  <c r="P470" i="2"/>
  <c r="BO469" i="2"/>
  <c r="BM469" i="2"/>
  <c r="Y469" i="2"/>
  <c r="BP469" i="2" s="1"/>
  <c r="BO468" i="2"/>
  <c r="BM468" i="2"/>
  <c r="Y468" i="2"/>
  <c r="BN468" i="2" s="1"/>
  <c r="P468" i="2"/>
  <c r="BO467" i="2"/>
  <c r="BM467" i="2"/>
  <c r="Y467" i="2"/>
  <c r="BP467" i="2" s="1"/>
  <c r="BO466" i="2"/>
  <c r="BM466" i="2"/>
  <c r="Y466" i="2"/>
  <c r="BN466" i="2" s="1"/>
  <c r="BO465" i="2"/>
  <c r="BM465" i="2"/>
  <c r="Y465" i="2"/>
  <c r="Z465" i="2" s="1"/>
  <c r="BO464" i="2"/>
  <c r="BM464" i="2"/>
  <c r="Y464" i="2"/>
  <c r="BN464" i="2" s="1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BP451" i="2" s="1"/>
  <c r="BO450" i="2"/>
  <c r="BM450" i="2"/>
  <c r="Y450" i="2"/>
  <c r="BN450" i="2" s="1"/>
  <c r="X448" i="2"/>
  <c r="X447" i="2"/>
  <c r="BO446" i="2"/>
  <c r="BM446" i="2"/>
  <c r="Y446" i="2"/>
  <c r="P446" i="2"/>
  <c r="BO445" i="2"/>
  <c r="BM445" i="2"/>
  <c r="Y445" i="2"/>
  <c r="BN445" i="2" s="1"/>
  <c r="P445" i="2"/>
  <c r="X443" i="2"/>
  <c r="X442" i="2"/>
  <c r="BO441" i="2"/>
  <c r="BM441" i="2"/>
  <c r="Y441" i="2"/>
  <c r="BP441" i="2" s="1"/>
  <c r="P441" i="2"/>
  <c r="BO440" i="2"/>
  <c r="BM440" i="2"/>
  <c r="Y440" i="2"/>
  <c r="BP440" i="2" s="1"/>
  <c r="P440" i="2"/>
  <c r="BO439" i="2"/>
  <c r="BM439" i="2"/>
  <c r="Y439" i="2"/>
  <c r="BN439" i="2" s="1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N436" i="2" s="1"/>
  <c r="P436" i="2"/>
  <c r="BO435" i="2"/>
  <c r="BM435" i="2"/>
  <c r="Y435" i="2"/>
  <c r="BN435" i="2" s="1"/>
  <c r="P435" i="2"/>
  <c r="BO434" i="2"/>
  <c r="BM434" i="2"/>
  <c r="Y434" i="2"/>
  <c r="BN434" i="2" s="1"/>
  <c r="P434" i="2"/>
  <c r="X431" i="2"/>
  <c r="X430" i="2"/>
  <c r="BO429" i="2"/>
  <c r="BM429" i="2"/>
  <c r="Y429" i="2"/>
  <c r="BP429" i="2" s="1"/>
  <c r="X427" i="2"/>
  <c r="X426" i="2"/>
  <c r="BO425" i="2"/>
  <c r="BM425" i="2"/>
  <c r="Y425" i="2"/>
  <c r="BO424" i="2"/>
  <c r="BM424" i="2"/>
  <c r="Y424" i="2"/>
  <c r="BN424" i="2" s="1"/>
  <c r="X422" i="2"/>
  <c r="X421" i="2"/>
  <c r="BO420" i="2"/>
  <c r="BM420" i="2"/>
  <c r="Y420" i="2"/>
  <c r="P420" i="2"/>
  <c r="BO419" i="2"/>
  <c r="BM419" i="2"/>
  <c r="Y419" i="2"/>
  <c r="BN419" i="2" s="1"/>
  <c r="P419" i="2"/>
  <c r="X417" i="2"/>
  <c r="X416" i="2"/>
  <c r="BO415" i="2"/>
  <c r="BM415" i="2"/>
  <c r="Y415" i="2"/>
  <c r="BP415" i="2" s="1"/>
  <c r="P415" i="2"/>
  <c r="BO414" i="2"/>
  <c r="BM414" i="2"/>
  <c r="Y414" i="2"/>
  <c r="BP414" i="2" s="1"/>
  <c r="P414" i="2"/>
  <c r="BO413" i="2"/>
  <c r="BM413" i="2"/>
  <c r="Y413" i="2"/>
  <c r="BN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BP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Z407" i="2" s="1"/>
  <c r="P407" i="2"/>
  <c r="BO406" i="2"/>
  <c r="BM406" i="2"/>
  <c r="Y406" i="2"/>
  <c r="Z406" i="2" s="1"/>
  <c r="P406" i="2"/>
  <c r="X402" i="2"/>
  <c r="X401" i="2"/>
  <c r="BO400" i="2"/>
  <c r="BM400" i="2"/>
  <c r="Y400" i="2"/>
  <c r="BN400" i="2" s="1"/>
  <c r="P400" i="2"/>
  <c r="BO399" i="2"/>
  <c r="BM399" i="2"/>
  <c r="Y399" i="2"/>
  <c r="BP399" i="2" s="1"/>
  <c r="P399" i="2"/>
  <c r="BO398" i="2"/>
  <c r="BM398" i="2"/>
  <c r="Y398" i="2"/>
  <c r="P398" i="2"/>
  <c r="X396" i="2"/>
  <c r="X395" i="2"/>
  <c r="BO394" i="2"/>
  <c r="BM394" i="2"/>
  <c r="Y394" i="2"/>
  <c r="Y396" i="2" s="1"/>
  <c r="P394" i="2"/>
  <c r="X391" i="2"/>
  <c r="X390" i="2"/>
  <c r="BO389" i="2"/>
  <c r="BM389" i="2"/>
  <c r="Y389" i="2"/>
  <c r="Z389" i="2" s="1"/>
  <c r="P389" i="2"/>
  <c r="BO388" i="2"/>
  <c r="BM388" i="2"/>
  <c r="Y388" i="2"/>
  <c r="Z388" i="2" s="1"/>
  <c r="P388" i="2"/>
  <c r="BO387" i="2"/>
  <c r="BM387" i="2"/>
  <c r="Y387" i="2"/>
  <c r="BN387" i="2" s="1"/>
  <c r="P387" i="2"/>
  <c r="X385" i="2"/>
  <c r="X384" i="2"/>
  <c r="BO383" i="2"/>
  <c r="BM383" i="2"/>
  <c r="Y383" i="2"/>
  <c r="BP383" i="2" s="1"/>
  <c r="P383" i="2"/>
  <c r="BO382" i="2"/>
  <c r="BM382" i="2"/>
  <c r="Y382" i="2"/>
  <c r="Z382" i="2" s="1"/>
  <c r="P382" i="2"/>
  <c r="BO381" i="2"/>
  <c r="BM381" i="2"/>
  <c r="Y381" i="2"/>
  <c r="BP381" i="2" s="1"/>
  <c r="BO380" i="2"/>
  <c r="BM380" i="2"/>
  <c r="Y380" i="2"/>
  <c r="BP380" i="2" s="1"/>
  <c r="X378" i="2"/>
  <c r="X377" i="2"/>
  <c r="BO376" i="2"/>
  <c r="BM376" i="2"/>
  <c r="Y376" i="2"/>
  <c r="BO375" i="2"/>
  <c r="BM375" i="2"/>
  <c r="Y375" i="2"/>
  <c r="BN375" i="2" s="1"/>
  <c r="P375" i="2"/>
  <c r="BO374" i="2"/>
  <c r="BM374" i="2"/>
  <c r="Y374" i="2"/>
  <c r="BP374" i="2" s="1"/>
  <c r="P374" i="2"/>
  <c r="X372" i="2"/>
  <c r="X371" i="2"/>
  <c r="BO370" i="2"/>
  <c r="BM370" i="2"/>
  <c r="Y370" i="2"/>
  <c r="BP370" i="2" s="1"/>
  <c r="P370" i="2"/>
  <c r="BO369" i="2"/>
  <c r="BM369" i="2"/>
  <c r="Y369" i="2"/>
  <c r="BN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BP366" i="2" s="1"/>
  <c r="P366" i="2"/>
  <c r="BO365" i="2"/>
  <c r="BM365" i="2"/>
  <c r="Y365" i="2"/>
  <c r="BN365" i="2" s="1"/>
  <c r="P365" i="2"/>
  <c r="X363" i="2"/>
  <c r="X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Z354" i="2" s="1"/>
  <c r="P354" i="2"/>
  <c r="BO353" i="2"/>
  <c r="BM353" i="2"/>
  <c r="Y353" i="2"/>
  <c r="Z353" i="2" s="1"/>
  <c r="P353" i="2"/>
  <c r="BO352" i="2"/>
  <c r="BM352" i="2"/>
  <c r="Y352" i="2"/>
  <c r="BN352" i="2" s="1"/>
  <c r="P352" i="2"/>
  <c r="BO351" i="2"/>
  <c r="BM351" i="2"/>
  <c r="Y351" i="2"/>
  <c r="P351" i="2"/>
  <c r="BO350" i="2"/>
  <c r="BM350" i="2"/>
  <c r="Y350" i="2"/>
  <c r="BP350" i="2" s="1"/>
  <c r="P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P347" i="2"/>
  <c r="X344" i="2"/>
  <c r="X343" i="2"/>
  <c r="BO342" i="2"/>
  <c r="BM342" i="2"/>
  <c r="Y342" i="2"/>
  <c r="Z342" i="2" s="1"/>
  <c r="Z343" i="2" s="1"/>
  <c r="P342" i="2"/>
  <c r="X339" i="2"/>
  <c r="X338" i="2"/>
  <c r="BO337" i="2"/>
  <c r="BM337" i="2"/>
  <c r="Y337" i="2"/>
  <c r="BN337" i="2" s="1"/>
  <c r="P337" i="2"/>
  <c r="X335" i="2"/>
  <c r="X334" i="2"/>
  <c r="BO333" i="2"/>
  <c r="BM333" i="2"/>
  <c r="Y333" i="2"/>
  <c r="BP333" i="2" s="1"/>
  <c r="P333" i="2"/>
  <c r="BO332" i="2"/>
  <c r="BM332" i="2"/>
  <c r="Y332" i="2"/>
  <c r="Y334" i="2" s="1"/>
  <c r="P332" i="2"/>
  <c r="X330" i="2"/>
  <c r="X329" i="2"/>
  <c r="BO328" i="2"/>
  <c r="BM328" i="2"/>
  <c r="Y328" i="2"/>
  <c r="P328" i="2"/>
  <c r="BO327" i="2"/>
  <c r="BM327" i="2"/>
  <c r="Y327" i="2"/>
  <c r="P327" i="2"/>
  <c r="X324" i="2"/>
  <c r="X323" i="2"/>
  <c r="BO322" i="2"/>
  <c r="BM322" i="2"/>
  <c r="Y322" i="2"/>
  <c r="P322" i="2"/>
  <c r="BO321" i="2"/>
  <c r="BM321" i="2"/>
  <c r="Y321" i="2"/>
  <c r="P321" i="2"/>
  <c r="X319" i="2"/>
  <c r="X318" i="2"/>
  <c r="BO317" i="2"/>
  <c r="BM317" i="2"/>
  <c r="Y317" i="2"/>
  <c r="Y319" i="2" s="1"/>
  <c r="P317" i="2"/>
  <c r="X315" i="2"/>
  <c r="X314" i="2"/>
  <c r="BO313" i="2"/>
  <c r="BM313" i="2"/>
  <c r="Y313" i="2"/>
  <c r="BN313" i="2" s="1"/>
  <c r="P313" i="2"/>
  <c r="X310" i="2"/>
  <c r="X309" i="2"/>
  <c r="BO308" i="2"/>
  <c r="BM308" i="2"/>
  <c r="Y308" i="2"/>
  <c r="P308" i="2"/>
  <c r="BO307" i="2"/>
  <c r="BM307" i="2"/>
  <c r="Y307" i="2"/>
  <c r="BP307" i="2" s="1"/>
  <c r="P307" i="2"/>
  <c r="X305" i="2"/>
  <c r="X304" i="2"/>
  <c r="BO303" i="2"/>
  <c r="BM303" i="2"/>
  <c r="Y303" i="2"/>
  <c r="P303" i="2"/>
  <c r="X301" i="2"/>
  <c r="X300" i="2"/>
  <c r="BO299" i="2"/>
  <c r="BM299" i="2"/>
  <c r="Y299" i="2"/>
  <c r="R652" i="2" s="1"/>
  <c r="P299" i="2"/>
  <c r="X296" i="2"/>
  <c r="X295" i="2"/>
  <c r="BO294" i="2"/>
  <c r="BM294" i="2"/>
  <c r="Y294" i="2"/>
  <c r="BP294" i="2" s="1"/>
  <c r="P294" i="2"/>
  <c r="BO293" i="2"/>
  <c r="BM293" i="2"/>
  <c r="Y293" i="2"/>
  <c r="Z293" i="2" s="1"/>
  <c r="P293" i="2"/>
  <c r="BO292" i="2"/>
  <c r="BM292" i="2"/>
  <c r="Y292" i="2"/>
  <c r="Z292" i="2" s="1"/>
  <c r="P292" i="2"/>
  <c r="BO291" i="2"/>
  <c r="BM291" i="2"/>
  <c r="Y291" i="2"/>
  <c r="P291" i="2"/>
  <c r="BO290" i="2"/>
  <c r="BM290" i="2"/>
  <c r="Y290" i="2"/>
  <c r="P290" i="2"/>
  <c r="BO289" i="2"/>
  <c r="BM289" i="2"/>
  <c r="Y289" i="2"/>
  <c r="BN289" i="2" s="1"/>
  <c r="P289" i="2"/>
  <c r="X286" i="2"/>
  <c r="X285" i="2"/>
  <c r="BO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Z282" i="2" s="1"/>
  <c r="P282" i="2"/>
  <c r="X279" i="2"/>
  <c r="X278" i="2"/>
  <c r="BO277" i="2"/>
  <c r="BM277" i="2"/>
  <c r="Y277" i="2"/>
  <c r="O652" i="2" s="1"/>
  <c r="P277" i="2"/>
  <c r="X274" i="2"/>
  <c r="X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BN270" i="2" s="1"/>
  <c r="P270" i="2"/>
  <c r="BO269" i="2"/>
  <c r="BM269" i="2"/>
  <c r="Y269" i="2"/>
  <c r="BN269" i="2" s="1"/>
  <c r="P269" i="2"/>
  <c r="BO268" i="2"/>
  <c r="BM268" i="2"/>
  <c r="Y268" i="2"/>
  <c r="BP268" i="2" s="1"/>
  <c r="P268" i="2"/>
  <c r="BO267" i="2"/>
  <c r="BM267" i="2"/>
  <c r="Y267" i="2"/>
  <c r="P267" i="2"/>
  <c r="BO266" i="2"/>
  <c r="BM266" i="2"/>
  <c r="Y266" i="2"/>
  <c r="BP266" i="2" s="1"/>
  <c r="P266" i="2"/>
  <c r="BO265" i="2"/>
  <c r="BM265" i="2"/>
  <c r="Y265" i="2"/>
  <c r="BN265" i="2" s="1"/>
  <c r="P265" i="2"/>
  <c r="BO264" i="2"/>
  <c r="BM264" i="2"/>
  <c r="Y264" i="2"/>
  <c r="BN264" i="2" s="1"/>
  <c r="P264" i="2"/>
  <c r="X261" i="2"/>
  <c r="X260" i="2"/>
  <c r="BO259" i="2"/>
  <c r="BM259" i="2"/>
  <c r="Y259" i="2"/>
  <c r="Y260" i="2" s="1"/>
  <c r="P259" i="2"/>
  <c r="X257" i="2"/>
  <c r="X256" i="2"/>
  <c r="BO255" i="2"/>
  <c r="BM255" i="2"/>
  <c r="Y255" i="2"/>
  <c r="P255" i="2"/>
  <c r="BO254" i="2"/>
  <c r="BM254" i="2"/>
  <c r="Y254" i="2"/>
  <c r="P254" i="2"/>
  <c r="BO253" i="2"/>
  <c r="BM253" i="2"/>
  <c r="Y253" i="2"/>
  <c r="BN253" i="2" s="1"/>
  <c r="P253" i="2"/>
  <c r="BO252" i="2"/>
  <c r="BM252" i="2"/>
  <c r="Y252" i="2"/>
  <c r="BN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N249" i="2" s="1"/>
  <c r="P249" i="2"/>
  <c r="BO248" i="2"/>
  <c r="BM248" i="2"/>
  <c r="Y248" i="2"/>
  <c r="P248" i="2"/>
  <c r="BO247" i="2"/>
  <c r="BM247" i="2"/>
  <c r="Y247" i="2"/>
  <c r="BN247" i="2" s="1"/>
  <c r="P247" i="2"/>
  <c r="X244" i="2"/>
  <c r="X243" i="2"/>
  <c r="BO242" i="2"/>
  <c r="BM242" i="2"/>
  <c r="Y242" i="2"/>
  <c r="BN242" i="2" s="1"/>
  <c r="P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BN238" i="2" s="1"/>
  <c r="P238" i="2"/>
  <c r="BO237" i="2"/>
  <c r="BM237" i="2"/>
  <c r="Y237" i="2"/>
  <c r="BP237" i="2" s="1"/>
  <c r="P237" i="2"/>
  <c r="BO236" i="2"/>
  <c r="BM236" i="2"/>
  <c r="Y236" i="2"/>
  <c r="BP236" i="2" s="1"/>
  <c r="P236" i="2"/>
  <c r="BO235" i="2"/>
  <c r="BM235" i="2"/>
  <c r="Y235" i="2"/>
  <c r="P235" i="2"/>
  <c r="X232" i="2"/>
  <c r="X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X225" i="2"/>
  <c r="X224" i="2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P221" i="2"/>
  <c r="BO220" i="2"/>
  <c r="BM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P218" i="2"/>
  <c r="BO217" i="2"/>
  <c r="BM217" i="2"/>
  <c r="Y217" i="2"/>
  <c r="BN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Z214" i="2" s="1"/>
  <c r="P214" i="2"/>
  <c r="BO213" i="2"/>
  <c r="BM213" i="2"/>
  <c r="Y213" i="2"/>
  <c r="Z213" i="2" s="1"/>
  <c r="P213" i="2"/>
  <c r="X211" i="2"/>
  <c r="X210" i="2"/>
  <c r="BO209" i="2"/>
  <c r="BM209" i="2"/>
  <c r="Y209" i="2"/>
  <c r="Z209" i="2" s="1"/>
  <c r="P209" i="2"/>
  <c r="BO208" i="2"/>
  <c r="BM208" i="2"/>
  <c r="Y208" i="2"/>
  <c r="BN208" i="2" s="1"/>
  <c r="P208" i="2"/>
  <c r="BO207" i="2"/>
  <c r="BM207" i="2"/>
  <c r="Y207" i="2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X200" i="2"/>
  <c r="X199" i="2"/>
  <c r="BO198" i="2"/>
  <c r="BM198" i="2"/>
  <c r="Y198" i="2"/>
  <c r="P198" i="2"/>
  <c r="BO197" i="2"/>
  <c r="BM197" i="2"/>
  <c r="Y197" i="2"/>
  <c r="BN197" i="2" s="1"/>
  <c r="P197" i="2"/>
  <c r="X195" i="2"/>
  <c r="X194" i="2"/>
  <c r="BO193" i="2"/>
  <c r="BM193" i="2"/>
  <c r="Y193" i="2"/>
  <c r="P193" i="2"/>
  <c r="BO192" i="2"/>
  <c r="BM192" i="2"/>
  <c r="Y192" i="2"/>
  <c r="BP192" i="2" s="1"/>
  <c r="P192" i="2"/>
  <c r="X189" i="2"/>
  <c r="X188" i="2"/>
  <c r="BO187" i="2"/>
  <c r="BM187" i="2"/>
  <c r="Y187" i="2"/>
  <c r="BP187" i="2" s="1"/>
  <c r="P187" i="2"/>
  <c r="BO186" i="2"/>
  <c r="BM186" i="2"/>
  <c r="Y186" i="2"/>
  <c r="P186" i="2"/>
  <c r="BO185" i="2"/>
  <c r="BM185" i="2"/>
  <c r="Y185" i="2"/>
  <c r="BN185" i="2" s="1"/>
  <c r="P185" i="2"/>
  <c r="BO184" i="2"/>
  <c r="BM184" i="2"/>
  <c r="Y184" i="2"/>
  <c r="P184" i="2"/>
  <c r="BO183" i="2"/>
  <c r="BM183" i="2"/>
  <c r="Y183" i="2"/>
  <c r="P183" i="2"/>
  <c r="BO182" i="2"/>
  <c r="BM182" i="2"/>
  <c r="Y182" i="2"/>
  <c r="P182" i="2"/>
  <c r="BO181" i="2"/>
  <c r="BM181" i="2"/>
  <c r="Y181" i="2"/>
  <c r="BN181" i="2" s="1"/>
  <c r="P181" i="2"/>
  <c r="BO180" i="2"/>
  <c r="BM180" i="2"/>
  <c r="Y180" i="2"/>
  <c r="BP180" i="2" s="1"/>
  <c r="P180" i="2"/>
  <c r="X178" i="2"/>
  <c r="X177" i="2"/>
  <c r="BO176" i="2"/>
  <c r="BM176" i="2"/>
  <c r="Y176" i="2"/>
  <c r="P176" i="2"/>
  <c r="X172" i="2"/>
  <c r="X171" i="2"/>
  <c r="BO170" i="2"/>
  <c r="BM170" i="2"/>
  <c r="Y170" i="2"/>
  <c r="P170" i="2"/>
  <c r="BO169" i="2"/>
  <c r="BM169" i="2"/>
  <c r="Y169" i="2"/>
  <c r="P169" i="2"/>
  <c r="X167" i="2"/>
  <c r="X166" i="2"/>
  <c r="BO165" i="2"/>
  <c r="BM165" i="2"/>
  <c r="Y165" i="2"/>
  <c r="BP165" i="2" s="1"/>
  <c r="P165" i="2"/>
  <c r="BO164" i="2"/>
  <c r="BM164" i="2"/>
  <c r="Y164" i="2"/>
  <c r="P164" i="2"/>
  <c r="BO163" i="2"/>
  <c r="BM163" i="2"/>
  <c r="Y163" i="2"/>
  <c r="P163" i="2"/>
  <c r="BO162" i="2"/>
  <c r="BM162" i="2"/>
  <c r="Y162" i="2"/>
  <c r="P162" i="2"/>
  <c r="BO161" i="2"/>
  <c r="BM161" i="2"/>
  <c r="Y161" i="2"/>
  <c r="BN161" i="2" s="1"/>
  <c r="P161" i="2"/>
  <c r="X159" i="2"/>
  <c r="X158" i="2"/>
  <c r="BO157" i="2"/>
  <c r="BM157" i="2"/>
  <c r="Y157" i="2"/>
  <c r="P157" i="2"/>
  <c r="X154" i="2"/>
  <c r="X153" i="2"/>
  <c r="BO152" i="2"/>
  <c r="BM152" i="2"/>
  <c r="Y152" i="2"/>
  <c r="P152" i="2"/>
  <c r="BO151" i="2"/>
  <c r="BM151" i="2"/>
  <c r="Y151" i="2"/>
  <c r="P151" i="2"/>
  <c r="X149" i="2"/>
  <c r="X148" i="2"/>
  <c r="BO147" i="2"/>
  <c r="BM147" i="2"/>
  <c r="Y147" i="2"/>
  <c r="P147" i="2"/>
  <c r="BO146" i="2"/>
  <c r="BM146" i="2"/>
  <c r="Y146" i="2"/>
  <c r="P146" i="2"/>
  <c r="X144" i="2"/>
  <c r="X143" i="2"/>
  <c r="BO142" i="2"/>
  <c r="BM142" i="2"/>
  <c r="Y142" i="2"/>
  <c r="BP142" i="2" s="1"/>
  <c r="P142" i="2"/>
  <c r="BO141" i="2"/>
  <c r="BM141" i="2"/>
  <c r="Y141" i="2"/>
  <c r="Z141" i="2" s="1"/>
  <c r="P141" i="2"/>
  <c r="X138" i="2"/>
  <c r="X137" i="2"/>
  <c r="BO136" i="2"/>
  <c r="BM136" i="2"/>
  <c r="Y136" i="2"/>
  <c r="P136" i="2"/>
  <c r="BO135" i="2"/>
  <c r="BM135" i="2"/>
  <c r="Y135" i="2"/>
  <c r="P135" i="2"/>
  <c r="X133" i="2"/>
  <c r="X132" i="2"/>
  <c r="BO131" i="2"/>
  <c r="BM131" i="2"/>
  <c r="Y131" i="2"/>
  <c r="BP131" i="2" s="1"/>
  <c r="P131" i="2"/>
  <c r="BO130" i="2"/>
  <c r="BM130" i="2"/>
  <c r="Y130" i="2"/>
  <c r="Z130" i="2" s="1"/>
  <c r="P130" i="2"/>
  <c r="BO129" i="2"/>
  <c r="BM129" i="2"/>
  <c r="Y129" i="2"/>
  <c r="BP129" i="2" s="1"/>
  <c r="P129" i="2"/>
  <c r="BO128" i="2"/>
  <c r="BM128" i="2"/>
  <c r="Y128" i="2"/>
  <c r="Z128" i="2" s="1"/>
  <c r="BO127" i="2"/>
  <c r="BM127" i="2"/>
  <c r="Y127" i="2"/>
  <c r="P127" i="2"/>
  <c r="BO126" i="2"/>
  <c r="BM126" i="2"/>
  <c r="Y126" i="2"/>
  <c r="BP126" i="2" s="1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BN123" i="2" s="1"/>
  <c r="P123" i="2"/>
  <c r="X121" i="2"/>
  <c r="X120" i="2"/>
  <c r="BO119" i="2"/>
  <c r="BM119" i="2"/>
  <c r="Y119" i="2"/>
  <c r="BN119" i="2" s="1"/>
  <c r="P119" i="2"/>
  <c r="BO118" i="2"/>
  <c r="BM118" i="2"/>
  <c r="Y118" i="2"/>
  <c r="BN118" i="2" s="1"/>
  <c r="P118" i="2"/>
  <c r="BO117" i="2"/>
  <c r="BM117" i="2"/>
  <c r="Y117" i="2"/>
  <c r="Y121" i="2" s="1"/>
  <c r="P117" i="2"/>
  <c r="X115" i="2"/>
  <c r="X114" i="2"/>
  <c r="BO113" i="2"/>
  <c r="BM113" i="2"/>
  <c r="Y113" i="2"/>
  <c r="BP113" i="2" s="1"/>
  <c r="P113" i="2"/>
  <c r="BO112" i="2"/>
  <c r="BM112" i="2"/>
  <c r="Y112" i="2"/>
  <c r="P112" i="2"/>
  <c r="BO111" i="2"/>
  <c r="BM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P109" i="2"/>
  <c r="X106" i="2"/>
  <c r="X105" i="2"/>
  <c r="BO104" i="2"/>
  <c r="BM104" i="2"/>
  <c r="Y104" i="2"/>
  <c r="BP104" i="2" s="1"/>
  <c r="BO103" i="2"/>
  <c r="BM103" i="2"/>
  <c r="Y103" i="2"/>
  <c r="BN103" i="2" s="1"/>
  <c r="P103" i="2"/>
  <c r="BO102" i="2"/>
  <c r="BM102" i="2"/>
  <c r="Y102" i="2"/>
  <c r="BP102" i="2" s="1"/>
  <c r="P102" i="2"/>
  <c r="BO101" i="2"/>
  <c r="BM101" i="2"/>
  <c r="Y101" i="2"/>
  <c r="BP101" i="2" s="1"/>
  <c r="BO100" i="2"/>
  <c r="BM100" i="2"/>
  <c r="Y100" i="2"/>
  <c r="P100" i="2"/>
  <c r="BO99" i="2"/>
  <c r="BM99" i="2"/>
  <c r="Y99" i="2"/>
  <c r="P99" i="2"/>
  <c r="BO98" i="2"/>
  <c r="BM98" i="2"/>
  <c r="Y98" i="2"/>
  <c r="Z98" i="2" s="1"/>
  <c r="P98" i="2"/>
  <c r="X96" i="2"/>
  <c r="X95" i="2"/>
  <c r="BO94" i="2"/>
  <c r="BM94" i="2"/>
  <c r="Y94" i="2"/>
  <c r="P94" i="2"/>
  <c r="BO93" i="2"/>
  <c r="BM93" i="2"/>
  <c r="Y93" i="2"/>
  <c r="BN93" i="2" s="1"/>
  <c r="P93" i="2"/>
  <c r="BO92" i="2"/>
  <c r="BM92" i="2"/>
  <c r="Y92" i="2"/>
  <c r="BP92" i="2" s="1"/>
  <c r="P92" i="2"/>
  <c r="X89" i="2"/>
  <c r="X88" i="2"/>
  <c r="BO87" i="2"/>
  <c r="BM87" i="2"/>
  <c r="Y87" i="2"/>
  <c r="P87" i="2"/>
  <c r="BO86" i="2"/>
  <c r="BM86" i="2"/>
  <c r="Y86" i="2"/>
  <c r="BP86" i="2" s="1"/>
  <c r="P86" i="2"/>
  <c r="BO85" i="2"/>
  <c r="BM85" i="2"/>
  <c r="Y85" i="2"/>
  <c r="BP85" i="2" s="1"/>
  <c r="P85" i="2"/>
  <c r="X83" i="2"/>
  <c r="X82" i="2"/>
  <c r="BO81" i="2"/>
  <c r="BM81" i="2"/>
  <c r="Y81" i="2"/>
  <c r="P81" i="2"/>
  <c r="BO80" i="2"/>
  <c r="BM80" i="2"/>
  <c r="Y80" i="2"/>
  <c r="Z80" i="2" s="1"/>
  <c r="P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N77" i="2" s="1"/>
  <c r="P77" i="2"/>
  <c r="BO76" i="2"/>
  <c r="BM76" i="2"/>
  <c r="Y76" i="2"/>
  <c r="BP76" i="2" s="1"/>
  <c r="P76" i="2"/>
  <c r="X74" i="2"/>
  <c r="X73" i="2"/>
  <c r="BO72" i="2"/>
  <c r="BM72" i="2"/>
  <c r="Y72" i="2"/>
  <c r="BP72" i="2" s="1"/>
  <c r="P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N67" i="2" s="1"/>
  <c r="P67" i="2"/>
  <c r="X65" i="2"/>
  <c r="X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BP61" i="2" s="1"/>
  <c r="P61" i="2"/>
  <c r="BO60" i="2"/>
  <c r="BM60" i="2"/>
  <c r="Y60" i="2"/>
  <c r="P60" i="2"/>
  <c r="X58" i="2"/>
  <c r="X57" i="2"/>
  <c r="BO56" i="2"/>
  <c r="BM56" i="2"/>
  <c r="Y56" i="2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P50" i="2"/>
  <c r="X47" i="2"/>
  <c r="X46" i="2"/>
  <c r="BO45" i="2"/>
  <c r="BM45" i="2"/>
  <c r="Y45" i="2"/>
  <c r="Z45" i="2" s="1"/>
  <c r="P45" i="2"/>
  <c r="BO44" i="2"/>
  <c r="BM44" i="2"/>
  <c r="Y44" i="2"/>
  <c r="BP44" i="2" s="1"/>
  <c r="P44" i="2"/>
  <c r="X42" i="2"/>
  <c r="X41" i="2"/>
  <c r="BO40" i="2"/>
  <c r="BM40" i="2"/>
  <c r="Y40" i="2"/>
  <c r="P40" i="2"/>
  <c r="BO39" i="2"/>
  <c r="BM39" i="2"/>
  <c r="Y39" i="2"/>
  <c r="BN39" i="2" s="1"/>
  <c r="P39" i="2"/>
  <c r="BO38" i="2"/>
  <c r="BM38" i="2"/>
  <c r="Y38" i="2"/>
  <c r="BP38" i="2" s="1"/>
  <c r="P38" i="2"/>
  <c r="BO37" i="2"/>
  <c r="BM37" i="2"/>
  <c r="Y37" i="2"/>
  <c r="BP37" i="2" s="1"/>
  <c r="P37" i="2"/>
  <c r="BO36" i="2"/>
  <c r="BM36" i="2"/>
  <c r="Y36" i="2"/>
  <c r="BP36" i="2" s="1"/>
  <c r="P36" i="2"/>
  <c r="BO35" i="2"/>
  <c r="BM35" i="2"/>
  <c r="Y35" i="2"/>
  <c r="P35" i="2"/>
  <c r="X31" i="2"/>
  <c r="X30" i="2"/>
  <c r="BO29" i="2"/>
  <c r="BM29" i="2"/>
  <c r="Y29" i="2"/>
  <c r="Y30" i="2" s="1"/>
  <c r="P29" i="2"/>
  <c r="X27" i="2"/>
  <c r="X26" i="2"/>
  <c r="BO25" i="2"/>
  <c r="BM25" i="2"/>
  <c r="Y25" i="2"/>
  <c r="Z25" i="2" s="1"/>
  <c r="P25" i="2"/>
  <c r="BO24" i="2"/>
  <c r="BM24" i="2"/>
  <c r="Y24" i="2"/>
  <c r="BP24" i="2" s="1"/>
  <c r="P24" i="2"/>
  <c r="BO23" i="2"/>
  <c r="BM23" i="2"/>
  <c r="Y23" i="2"/>
  <c r="BP23" i="2" s="1"/>
  <c r="P23" i="2"/>
  <c r="BO22" i="2"/>
  <c r="BM22" i="2"/>
  <c r="Y22" i="2"/>
  <c r="BN22" i="2" s="1"/>
  <c r="P22" i="2"/>
  <c r="H10" i="2"/>
  <c r="A9" i="2"/>
  <c r="F10" i="2" s="1"/>
  <c r="D7" i="2"/>
  <c r="Q6" i="2"/>
  <c r="P2" i="2"/>
  <c r="Z252" i="2" l="1"/>
  <c r="BP493" i="2"/>
  <c r="BP337" i="2"/>
  <c r="Z411" i="2"/>
  <c r="Z434" i="2"/>
  <c r="Z467" i="2"/>
  <c r="Z469" i="2"/>
  <c r="Z471" i="2"/>
  <c r="Z532" i="2"/>
  <c r="Z39" i="2"/>
  <c r="Z93" i="2"/>
  <c r="Z102" i="2"/>
  <c r="BN102" i="2"/>
  <c r="Z111" i="2"/>
  <c r="Z126" i="2"/>
  <c r="Z161" i="2"/>
  <c r="Z165" i="2"/>
  <c r="BP206" i="2"/>
  <c r="Z247" i="2"/>
  <c r="Z250" i="2"/>
  <c r="BP252" i="2"/>
  <c r="BP264" i="2"/>
  <c r="Y338" i="2"/>
  <c r="Y339" i="2"/>
  <c r="Z368" i="2"/>
  <c r="Z394" i="2"/>
  <c r="Z395" i="2" s="1"/>
  <c r="BN394" i="2"/>
  <c r="BN412" i="2"/>
  <c r="BP434" i="2"/>
  <c r="BP436" i="2"/>
  <c r="BN524" i="2"/>
  <c r="BP537" i="2"/>
  <c r="BP557" i="2"/>
  <c r="Z569" i="2"/>
  <c r="Z571" i="2" s="1"/>
  <c r="Z570" i="2"/>
  <c r="BN570" i="2"/>
  <c r="Y572" i="2"/>
  <c r="Z576" i="2"/>
  <c r="Z577" i="2" s="1"/>
  <c r="BN576" i="2"/>
  <c r="BP576" i="2"/>
  <c r="Z595" i="2"/>
  <c r="BN595" i="2"/>
  <c r="BP638" i="2"/>
  <c r="Z24" i="2"/>
  <c r="BP80" i="2"/>
  <c r="Z142" i="2"/>
  <c r="BP161" i="2"/>
  <c r="Z185" i="2"/>
  <c r="Z206" i="2"/>
  <c r="Z217" i="2"/>
  <c r="BP247" i="2"/>
  <c r="Z264" i="2"/>
  <c r="Z268" i="2"/>
  <c r="BN268" i="2"/>
  <c r="Z313" i="2"/>
  <c r="Z314" i="2" s="1"/>
  <c r="Z360" i="2"/>
  <c r="Z380" i="2"/>
  <c r="Z381" i="2"/>
  <c r="Z436" i="2"/>
  <c r="BP471" i="2"/>
  <c r="Y502" i="2"/>
  <c r="BP532" i="2"/>
  <c r="Z537" i="2"/>
  <c r="BP542" i="2"/>
  <c r="Z557" i="2"/>
  <c r="BP181" i="2"/>
  <c r="BP439" i="2"/>
  <c r="Z399" i="2"/>
  <c r="Z203" i="2"/>
  <c r="Y421" i="2"/>
  <c r="Z412" i="2"/>
  <c r="Z497" i="2"/>
  <c r="BP497" i="2"/>
  <c r="Z512" i="2"/>
  <c r="Z513" i="2" s="1"/>
  <c r="BP512" i="2"/>
  <c r="Y514" i="2"/>
  <c r="BN594" i="2"/>
  <c r="BN620" i="2"/>
  <c r="BN37" i="2"/>
  <c r="Z44" i="2"/>
  <c r="Z46" i="2" s="1"/>
  <c r="BN62" i="2"/>
  <c r="Z63" i="2"/>
  <c r="BN86" i="2"/>
  <c r="Y115" i="2"/>
  <c r="Z118" i="2"/>
  <c r="BP118" i="2"/>
  <c r="Z197" i="2"/>
  <c r="BP197" i="2"/>
  <c r="Z215" i="2"/>
  <c r="BN250" i="2"/>
  <c r="Z251" i="2"/>
  <c r="Y279" i="2"/>
  <c r="Z350" i="2"/>
  <c r="BN368" i="2"/>
  <c r="Z369" i="2"/>
  <c r="BP369" i="2"/>
  <c r="Z387" i="2"/>
  <c r="BP387" i="2"/>
  <c r="BN399" i="2"/>
  <c r="Z400" i="2"/>
  <c r="BP400" i="2"/>
  <c r="BP409" i="2"/>
  <c r="BP419" i="2"/>
  <c r="Y447" i="2"/>
  <c r="BP450" i="2"/>
  <c r="Z464" i="2"/>
  <c r="Z466" i="2"/>
  <c r="BP466" i="2"/>
  <c r="BN467" i="2"/>
  <c r="Z468" i="2"/>
  <c r="BP468" i="2"/>
  <c r="Z524" i="2"/>
  <c r="BN564" i="2"/>
  <c r="X642" i="2"/>
  <c r="BP222" i="2"/>
  <c r="BP259" i="2"/>
  <c r="Y402" i="2"/>
  <c r="BN411" i="2"/>
  <c r="BN497" i="2"/>
  <c r="BN512" i="2"/>
  <c r="BP527" i="2"/>
  <c r="Z594" i="2"/>
  <c r="Y615" i="2"/>
  <c r="Z620" i="2"/>
  <c r="Z37" i="2"/>
  <c r="Z62" i="2"/>
  <c r="BN63" i="2"/>
  <c r="Z86" i="2"/>
  <c r="Y199" i="2"/>
  <c r="BP238" i="2"/>
  <c r="BN251" i="2"/>
  <c r="BP270" i="2"/>
  <c r="Y278" i="2"/>
  <c r="BP424" i="2"/>
  <c r="BP445" i="2"/>
  <c r="Z564" i="2"/>
  <c r="Y578" i="2"/>
  <c r="BN38" i="2"/>
  <c r="BN92" i="2"/>
  <c r="Y96" i="2"/>
  <c r="BP135" i="2"/>
  <c r="Y138" i="2"/>
  <c r="Y137" i="2"/>
  <c r="BN135" i="2"/>
  <c r="Y149" i="2"/>
  <c r="Z147" i="2"/>
  <c r="Y172" i="2"/>
  <c r="BP39" i="2"/>
  <c r="Y41" i="2"/>
  <c r="Z52" i="2"/>
  <c r="BN52" i="2"/>
  <c r="Z54" i="2"/>
  <c r="BN54" i="2"/>
  <c r="BN68" i="2"/>
  <c r="Z69" i="2"/>
  <c r="Z72" i="2"/>
  <c r="BN72" i="2"/>
  <c r="Z76" i="2"/>
  <c r="BN76" i="2"/>
  <c r="Z79" i="2"/>
  <c r="Z85" i="2"/>
  <c r="BN85" i="2"/>
  <c r="BP93" i="2"/>
  <c r="Z101" i="2"/>
  <c r="BN101" i="2"/>
  <c r="Z110" i="2"/>
  <c r="Z117" i="2"/>
  <c r="BN117" i="2"/>
  <c r="BP117" i="2"/>
  <c r="Y120" i="2"/>
  <c r="Z124" i="2"/>
  <c r="BN130" i="2"/>
  <c r="BP130" i="2"/>
  <c r="BN131" i="2"/>
  <c r="Z135" i="2"/>
  <c r="BP136" i="2"/>
  <c r="BN136" i="2"/>
  <c r="Z136" i="2"/>
  <c r="BP162" i="2"/>
  <c r="BN162" i="2"/>
  <c r="Z162" i="2"/>
  <c r="BP182" i="2"/>
  <c r="BN182" i="2"/>
  <c r="Z182" i="2"/>
  <c r="BP183" i="2"/>
  <c r="BN183" i="2"/>
  <c r="Z183" i="2"/>
  <c r="BP184" i="2"/>
  <c r="BN184" i="2"/>
  <c r="Z184" i="2"/>
  <c r="BP193" i="2"/>
  <c r="BN193" i="2"/>
  <c r="Z193" i="2"/>
  <c r="BP207" i="2"/>
  <c r="BN207" i="2"/>
  <c r="Z207" i="2"/>
  <c r="BP216" i="2"/>
  <c r="BN216" i="2"/>
  <c r="Z216" i="2"/>
  <c r="BP265" i="2"/>
  <c r="BN266" i="2"/>
  <c r="BN282" i="2"/>
  <c r="BP282" i="2"/>
  <c r="Y285" i="2"/>
  <c r="BP289" i="2"/>
  <c r="BN292" i="2"/>
  <c r="BP292" i="2"/>
  <c r="BN293" i="2"/>
  <c r="BP293" i="2"/>
  <c r="Y301" i="2"/>
  <c r="BN342" i="2"/>
  <c r="BN354" i="2"/>
  <c r="BP354" i="2"/>
  <c r="BN367" i="2"/>
  <c r="BN382" i="2"/>
  <c r="BP382" i="2"/>
  <c r="Z390" i="2"/>
  <c r="BN388" i="2"/>
  <c r="Y401" i="2"/>
  <c r="BN407" i="2"/>
  <c r="BP407" i="2"/>
  <c r="BN415" i="2"/>
  <c r="Y422" i="2"/>
  <c r="BN441" i="2"/>
  <c r="Y448" i="2"/>
  <c r="Y459" i="2"/>
  <c r="BP458" i="2"/>
  <c r="Y460" i="2"/>
  <c r="BN465" i="2"/>
  <c r="BP465" i="2"/>
  <c r="BN472" i="2"/>
  <c r="BP472" i="2"/>
  <c r="BP479" i="2"/>
  <c r="BN479" i="2"/>
  <c r="Z479" i="2"/>
  <c r="BP500" i="2"/>
  <c r="BN500" i="2"/>
  <c r="Z500" i="2"/>
  <c r="BP507" i="2"/>
  <c r="BN507" i="2"/>
  <c r="Z507" i="2"/>
  <c r="BP525" i="2"/>
  <c r="BN525" i="2"/>
  <c r="Z525" i="2"/>
  <c r="BP526" i="2"/>
  <c r="BN526" i="2"/>
  <c r="Z526" i="2"/>
  <c r="BN531" i="2"/>
  <c r="BP531" i="2"/>
  <c r="BP533" i="2"/>
  <c r="BN533" i="2"/>
  <c r="Z533" i="2"/>
  <c r="BP534" i="2"/>
  <c r="BN534" i="2"/>
  <c r="Z534" i="2"/>
  <c r="Y560" i="2"/>
  <c r="Z548" i="2"/>
  <c r="BP552" i="2"/>
  <c r="BN552" i="2"/>
  <c r="Z552" i="2"/>
  <c r="BP592" i="2"/>
  <c r="BN592" i="2"/>
  <c r="Z592" i="2"/>
  <c r="BN603" i="2"/>
  <c r="BP603" i="2"/>
  <c r="BN618" i="2"/>
  <c r="BP618" i="2"/>
  <c r="Z143" i="2"/>
  <c r="Y154" i="2"/>
  <c r="Y166" i="2"/>
  <c r="Y194" i="2"/>
  <c r="Y195" i="2"/>
  <c r="BN202" i="2"/>
  <c r="BP202" i="2"/>
  <c r="Y224" i="2"/>
  <c r="BP217" i="2"/>
  <c r="Z220" i="2"/>
  <c r="BN220" i="2"/>
  <c r="Z223" i="2"/>
  <c r="BN223" i="2"/>
  <c r="Y232" i="2"/>
  <c r="Z228" i="2"/>
  <c r="BN228" i="2"/>
  <c r="Z229" i="2"/>
  <c r="BN229" i="2"/>
  <c r="Z230" i="2"/>
  <c r="BN230" i="2"/>
  <c r="Y231" i="2"/>
  <c r="Z236" i="2"/>
  <c r="BN236" i="2"/>
  <c r="Z239" i="2"/>
  <c r="BN239" i="2"/>
  <c r="Z240" i="2"/>
  <c r="BN240" i="2"/>
  <c r="Z241" i="2"/>
  <c r="BN241" i="2"/>
  <c r="L652" i="2"/>
  <c r="BP249" i="2"/>
  <c r="Y257" i="2"/>
  <c r="Y261" i="2"/>
  <c r="M652" i="2"/>
  <c r="Z265" i="2"/>
  <c r="BP269" i="2"/>
  <c r="Z271" i="2"/>
  <c r="BN271" i="2"/>
  <c r="Z272" i="2"/>
  <c r="BN272" i="2"/>
  <c r="Y274" i="2"/>
  <c r="BN277" i="2"/>
  <c r="Z283" i="2"/>
  <c r="Z285" i="2" s="1"/>
  <c r="Z289" i="2"/>
  <c r="Z294" i="2"/>
  <c r="Y295" i="2"/>
  <c r="Z299" i="2"/>
  <c r="Z300" i="2" s="1"/>
  <c r="BN299" i="2"/>
  <c r="BP299" i="2"/>
  <c r="Y300" i="2"/>
  <c r="Z307" i="2"/>
  <c r="BP313" i="2"/>
  <c r="Y314" i="2"/>
  <c r="Z317" i="2"/>
  <c r="Z318" i="2" s="1"/>
  <c r="BN317" i="2"/>
  <c r="BP317" i="2"/>
  <c r="Y318" i="2"/>
  <c r="BN333" i="2"/>
  <c r="Y335" i="2"/>
  <c r="Y356" i="2"/>
  <c r="BN347" i="2"/>
  <c r="Z348" i="2"/>
  <c r="BN348" i="2"/>
  <c r="Z349" i="2"/>
  <c r="BN349" i="2"/>
  <c r="BP352" i="2"/>
  <c r="BN353" i="2"/>
  <c r="Z358" i="2"/>
  <c r="BN358" i="2"/>
  <c r="Z359" i="2"/>
  <c r="BN359" i="2"/>
  <c r="Z370" i="2"/>
  <c r="Y371" i="2"/>
  <c r="Z374" i="2"/>
  <c r="BN374" i="2"/>
  <c r="Z383" i="2"/>
  <c r="BN383" i="2"/>
  <c r="Y391" i="2"/>
  <c r="BN389" i="2"/>
  <c r="BP389" i="2"/>
  <c r="W652" i="2"/>
  <c r="Z398" i="2"/>
  <c r="BN398" i="2"/>
  <c r="BP398" i="2"/>
  <c r="Y416" i="2"/>
  <c r="Z408" i="2"/>
  <c r="BN408" i="2"/>
  <c r="Z410" i="2"/>
  <c r="BN410" i="2"/>
  <c r="Z420" i="2"/>
  <c r="BN420" i="2"/>
  <c r="BP420" i="2"/>
  <c r="Y426" i="2"/>
  <c r="BN425" i="2"/>
  <c r="Y430" i="2"/>
  <c r="Y431" i="2"/>
  <c r="Y652" i="2"/>
  <c r="BP435" i="2"/>
  <c r="Y442" i="2"/>
  <c r="Z437" i="2"/>
  <c r="BN437" i="2"/>
  <c r="Z438" i="2"/>
  <c r="BN438" i="2"/>
  <c r="Z446" i="2"/>
  <c r="BN446" i="2"/>
  <c r="BP446" i="2"/>
  <c r="BN451" i="2"/>
  <c r="Z452" i="2"/>
  <c r="BN452" i="2"/>
  <c r="Z453" i="2"/>
  <c r="BN453" i="2"/>
  <c r="Z458" i="2"/>
  <c r="Z459" i="2" s="1"/>
  <c r="BN458" i="2"/>
  <c r="BN476" i="2"/>
  <c r="BP476" i="2"/>
  <c r="BP477" i="2"/>
  <c r="Z477" i="2"/>
  <c r="BN498" i="2"/>
  <c r="BP498" i="2"/>
  <c r="BP506" i="2"/>
  <c r="BN506" i="2"/>
  <c r="Z506" i="2"/>
  <c r="Y517" i="2"/>
  <c r="Y518" i="2"/>
  <c r="AD652" i="2"/>
  <c r="BP522" i="2"/>
  <c r="BN522" i="2"/>
  <c r="Z522" i="2"/>
  <c r="BN535" i="2"/>
  <c r="BP549" i="2"/>
  <c r="BN549" i="2"/>
  <c r="Z549" i="2"/>
  <c r="BP551" i="2"/>
  <c r="Z551" i="2"/>
  <c r="BP565" i="2"/>
  <c r="BN565" i="2"/>
  <c r="Z565" i="2"/>
  <c r="BN600" i="2"/>
  <c r="BP600" i="2"/>
  <c r="BN611" i="2"/>
  <c r="Y621" i="2"/>
  <c r="Y622" i="2"/>
  <c r="BP617" i="2"/>
  <c r="BN617" i="2"/>
  <c r="Z617" i="2"/>
  <c r="BN619" i="2"/>
  <c r="Z619" i="2"/>
  <c r="AG652" i="2"/>
  <c r="BN625" i="2"/>
  <c r="BP625" i="2"/>
  <c r="Y481" i="2"/>
  <c r="BN474" i="2"/>
  <c r="BN475" i="2"/>
  <c r="BN484" i="2"/>
  <c r="BP484" i="2"/>
  <c r="Y501" i="2"/>
  <c r="AB652" i="2"/>
  <c r="AC652" i="2"/>
  <c r="Y539" i="2"/>
  <c r="Y538" i="2"/>
  <c r="BN530" i="2"/>
  <c r="BN543" i="2"/>
  <c r="BN550" i="2"/>
  <c r="BP550" i="2"/>
  <c r="BN553" i="2"/>
  <c r="BP553" i="2"/>
  <c r="BN554" i="2"/>
  <c r="BN556" i="2"/>
  <c r="BP556" i="2"/>
  <c r="Y567" i="2"/>
  <c r="AF652" i="2"/>
  <c r="BN584" i="2"/>
  <c r="BN587" i="2"/>
  <c r="Y607" i="2"/>
  <c r="BN599" i="2"/>
  <c r="BP599" i="2"/>
  <c r="BN602" i="2"/>
  <c r="BP602" i="2"/>
  <c r="BN605" i="2"/>
  <c r="BP605" i="2"/>
  <c r="BN610" i="2"/>
  <c r="BP610" i="2"/>
  <c r="BN613" i="2"/>
  <c r="BP613" i="2"/>
  <c r="BN626" i="2"/>
  <c r="Z60" i="2"/>
  <c r="Y64" i="2"/>
  <c r="Z23" i="2"/>
  <c r="Z104" i="2"/>
  <c r="BP125" i="2"/>
  <c r="BN125" i="2"/>
  <c r="BN129" i="2"/>
  <c r="Z129" i="2"/>
  <c r="Z164" i="2"/>
  <c r="Z170" i="2"/>
  <c r="BP219" i="2"/>
  <c r="BN219" i="2"/>
  <c r="BP328" i="2"/>
  <c r="BN328" i="2"/>
  <c r="Z328" i="2"/>
  <c r="BN23" i="2"/>
  <c r="Z29" i="2"/>
  <c r="Z30" i="2" s="1"/>
  <c r="BN81" i="2"/>
  <c r="Z81" i="2"/>
  <c r="BN98" i="2"/>
  <c r="Y105" i="2"/>
  <c r="BN104" i="2"/>
  <c r="BP152" i="2"/>
  <c r="BN170" i="2"/>
  <c r="BN187" i="2"/>
  <c r="Z187" i="2"/>
  <c r="Z253" i="2"/>
  <c r="BN237" i="2"/>
  <c r="Z237" i="2"/>
  <c r="Y324" i="2"/>
  <c r="Y323" i="2"/>
  <c r="BP321" i="2"/>
  <c r="BN321" i="2"/>
  <c r="BP45" i="2"/>
  <c r="BN45" i="2"/>
  <c r="Y144" i="2"/>
  <c r="G652" i="2"/>
  <c r="BP141" i="2"/>
  <c r="BN29" i="2"/>
  <c r="Z40" i="2"/>
  <c r="Z55" i="2"/>
  <c r="Y73" i="2"/>
  <c r="Z78" i="2"/>
  <c r="BN141" i="2"/>
  <c r="BP170" i="2"/>
  <c r="Z205" i="2"/>
  <c r="Z321" i="2"/>
  <c r="BN60" i="2"/>
  <c r="Y65" i="2"/>
  <c r="BN147" i="2"/>
  <c r="K652" i="2"/>
  <c r="Y244" i="2"/>
  <c r="BP235" i="2"/>
  <c r="BN235" i="2"/>
  <c r="BP253" i="2"/>
  <c r="BP351" i="2"/>
  <c r="BN351" i="2"/>
  <c r="Z351" i="2"/>
  <c r="BP376" i="2"/>
  <c r="BN376" i="2"/>
  <c r="Z376" i="2"/>
  <c r="BP29" i="2"/>
  <c r="Y46" i="2"/>
  <c r="BN78" i="2"/>
  <c r="BP98" i="2"/>
  <c r="Y106" i="2"/>
  <c r="BN112" i="2"/>
  <c r="Z112" i="2"/>
  <c r="BN205" i="2"/>
  <c r="BP208" i="2"/>
  <c r="Z208" i="2"/>
  <c r="BP214" i="2"/>
  <c r="BN214" i="2"/>
  <c r="Z235" i="2"/>
  <c r="Y330" i="2"/>
  <c r="BN152" i="2"/>
  <c r="Z152" i="2"/>
  <c r="BP81" i="2"/>
  <c r="BP87" i="2"/>
  <c r="Z87" i="2"/>
  <c r="Z88" i="2" s="1"/>
  <c r="BP147" i="2"/>
  <c r="H652" i="2"/>
  <c r="Y158" i="2"/>
  <c r="BN157" i="2"/>
  <c r="Z157" i="2"/>
  <c r="Z158" i="2" s="1"/>
  <c r="BP254" i="2"/>
  <c r="BN254" i="2"/>
  <c r="Z254" i="2"/>
  <c r="BN70" i="2"/>
  <c r="BP99" i="2"/>
  <c r="BN99" i="2"/>
  <c r="Y189" i="2"/>
  <c r="BN248" i="2"/>
  <c r="Y256" i="2"/>
  <c r="Z248" i="2"/>
  <c r="BP322" i="2"/>
  <c r="BN322" i="2"/>
  <c r="BP109" i="2"/>
  <c r="Z109" i="2"/>
  <c r="F652" i="2"/>
  <c r="Y114" i="2"/>
  <c r="Z50" i="2"/>
  <c r="Y58" i="2"/>
  <c r="D652" i="2"/>
  <c r="BP56" i="2"/>
  <c r="BN56" i="2"/>
  <c r="BP70" i="2"/>
  <c r="Y83" i="2"/>
  <c r="BN87" i="2"/>
  <c r="Z99" i="2"/>
  <c r="BP112" i="2"/>
  <c r="BN127" i="2"/>
  <c r="Z127" i="2"/>
  <c r="I652" i="2"/>
  <c r="Y178" i="2"/>
  <c r="BP176" i="2"/>
  <c r="BN176" i="2"/>
  <c r="Z176" i="2"/>
  <c r="Z177" i="2" s="1"/>
  <c r="BP267" i="2"/>
  <c r="BN267" i="2"/>
  <c r="Z322" i="2"/>
  <c r="Y362" i="2"/>
  <c r="BP361" i="2"/>
  <c r="BN361" i="2"/>
  <c r="Z361" i="2"/>
  <c r="A10" i="2"/>
  <c r="H9" i="2"/>
  <c r="J9" i="2"/>
  <c r="F9" i="2"/>
  <c r="Y31" i="2"/>
  <c r="Z56" i="2"/>
  <c r="BP94" i="2"/>
  <c r="BN94" i="2"/>
  <c r="BN109" i="2"/>
  <c r="BP157" i="2"/>
  <c r="Z267" i="2"/>
  <c r="BP290" i="2"/>
  <c r="BN290" i="2"/>
  <c r="Z290" i="2"/>
  <c r="BP308" i="2"/>
  <c r="BN308" i="2"/>
  <c r="BP55" i="2"/>
  <c r="Y133" i="2"/>
  <c r="C652" i="2"/>
  <c r="BP35" i="2"/>
  <c r="BN35" i="2"/>
  <c r="Y42" i="2"/>
  <c r="BN50" i="2"/>
  <c r="BN53" i="2"/>
  <c r="BN71" i="2"/>
  <c r="Z71" i="2"/>
  <c r="Z94" i="2"/>
  <c r="BN113" i="2"/>
  <c r="Z113" i="2"/>
  <c r="BP209" i="2"/>
  <c r="BN209" i="2"/>
  <c r="Z242" i="2"/>
  <c r="BP248" i="2"/>
  <c r="BN255" i="2"/>
  <c r="Z255" i="2"/>
  <c r="Z308" i="2"/>
  <c r="BP67" i="2"/>
  <c r="Z67" i="2"/>
  <c r="BP22" i="2"/>
  <c r="Z22" i="2"/>
  <c r="B652" i="2"/>
  <c r="Y27" i="2"/>
  <c r="BN25" i="2"/>
  <c r="Z35" i="2"/>
  <c r="Y88" i="2"/>
  <c r="BP127" i="2"/>
  <c r="Y143" i="2"/>
  <c r="Y153" i="2"/>
  <c r="BP151" i="2"/>
  <c r="BN151" i="2"/>
  <c r="Y167" i="2"/>
  <c r="BP163" i="2"/>
  <c r="Z163" i="2"/>
  <c r="Z166" i="2" s="1"/>
  <c r="Y171" i="2"/>
  <c r="BP169" i="2"/>
  <c r="BN169" i="2"/>
  <c r="BN221" i="2"/>
  <c r="Z221" i="2"/>
  <c r="Y225" i="2"/>
  <c r="BP40" i="2"/>
  <c r="BN40" i="2"/>
  <c r="BN61" i="2"/>
  <c r="Z61" i="2"/>
  <c r="X643" i="2"/>
  <c r="BN44" i="2"/>
  <c r="Y47" i="2"/>
  <c r="BP50" i="2"/>
  <c r="Z68" i="2"/>
  <c r="BN100" i="2"/>
  <c r="Z100" i="2"/>
  <c r="BP103" i="2"/>
  <c r="Z103" i="2"/>
  <c r="BP128" i="2"/>
  <c r="BN128" i="2"/>
  <c r="Z151" i="2"/>
  <c r="Z153" i="2" s="1"/>
  <c r="Z169" i="2"/>
  <c r="Y177" i="2"/>
  <c r="BP185" i="2"/>
  <c r="BP218" i="2"/>
  <c r="Z218" i="2"/>
  <c r="Y286" i="2"/>
  <c r="BP284" i="2"/>
  <c r="BN284" i="2"/>
  <c r="P652" i="2"/>
  <c r="BP164" i="2"/>
  <c r="BN164" i="2"/>
  <c r="BP60" i="2"/>
  <c r="Y74" i="2"/>
  <c r="BP25" i="2"/>
  <c r="Y57" i="2"/>
  <c r="Y159" i="2"/>
  <c r="BN163" i="2"/>
  <c r="BP198" i="2"/>
  <c r="Z198" i="2"/>
  <c r="Y200" i="2"/>
  <c r="BN215" i="2"/>
  <c r="BP242" i="2"/>
  <c r="BP255" i="2"/>
  <c r="BP291" i="2"/>
  <c r="BN291" i="2"/>
  <c r="Z291" i="2"/>
  <c r="Z53" i="2"/>
  <c r="X646" i="2"/>
  <c r="Y89" i="2"/>
  <c r="Y148" i="2"/>
  <c r="BP146" i="2"/>
  <c r="BN146" i="2"/>
  <c r="BP186" i="2"/>
  <c r="BN186" i="2"/>
  <c r="BN218" i="2"/>
  <c r="BP221" i="2"/>
  <c r="Y305" i="2"/>
  <c r="Y304" i="2"/>
  <c r="BP303" i="2"/>
  <c r="BN303" i="2"/>
  <c r="Y309" i="2"/>
  <c r="Y329" i="2"/>
  <c r="BP327" i="2"/>
  <c r="T652" i="2"/>
  <c r="BN327" i="2"/>
  <c r="Z327" i="2"/>
  <c r="X644" i="2"/>
  <c r="BN51" i="2"/>
  <c r="Z51" i="2"/>
  <c r="Y95" i="2"/>
  <c r="Y26" i="2"/>
  <c r="BN36" i="2"/>
  <c r="Z36" i="2"/>
  <c r="BP77" i="2"/>
  <c r="Z77" i="2"/>
  <c r="Y82" i="2"/>
  <c r="BN80" i="2"/>
  <c r="BP100" i="2"/>
  <c r="BN110" i="2"/>
  <c r="BP119" i="2"/>
  <c r="Z119" i="2"/>
  <c r="Z120" i="2" s="1"/>
  <c r="Z146" i="2"/>
  <c r="BN180" i="2"/>
  <c r="Y188" i="2"/>
  <c r="Z180" i="2"/>
  <c r="Z186" i="2"/>
  <c r="BN198" i="2"/>
  <c r="Y211" i="2"/>
  <c r="Y210" i="2"/>
  <c r="BP204" i="2"/>
  <c r="BN204" i="2"/>
  <c r="Y243" i="2"/>
  <c r="Z303" i="2"/>
  <c r="Z304" i="2" s="1"/>
  <c r="BP365" i="2"/>
  <c r="BP375" i="2"/>
  <c r="BP413" i="2"/>
  <c r="Y417" i="2"/>
  <c r="Y427" i="2"/>
  <c r="Y443" i="2"/>
  <c r="Y455" i="2"/>
  <c r="Z470" i="2"/>
  <c r="Z478" i="2"/>
  <c r="Z483" i="2"/>
  <c r="Z485" i="2" s="1"/>
  <c r="Z536" i="2"/>
  <c r="Z541" i="2"/>
  <c r="Z544" i="2"/>
  <c r="Y561" i="2"/>
  <c r="Z609" i="2"/>
  <c r="Z612" i="2"/>
  <c r="Y632" i="2"/>
  <c r="Q652" i="2"/>
  <c r="BP342" i="2"/>
  <c r="BP353" i="2"/>
  <c r="BP388" i="2"/>
  <c r="BP475" i="2"/>
  <c r="Z488" i="2"/>
  <c r="Z489" i="2" s="1"/>
  <c r="Y494" i="2"/>
  <c r="Z499" i="2"/>
  <c r="BP530" i="2"/>
  <c r="Z555" i="2"/>
  <c r="BP584" i="2"/>
  <c r="BP587" i="2"/>
  <c r="Z601" i="2"/>
  <c r="Z604" i="2"/>
  <c r="Z639" i="2"/>
  <c r="Z181" i="2"/>
  <c r="Z192" i="2"/>
  <c r="Z222" i="2"/>
  <c r="Z227" i="2"/>
  <c r="Z231" i="2" s="1"/>
  <c r="Z238" i="2"/>
  <c r="Z249" i="2"/>
  <c r="Z259" i="2"/>
  <c r="Z260" i="2" s="1"/>
  <c r="Z270" i="2"/>
  <c r="Y296" i="2"/>
  <c r="Z332" i="2"/>
  <c r="Z366" i="2"/>
  <c r="BN381" i="2"/>
  <c r="Y384" i="2"/>
  <c r="BP394" i="2"/>
  <c r="BN406" i="2"/>
  <c r="Z414" i="2"/>
  <c r="Z429" i="2"/>
  <c r="Z430" i="2" s="1"/>
  <c r="Z440" i="2"/>
  <c r="BP464" i="2"/>
  <c r="BN470" i="2"/>
  <c r="Z473" i="2"/>
  <c r="BN478" i="2"/>
  <c r="BN483" i="2"/>
  <c r="Z505" i="2"/>
  <c r="Z508" i="2" s="1"/>
  <c r="Y508" i="2"/>
  <c r="Z516" i="2"/>
  <c r="Z517" i="2" s="1"/>
  <c r="Z528" i="2"/>
  <c r="BN536" i="2"/>
  <c r="BN541" i="2"/>
  <c r="BN544" i="2"/>
  <c r="Z558" i="2"/>
  <c r="Z593" i="2"/>
  <c r="Z596" i="2" s="1"/>
  <c r="Y596" i="2"/>
  <c r="BN609" i="2"/>
  <c r="BN612" i="2"/>
  <c r="BP626" i="2"/>
  <c r="Z634" i="2"/>
  <c r="Z635" i="2" s="1"/>
  <c r="S652" i="2"/>
  <c r="Y315" i="2"/>
  <c r="Z337" i="2"/>
  <c r="Z338" i="2" s="1"/>
  <c r="Y343" i="2"/>
  <c r="Y372" i="2"/>
  <c r="Z409" i="2"/>
  <c r="Z419" i="2"/>
  <c r="Z421" i="2" s="1"/>
  <c r="Z424" i="2"/>
  <c r="Z435" i="2"/>
  <c r="Z445" i="2"/>
  <c r="Z450" i="2"/>
  <c r="Y456" i="2"/>
  <c r="BN488" i="2"/>
  <c r="BN499" i="2"/>
  <c r="Z523" i="2"/>
  <c r="BN555" i="2"/>
  <c r="Z563" i="2"/>
  <c r="Z566" i="2" s="1"/>
  <c r="Z582" i="2"/>
  <c r="Z585" i="2"/>
  <c r="Z588" i="2"/>
  <c r="BN601" i="2"/>
  <c r="BN604" i="2"/>
  <c r="BN639" i="2"/>
  <c r="Z38" i="2"/>
  <c r="Z92" i="2"/>
  <c r="Z123" i="2"/>
  <c r="Z131" i="2"/>
  <c r="BN192" i="2"/>
  <c r="BN227" i="2"/>
  <c r="BN259" i="2"/>
  <c r="Y273" i="2"/>
  <c r="BN332" i="2"/>
  <c r="BN366" i="2"/>
  <c r="Y395" i="2"/>
  <c r="BP406" i="2"/>
  <c r="BN414" i="2"/>
  <c r="BN429" i="2"/>
  <c r="BN440" i="2"/>
  <c r="BN473" i="2"/>
  <c r="BP483" i="2"/>
  <c r="Y495" i="2"/>
  <c r="BN505" i="2"/>
  <c r="BN516" i="2"/>
  <c r="BN528" i="2"/>
  <c r="BP541" i="2"/>
  <c r="BN558" i="2"/>
  <c r="BN593" i="2"/>
  <c r="BP609" i="2"/>
  <c r="Y627" i="2"/>
  <c r="BN634" i="2"/>
  <c r="U652" i="2"/>
  <c r="Y385" i="2"/>
  <c r="BP488" i="2"/>
  <c r="Y509" i="2"/>
  <c r="BN523" i="2"/>
  <c r="BN563" i="2"/>
  <c r="Y566" i="2"/>
  <c r="Y571" i="2"/>
  <c r="BN582" i="2"/>
  <c r="BN585" i="2"/>
  <c r="BN588" i="2"/>
  <c r="Y597" i="2"/>
  <c r="Z618" i="2"/>
  <c r="Z621" i="2" s="1"/>
  <c r="V652" i="2"/>
  <c r="BP332" i="2"/>
  <c r="Y344" i="2"/>
  <c r="BP505" i="2"/>
  <c r="Y545" i="2"/>
  <c r="BP634" i="2"/>
  <c r="Y377" i="2"/>
  <c r="Y489" i="2"/>
  <c r="BP523" i="2"/>
  <c r="BP582" i="2"/>
  <c r="Z599" i="2"/>
  <c r="Y628" i="2"/>
  <c r="Y640" i="2"/>
  <c r="E652" i="2"/>
  <c r="X652" i="2"/>
  <c r="BN24" i="2"/>
  <c r="BN69" i="2"/>
  <c r="BN79" i="2"/>
  <c r="BN111" i="2"/>
  <c r="BP123" i="2"/>
  <c r="BN126" i="2"/>
  <c r="BN142" i="2"/>
  <c r="BN165" i="2"/>
  <c r="Z352" i="2"/>
  <c r="Y635" i="2"/>
  <c r="Y310" i="2"/>
  <c r="Z333" i="2"/>
  <c r="Z347" i="2"/>
  <c r="Z367" i="2"/>
  <c r="Z415" i="2"/>
  <c r="Z425" i="2"/>
  <c r="Z441" i="2"/>
  <c r="Z451" i="2"/>
  <c r="Z474" i="2"/>
  <c r="Z529" i="2"/>
  <c r="Z559" i="2"/>
  <c r="Z583" i="2"/>
  <c r="Z586" i="2"/>
  <c r="Y589" i="2"/>
  <c r="Z630" i="2"/>
  <c r="Z631" i="2" s="1"/>
  <c r="Z652" i="2"/>
  <c r="Y132" i="2"/>
  <c r="Z266" i="2"/>
  <c r="Z277" i="2"/>
  <c r="Z278" i="2" s="1"/>
  <c r="Y355" i="2"/>
  <c r="Y363" i="2"/>
  <c r="Y378" i="2"/>
  <c r="Y390" i="2"/>
  <c r="Z625" i="2"/>
  <c r="Z627" i="2" s="1"/>
  <c r="Y641" i="2"/>
  <c r="AA652" i="2"/>
  <c r="BN529" i="2"/>
  <c r="BN559" i="2"/>
  <c r="BN583" i="2"/>
  <c r="BN586" i="2"/>
  <c r="BN630" i="2"/>
  <c r="Z454" i="2"/>
  <c r="Y480" i="2"/>
  <c r="Z535" i="2"/>
  <c r="Z543" i="2"/>
  <c r="Z554" i="2"/>
  <c r="Y590" i="2"/>
  <c r="Z611" i="2"/>
  <c r="Y614" i="2"/>
  <c r="J652" i="2"/>
  <c r="BN124" i="2"/>
  <c r="BN203" i="2"/>
  <c r="BN213" i="2"/>
  <c r="Z269" i="2"/>
  <c r="BN283" i="2"/>
  <c r="BN294" i="2"/>
  <c r="BN307" i="2"/>
  <c r="BP347" i="2"/>
  <c r="Z365" i="2"/>
  <c r="Z375" i="2"/>
  <c r="Z377" i="2" s="1"/>
  <c r="Z413" i="2"/>
  <c r="BP425" i="2"/>
  <c r="Z439" i="2"/>
  <c r="BN469" i="2"/>
  <c r="Z472" i="2"/>
  <c r="BN477" i="2"/>
  <c r="Y485" i="2"/>
  <c r="Z493" i="2"/>
  <c r="Z494" i="2" s="1"/>
  <c r="Z498" i="2"/>
  <c r="Z501" i="2" s="1"/>
  <c r="Z527" i="2"/>
  <c r="BN548" i="2"/>
  <c r="BN551" i="2"/>
  <c r="BN569" i="2"/>
  <c r="Z600" i="2"/>
  <c r="Z603" i="2"/>
  <c r="Y606" i="2"/>
  <c r="BP630" i="2"/>
  <c r="Z638" i="2"/>
  <c r="BP277" i="2"/>
  <c r="BN350" i="2"/>
  <c r="BN360" i="2"/>
  <c r="BN370" i="2"/>
  <c r="BN380" i="2"/>
  <c r="BN454" i="2"/>
  <c r="AE652" i="2"/>
  <c r="BP213" i="2"/>
  <c r="BP548" i="2"/>
  <c r="Z148" i="2" l="1"/>
  <c r="Z171" i="2"/>
  <c r="Z384" i="2"/>
  <c r="Z416" i="2"/>
  <c r="Z401" i="2"/>
  <c r="Z194" i="2"/>
  <c r="Z273" i="2"/>
  <c r="Z447" i="2"/>
  <c r="Z26" i="2"/>
  <c r="Z309" i="2"/>
  <c r="Z362" i="2"/>
  <c r="Z442" i="2"/>
  <c r="Z371" i="2"/>
  <c r="Z560" i="2"/>
  <c r="Z199" i="2"/>
  <c r="Y643" i="2"/>
  <c r="Z538" i="2"/>
  <c r="Z480" i="2"/>
  <c r="Z295" i="2"/>
  <c r="Z105" i="2"/>
  <c r="Z256" i="2"/>
  <c r="Z210" i="2"/>
  <c r="Z137" i="2"/>
  <c r="Z589" i="2"/>
  <c r="Z426" i="2"/>
  <c r="Z224" i="2"/>
  <c r="Z114" i="2"/>
  <c r="Z323" i="2"/>
  <c r="Z41" i="2"/>
  <c r="Y646" i="2"/>
  <c r="Z545" i="2"/>
  <c r="Y642" i="2"/>
  <c r="Y644" i="2"/>
  <c r="Z614" i="2"/>
  <c r="Z73" i="2"/>
  <c r="Z334" i="2"/>
  <c r="Z640" i="2"/>
  <c r="Z455" i="2"/>
  <c r="Z243" i="2"/>
  <c r="Z188" i="2"/>
  <c r="Z95" i="2"/>
  <c r="Z132" i="2"/>
  <c r="Z64" i="2"/>
  <c r="Z606" i="2"/>
  <c r="Z82" i="2"/>
  <c r="Z57" i="2"/>
  <c r="Z329" i="2"/>
  <c r="Z355" i="2"/>
  <c r="X645" i="2"/>
  <c r="Y645" i="2" l="1"/>
  <c r="Z647" i="2"/>
</calcChain>
</file>

<file path=xl/sharedStrings.xml><?xml version="1.0" encoding="utf-8"?>
<sst xmlns="http://schemas.openxmlformats.org/spreadsheetml/2006/main" count="5056" uniqueCount="1066">
  <si>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</si>
  <si>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</si>
  <si>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</si>
  <si>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</si>
  <si>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</si>
  <si>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</si>
  <si>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</si>
  <si>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</si>
  <si>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</si>
  <si>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</si>
  <si>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</si>
  <si>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</si>
  <si>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</si>
  <si>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</si>
  <si>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</si>
  <si>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</si>
  <si>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</si>
  <si>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</si>
  <si>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</si>
  <si>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</si>
  <si>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</si>
  <si>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</si>
  <si>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</si>
  <si>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</si>
  <si>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</si>
  <si>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</si>
  <si>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</si>
  <si>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</si>
  <si>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</si>
  <si>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</si>
  <si>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</si>
  <si>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</si>
  <si>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</si>
  <si>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</si>
  <si>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</si>
  <si>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</si>
  <si>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</si>
  <si>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</si>
  <si>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</si>
  <si>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</si>
  <si>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</si>
  <si>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</si>
  <si>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</si>
  <si>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</si>
  <si>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</si>
  <si>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</si>
  <si>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</si>
  <si>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</si>
  <si>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</si>
  <si>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</si>
  <si>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</si>
  <si>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</si>
  <si>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</si>
  <si>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</si>
  <si>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</si>
  <si>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</si>
  <si>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</si>
  <si>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</si>
  <si>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</si>
  <si>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</si>
  <si>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</si>
  <si>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</si>
  <si>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</si>
  <si>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</si>
  <si>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</si>
  <si>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</si>
  <si>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</si>
  <si>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03.03.2025</t>
  </si>
  <si>
    <t>26.02.2025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</si>
  <si>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</si>
  <si>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</si>
  <si>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</si>
  <si>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</si>
  <si>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</si>
  <si>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</si>
  <si>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</si>
  <si>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</si>
  <si>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</si>
  <si>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</si>
  <si>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</si>
  <si>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</si>
  <si>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</si>
  <si>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</si>
  <si>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</si>
  <si>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</si>
  <si>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</si>
  <si>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</si>
  <si>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</si>
  <si>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</si>
  <si>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</si>
  <si>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</si>
  <si>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</si>
  <si>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</si>
  <si>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</si>
  <si>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</si>
  <si>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</si>
  <si>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</si>
  <si>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</si>
  <si>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</si>
  <si>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</si>
  <si>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</si>
  <si>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</si>
  <si>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</si>
  <si>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</si>
  <si>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</si>
  <si>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</si>
  <si>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</si>
  <si>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</si>
  <si>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</si>
  <si>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</si>
  <si>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</si>
  <si>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</si>
  <si>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</si>
  <si>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</si>
  <si>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</si>
  <si>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</si>
  <si>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</si>
  <si>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</si>
  <si>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</si>
  <si>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</si>
  <si>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</si>
  <si>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</si>
  <si>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</si>
  <si>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</si>
  <si>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</si>
  <si>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</si>
  <si>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</si>
  <si>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</si>
  <si>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</si>
  <si>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</si>
  <si>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</si>
  <si>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</si>
  <si>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</si>
  <si>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</si>
  <si>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</si>
  <si>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</si>
  <si>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</si>
  <si>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</si>
  <si>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</si>
  <si>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</si>
  <si>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</si>
  <si>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</si>
  <si>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</si>
  <si>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</si>
  <si>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</si>
  <si>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</si>
  <si>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</si>
  <si>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</si>
  <si>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</si>
  <si>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</si>
  <si>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</si>
  <si>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</si>
  <si>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</si>
  <si>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</si>
  <si>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</si>
  <si>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</si>
  <si>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</si>
  <si>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</si>
  <si>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</si>
  <si>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</si>
  <si>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</si>
  <si>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</si>
  <si>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</si>
  <si>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</si>
  <si>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</si>
  <si>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</si>
  <si>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</si>
  <si>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</si>
  <si>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</si>
  <si>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</si>
  <si>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</si>
  <si>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</si>
  <si>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</si>
  <si>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</si>
  <si>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</si>
  <si>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</si>
  <si>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</si>
  <si>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</si>
  <si>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</si>
  <si>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</si>
  <si>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</si>
  <si>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</si>
  <si>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</si>
  <si>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</si>
  <si>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</si>
  <si>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</si>
  <si>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</si>
  <si>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</si>
  <si>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</si>
  <si>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</si>
  <si>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</si>
  <si>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</si>
  <si>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</si>
  <si>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</si>
  <si>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</si>
  <si>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</si>
  <si>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</si>
  <si>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</si>
  <si>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</si>
  <si>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</si>
  <si>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</si>
  <si>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</si>
  <si>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</si>
  <si>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</si>
  <si>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</si>
  <si>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</si>
  <si>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</si>
  <si>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</si>
  <si>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</si>
  <si>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</si>
  <si>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</si>
  <si>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</si>
  <si>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</si>
  <si>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</si>
  <si>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</si>
  <si>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</si>
  <si>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</si>
  <si>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06.03.2025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</si>
  <si>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</si>
  <si>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</si>
  <si>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</si>
  <si>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</si>
  <si>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</si>
  <si>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</si>
  <si>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</si>
  <si>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</si>
  <si>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</si>
  <si>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</si>
  <si>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</si>
  <si>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</si>
  <si>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</si>
  <si>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</si>
  <si>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</si>
  <si>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</si>
  <si>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</si>
  <si>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</si>
  <si>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</si>
  <si>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</si>
  <si>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</si>
  <si>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</si>
  <si>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</si>
  <si>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</si>
  <si>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</si>
  <si>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</si>
  <si>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</si>
  <si>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</si>
  <si>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</si>
  <si>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</si>
  <si>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</si>
  <si>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</si>
  <si>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</si>
  <si>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</si>
  <si>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</si>
  <si>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</si>
  <si>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08.03.2025</t>
  </si>
  <si>
    <t>SU002139</t>
  </si>
  <si>
    <t>P003990</t>
  </si>
  <si>
    <t>Сосиски «Сливочные» ф/в 0,33 п/а мгс ТМ «Вязанка»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</si>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</sst>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6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45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5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60" sqref="AA6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35" t="s">
        <v>26</v>
      </c>
      <c r="E1" s="1135"/>
      <c r="F1" s="1135"/>
      <c r="G1" s="14" t="s">
        <v>66</v>
      </c>
      <c r="H1" s="1135" t="s">
        <v>46</v>
      </c>
      <c r="I1" s="1135"/>
      <c r="J1" s="1135"/>
      <c r="K1" s="1135"/>
      <c r="L1" s="1135"/>
      <c r="M1" s="1135"/>
      <c r="N1" s="1135"/>
      <c r="O1" s="1135"/>
      <c r="P1" s="1135"/>
      <c r="Q1" s="1135"/>
      <c r="R1" s="1136" t="s">
        <v>67</v>
      </c>
      <c r="S1" s="1137"/>
      <c r="T1" s="113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38"/>
      <c r="R2" s="1138"/>
      <c r="S2" s="1138"/>
      <c r="T2" s="1138"/>
      <c r="U2" s="1138"/>
      <c r="V2" s="1138"/>
      <c r="W2" s="113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38"/>
      <c r="Q3" s="1138"/>
      <c r="R3" s="1138"/>
      <c r="S3" s="1138"/>
      <c r="T3" s="1138"/>
      <c r="U3" s="1138"/>
      <c r="V3" s="1138"/>
      <c r="W3" s="113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39" t="s">
        <v>8</v>
      </c>
      <c r="B5" s="1139"/>
      <c r="C5" s="1139"/>
      <c r="D5" s="1140"/>
      <c r="E5" s="1140"/>
      <c r="F5" s="1141" t="s">
        <v>14</v>
      </c>
      <c r="G5" s="1141"/>
      <c r="H5" s="1140" t="s">
        <v>1065</v>
      </c>
      <c r="I5" s="1140"/>
      <c r="J5" s="1140"/>
      <c r="K5" s="1140"/>
      <c r="L5" s="1140"/>
      <c r="M5" s="1140"/>
      <c r="N5" s="69"/>
      <c r="P5" s="26" t="s">
        <v>4</v>
      </c>
      <c r="Q5" s="1142">
        <v>45722</v>
      </c>
      <c r="R5" s="1143"/>
      <c r="T5" s="1144" t="s">
        <v>3</v>
      </c>
      <c r="U5" s="1145"/>
      <c r="V5" s="1146" t="s">
        <v>1051</v>
      </c>
      <c r="W5" s="1147"/>
      <c r="AB5" s="57"/>
      <c r="AC5" s="57"/>
      <c r="AD5" s="57"/>
      <c r="AE5" s="57"/>
    </row>
    <row r="6" spans="1:32" s="17" customFormat="1" ht="24" customHeight="1" x14ac:dyDescent="0.2">
      <c r="A6" s="1139" t="s">
        <v>1</v>
      </c>
      <c r="B6" s="1139"/>
      <c r="C6" s="1139"/>
      <c r="D6" s="1148" t="s">
        <v>75</v>
      </c>
      <c r="E6" s="1148"/>
      <c r="F6" s="1148"/>
      <c r="G6" s="1148"/>
      <c r="H6" s="1148"/>
      <c r="I6" s="1148"/>
      <c r="J6" s="1148"/>
      <c r="K6" s="1148"/>
      <c r="L6" s="1148"/>
      <c r="M6" s="1148"/>
      <c r="N6" s="70"/>
      <c r="P6" s="26" t="s">
        <v>27</v>
      </c>
      <c r="Q6" s="1149" t="str">
        <f>IF(Q5=0," ",CHOOSE(WEEKDAY(Q5,2),"Понедельник","Вторник","Среда","Четверг","Пятница","Суббота","Воскресенье"))</f>
        <v>Четверг</v>
      </c>
      <c r="R6" s="1149"/>
      <c r="T6" s="1150" t="s">
        <v>5</v>
      </c>
      <c r="U6" s="1151"/>
      <c r="V6" s="1152" t="s">
        <v>69</v>
      </c>
      <c r="W6" s="115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58" t="str">
        <f>IFERROR(VLOOKUP(DeliveryAddress,Table,3,0),1)</f>
        <v>1</v>
      </c>
      <c r="E7" s="1159"/>
      <c r="F7" s="1159"/>
      <c r="G7" s="1159"/>
      <c r="H7" s="1159"/>
      <c r="I7" s="1159"/>
      <c r="J7" s="1159"/>
      <c r="K7" s="1159"/>
      <c r="L7" s="1159"/>
      <c r="M7" s="1160"/>
      <c r="N7" s="71"/>
      <c r="P7" s="26"/>
      <c r="Q7" s="46"/>
      <c r="R7" s="46"/>
      <c r="T7" s="1150"/>
      <c r="U7" s="1151"/>
      <c r="V7" s="1154"/>
      <c r="W7" s="1155"/>
      <c r="AB7" s="57"/>
      <c r="AC7" s="57"/>
      <c r="AD7" s="57"/>
      <c r="AE7" s="57"/>
    </row>
    <row r="8" spans="1:32" s="17" customFormat="1" ht="25.5" customHeight="1" x14ac:dyDescent="0.2">
      <c r="A8" s="1161" t="s">
        <v>57</v>
      </c>
      <c r="B8" s="1161"/>
      <c r="C8" s="1161"/>
      <c r="D8" s="1162" t="s">
        <v>76</v>
      </c>
      <c r="E8" s="1162"/>
      <c r="F8" s="1162"/>
      <c r="G8" s="1162"/>
      <c r="H8" s="1162"/>
      <c r="I8" s="1162"/>
      <c r="J8" s="1162"/>
      <c r="K8" s="1162"/>
      <c r="L8" s="1162"/>
      <c r="M8" s="1162"/>
      <c r="N8" s="72"/>
      <c r="P8" s="26" t="s">
        <v>11</v>
      </c>
      <c r="Q8" s="1120">
        <v>0.41666666666666669</v>
      </c>
      <c r="R8" s="1163"/>
      <c r="T8" s="1150"/>
      <c r="U8" s="1151"/>
      <c r="V8" s="1154"/>
      <c r="W8" s="1155"/>
      <c r="AB8" s="57"/>
      <c r="AC8" s="57"/>
      <c r="AD8" s="57"/>
      <c r="AE8" s="57"/>
    </row>
    <row r="9" spans="1:32" s="17" customFormat="1" ht="39.950000000000003" customHeight="1" x14ac:dyDescent="0.2">
      <c r="A9" s="11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10"/>
      <c r="C9" s="1110"/>
      <c r="D9" s="1111" t="s">
        <v>45</v>
      </c>
      <c r="E9" s="1112"/>
      <c r="F9" s="11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10"/>
      <c r="H9" s="1164" t="str">
        <f>IF(AND($A$9="Тип доверенности/получателя при получении в адресе перегруза:",$D$9="Разовая доверенность"),"Введите ФИО","")</f>
        <v/>
      </c>
      <c r="I9" s="1164"/>
      <c r="J9" s="11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64"/>
      <c r="L9" s="1164"/>
      <c r="M9" s="1164"/>
      <c r="N9" s="67"/>
      <c r="P9" s="29" t="s">
        <v>15</v>
      </c>
      <c r="Q9" s="1165"/>
      <c r="R9" s="1165"/>
      <c r="T9" s="1150"/>
      <c r="U9" s="1151"/>
      <c r="V9" s="1156"/>
      <c r="W9" s="115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10"/>
      <c r="C10" s="1110"/>
      <c r="D10" s="1111"/>
      <c r="E10" s="1112"/>
      <c r="F10" s="11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10"/>
      <c r="H10" s="1113" t="str">
        <f>IFERROR(VLOOKUP($D$10,Proxy,2,FALSE),"")</f>
        <v/>
      </c>
      <c r="I10" s="1113"/>
      <c r="J10" s="1113"/>
      <c r="K10" s="1113"/>
      <c r="L10" s="1113"/>
      <c r="M10" s="1113"/>
      <c r="N10" s="68"/>
      <c r="P10" s="29" t="s">
        <v>32</v>
      </c>
      <c r="Q10" s="1114"/>
      <c r="R10" s="1114"/>
      <c r="U10" s="26" t="s">
        <v>12</v>
      </c>
      <c r="V10" s="1115" t="s">
        <v>70</v>
      </c>
      <c r="W10" s="111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17"/>
      <c r="R11" s="1117"/>
      <c r="U11" s="26" t="s">
        <v>28</v>
      </c>
      <c r="V11" s="1118" t="s">
        <v>54</v>
      </c>
      <c r="W11" s="111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19" t="s">
        <v>71</v>
      </c>
      <c r="B12" s="1119"/>
      <c r="C12" s="1119"/>
      <c r="D12" s="1119"/>
      <c r="E12" s="1119"/>
      <c r="F12" s="1119"/>
      <c r="G12" s="1119"/>
      <c r="H12" s="1119"/>
      <c r="I12" s="1119"/>
      <c r="J12" s="1119"/>
      <c r="K12" s="1119"/>
      <c r="L12" s="1119"/>
      <c r="M12" s="1119"/>
      <c r="N12" s="73"/>
      <c r="P12" s="26" t="s">
        <v>30</v>
      </c>
      <c r="Q12" s="1120"/>
      <c r="R12" s="1120"/>
      <c r="S12" s="27"/>
      <c r="T12"/>
      <c r="U12" s="26" t="s">
        <v>45</v>
      </c>
      <c r="V12" s="1121"/>
      <c r="W12" s="1121"/>
      <c r="X12"/>
      <c r="AB12" s="57"/>
      <c r="AC12" s="57"/>
      <c r="AD12" s="57"/>
      <c r="AE12" s="57"/>
    </row>
    <row r="13" spans="1:32" s="17" customFormat="1" ht="23.25" customHeight="1" x14ac:dyDescent="0.2">
      <c r="A13" s="1119" t="s">
        <v>72</v>
      </c>
      <c r="B13" s="1119"/>
      <c r="C13" s="1119"/>
      <c r="D13" s="1119"/>
      <c r="E13" s="1119"/>
      <c r="F13" s="1119"/>
      <c r="G13" s="1119"/>
      <c r="H13" s="1119"/>
      <c r="I13" s="1119"/>
      <c r="J13" s="1119"/>
      <c r="K13" s="1119"/>
      <c r="L13" s="1119"/>
      <c r="M13" s="1119"/>
      <c r="N13" s="73"/>
      <c r="O13" s="29"/>
      <c r="P13" s="29" t="s">
        <v>31</v>
      </c>
      <c r="Q13" s="1118"/>
      <c r="R13" s="1118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19" t="s">
        <v>73</v>
      </c>
      <c r="B14" s="1119"/>
      <c r="C14" s="1119"/>
      <c r="D14" s="1119"/>
      <c r="E14" s="1119"/>
      <c r="F14" s="1119"/>
      <c r="G14" s="1119"/>
      <c r="H14" s="1119"/>
      <c r="I14" s="1119"/>
      <c r="J14" s="1119"/>
      <c r="K14" s="1119"/>
      <c r="L14" s="1119"/>
      <c r="M14" s="1119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22" t="s">
        <v>74</v>
      </c>
      <c r="B15" s="1122"/>
      <c r="C15" s="1122"/>
      <c r="D15" s="1122"/>
      <c r="E15" s="1122"/>
      <c r="F15" s="1122"/>
      <c r="G15" s="1122"/>
      <c r="H15" s="1122"/>
      <c r="I15" s="1122"/>
      <c r="J15" s="1122"/>
      <c r="K15" s="1122"/>
      <c r="L15" s="1122"/>
      <c r="M15" s="1122"/>
      <c r="N15" s="74"/>
      <c r="O15"/>
      <c r="P15" s="1123" t="s">
        <v>60</v>
      </c>
      <c r="Q15" s="1123"/>
      <c r="R15" s="1123"/>
      <c r="S15" s="1123"/>
      <c r="T15" s="112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24"/>
      <c r="Q16" s="1124"/>
      <c r="R16" s="1124"/>
      <c r="S16" s="1124"/>
      <c r="T16" s="11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93" t="s">
        <v>58</v>
      </c>
      <c r="B17" s="1093" t="s">
        <v>48</v>
      </c>
      <c r="C17" s="1127" t="s">
        <v>47</v>
      </c>
      <c r="D17" s="1129" t="s">
        <v>49</v>
      </c>
      <c r="E17" s="1130"/>
      <c r="F17" s="1093" t="s">
        <v>21</v>
      </c>
      <c r="G17" s="1093" t="s">
        <v>24</v>
      </c>
      <c r="H17" s="1093" t="s">
        <v>22</v>
      </c>
      <c r="I17" s="1093" t="s">
        <v>23</v>
      </c>
      <c r="J17" s="1093" t="s">
        <v>16</v>
      </c>
      <c r="K17" s="1093" t="s">
        <v>62</v>
      </c>
      <c r="L17" s="1093" t="s">
        <v>64</v>
      </c>
      <c r="M17" s="1093" t="s">
        <v>2</v>
      </c>
      <c r="N17" s="1093" t="s">
        <v>63</v>
      </c>
      <c r="O17" s="1093" t="s">
        <v>25</v>
      </c>
      <c r="P17" s="1129" t="s">
        <v>17</v>
      </c>
      <c r="Q17" s="1133"/>
      <c r="R17" s="1133"/>
      <c r="S17" s="1133"/>
      <c r="T17" s="1130"/>
      <c r="U17" s="1125" t="s">
        <v>55</v>
      </c>
      <c r="V17" s="1126"/>
      <c r="W17" s="1093" t="s">
        <v>6</v>
      </c>
      <c r="X17" s="1093" t="s">
        <v>41</v>
      </c>
      <c r="Y17" s="1095" t="s">
        <v>53</v>
      </c>
      <c r="Z17" s="1097" t="s">
        <v>18</v>
      </c>
      <c r="AA17" s="1099" t="s">
        <v>59</v>
      </c>
      <c r="AB17" s="1099" t="s">
        <v>19</v>
      </c>
      <c r="AC17" s="1099" t="s">
        <v>65</v>
      </c>
      <c r="AD17" s="1101" t="s">
        <v>56</v>
      </c>
      <c r="AE17" s="1102"/>
      <c r="AF17" s="1103"/>
      <c r="AG17" s="77"/>
      <c r="BD17" s="76" t="s">
        <v>61</v>
      </c>
    </row>
    <row r="18" spans="1:68" ht="14.25" customHeight="1" x14ac:dyDescent="0.2">
      <c r="A18" s="1094"/>
      <c r="B18" s="1094"/>
      <c r="C18" s="1128"/>
      <c r="D18" s="1131"/>
      <c r="E18" s="1132"/>
      <c r="F18" s="1094"/>
      <c r="G18" s="1094"/>
      <c r="H18" s="1094"/>
      <c r="I18" s="1094"/>
      <c r="J18" s="1094"/>
      <c r="K18" s="1094"/>
      <c r="L18" s="1094"/>
      <c r="M18" s="1094"/>
      <c r="N18" s="1094"/>
      <c r="O18" s="1094"/>
      <c r="P18" s="1131"/>
      <c r="Q18" s="1134"/>
      <c r="R18" s="1134"/>
      <c r="S18" s="1134"/>
      <c r="T18" s="1132"/>
      <c r="U18" s="78" t="s">
        <v>44</v>
      </c>
      <c r="V18" s="78" t="s">
        <v>43</v>
      </c>
      <c r="W18" s="1094"/>
      <c r="X18" s="1094"/>
      <c r="Y18" s="1096"/>
      <c r="Z18" s="1098"/>
      <c r="AA18" s="1100"/>
      <c r="AB18" s="1100"/>
      <c r="AC18" s="1100"/>
      <c r="AD18" s="1104"/>
      <c r="AE18" s="1105"/>
      <c r="AF18" s="1106"/>
      <c r="AG18" s="77"/>
      <c r="BD18" s="76"/>
    </row>
    <row r="19" spans="1:68" ht="27.75" hidden="1" customHeight="1" x14ac:dyDescent="0.2">
      <c r="A19" s="790" t="s">
        <v>77</v>
      </c>
      <c r="B19" s="790"/>
      <c r="C19" s="790"/>
      <c r="D19" s="790"/>
      <c r="E19" s="790"/>
      <c r="F19" s="790"/>
      <c r="G19" s="790"/>
      <c r="H19" s="790"/>
      <c r="I19" s="790"/>
      <c r="J19" s="790"/>
      <c r="K19" s="790"/>
      <c r="L19" s="790"/>
      <c r="M19" s="790"/>
      <c r="N19" s="790"/>
      <c r="O19" s="790"/>
      <c r="P19" s="790"/>
      <c r="Q19" s="790"/>
      <c r="R19" s="790"/>
      <c r="S19" s="790"/>
      <c r="T19" s="790"/>
      <c r="U19" s="790"/>
      <c r="V19" s="790"/>
      <c r="W19" s="790"/>
      <c r="X19" s="790"/>
      <c r="Y19" s="790"/>
      <c r="Z19" s="790"/>
      <c r="AA19" s="52"/>
      <c r="AB19" s="52"/>
      <c r="AC19" s="52"/>
    </row>
    <row r="20" spans="1:68" ht="16.5" hidden="1" customHeight="1" x14ac:dyDescent="0.25">
      <c r="A20" s="769" t="s">
        <v>77</v>
      </c>
      <c r="B20" s="769"/>
      <c r="C20" s="769"/>
      <c r="D20" s="769"/>
      <c r="E20" s="769"/>
      <c r="F20" s="769"/>
      <c r="G20" s="769"/>
      <c r="H20" s="769"/>
      <c r="I20" s="769"/>
      <c r="J20" s="769"/>
      <c r="K20" s="769"/>
      <c r="L20" s="769"/>
      <c r="M20" s="769"/>
      <c r="N20" s="769"/>
      <c r="O20" s="769"/>
      <c r="P20" s="769"/>
      <c r="Q20" s="769"/>
      <c r="R20" s="769"/>
      <c r="S20" s="769"/>
      <c r="T20" s="769"/>
      <c r="U20" s="769"/>
      <c r="V20" s="769"/>
      <c r="W20" s="769"/>
      <c r="X20" s="769"/>
      <c r="Y20" s="769"/>
      <c r="Z20" s="769"/>
      <c r="AA20" s="62"/>
      <c r="AB20" s="62"/>
      <c r="AC20" s="62"/>
    </row>
    <row r="21" spans="1:68" ht="14.25" hidden="1" customHeight="1" x14ac:dyDescent="0.25">
      <c r="A21" s="758" t="s">
        <v>78</v>
      </c>
      <c r="B21" s="758"/>
      <c r="C21" s="758"/>
      <c r="D21" s="758"/>
      <c r="E21" s="758"/>
      <c r="F21" s="758"/>
      <c r="G21" s="758"/>
      <c r="H21" s="758"/>
      <c r="I21" s="758"/>
      <c r="J21" s="758"/>
      <c r="K21" s="758"/>
      <c r="L21" s="758"/>
      <c r="M21" s="758"/>
      <c r="N21" s="758"/>
      <c r="O21" s="758"/>
      <c r="P21" s="758"/>
      <c r="Q21" s="758"/>
      <c r="R21" s="758"/>
      <c r="S21" s="758"/>
      <c r="T21" s="758"/>
      <c r="U21" s="758"/>
      <c r="V21" s="758"/>
      <c r="W21" s="758"/>
      <c r="X21" s="758"/>
      <c r="Y21" s="758"/>
      <c r="Z21" s="758"/>
      <c r="AA21" s="63"/>
      <c r="AB21" s="63"/>
      <c r="AC21" s="63"/>
    </row>
    <row r="22" spans="1:68" ht="37.5" hidden="1" customHeight="1" x14ac:dyDescent="0.25">
      <c r="A22" s="60" t="s">
        <v>79</v>
      </c>
      <c r="B22" s="60" t="s">
        <v>80</v>
      </c>
      <c r="C22" s="34">
        <v>4301051865</v>
      </c>
      <c r="D22" s="759">
        <v>4680115885912</v>
      </c>
      <c r="E22" s="759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0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1"/>
      <c r="R22" s="761"/>
      <c r="S22" s="761"/>
      <c r="T22" s="762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hidden="1" customHeight="1" x14ac:dyDescent="0.25">
      <c r="A23" s="60" t="s">
        <v>84</v>
      </c>
      <c r="B23" s="60" t="s">
        <v>85</v>
      </c>
      <c r="C23" s="34">
        <v>4301051552</v>
      </c>
      <c r="D23" s="759">
        <v>4607091388237</v>
      </c>
      <c r="E23" s="759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11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1"/>
      <c r="R23" s="761"/>
      <c r="S23" s="761"/>
      <c r="T23" s="762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hidden="1" customHeight="1" x14ac:dyDescent="0.25">
      <c r="A24" s="60" t="s">
        <v>87</v>
      </c>
      <c r="B24" s="60" t="s">
        <v>88</v>
      </c>
      <c r="C24" s="34">
        <v>4301051861</v>
      </c>
      <c r="D24" s="759">
        <v>4680115885905</v>
      </c>
      <c r="E24" s="759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11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1"/>
      <c r="R24" s="761"/>
      <c r="S24" s="761"/>
      <c r="T24" s="762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hidden="1" customHeight="1" x14ac:dyDescent="0.25">
      <c r="A25" s="60" t="s">
        <v>90</v>
      </c>
      <c r="B25" s="60" t="s">
        <v>91</v>
      </c>
      <c r="C25" s="34">
        <v>4301051592</v>
      </c>
      <c r="D25" s="759">
        <v>4607091388244</v>
      </c>
      <c r="E25" s="759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1"/>
      <c r="R25" s="761"/>
      <c r="S25" s="761"/>
      <c r="T25" s="762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hidden="1" x14ac:dyDescent="0.2">
      <c r="A26" s="749"/>
      <c r="B26" s="749"/>
      <c r="C26" s="749"/>
      <c r="D26" s="749"/>
      <c r="E26" s="749"/>
      <c r="F26" s="749"/>
      <c r="G26" s="749"/>
      <c r="H26" s="749"/>
      <c r="I26" s="749"/>
      <c r="J26" s="749"/>
      <c r="K26" s="749"/>
      <c r="L26" s="749"/>
      <c r="M26" s="749"/>
      <c r="N26" s="749"/>
      <c r="O26" s="750"/>
      <c r="P26" s="746" t="s">
        <v>40</v>
      </c>
      <c r="Q26" s="747"/>
      <c r="R26" s="747"/>
      <c r="S26" s="747"/>
      <c r="T26" s="747"/>
      <c r="U26" s="747"/>
      <c r="V26" s="748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hidden="1" x14ac:dyDescent="0.2">
      <c r="A27" s="749"/>
      <c r="B27" s="749"/>
      <c r="C27" s="749"/>
      <c r="D27" s="749"/>
      <c r="E27" s="749"/>
      <c r="F27" s="749"/>
      <c r="G27" s="749"/>
      <c r="H27" s="749"/>
      <c r="I27" s="749"/>
      <c r="J27" s="749"/>
      <c r="K27" s="749"/>
      <c r="L27" s="749"/>
      <c r="M27" s="749"/>
      <c r="N27" s="749"/>
      <c r="O27" s="750"/>
      <c r="P27" s="746" t="s">
        <v>40</v>
      </c>
      <c r="Q27" s="747"/>
      <c r="R27" s="747"/>
      <c r="S27" s="747"/>
      <c r="T27" s="747"/>
      <c r="U27" s="747"/>
      <c r="V27" s="748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hidden="1" customHeight="1" x14ac:dyDescent="0.25">
      <c r="A28" s="758" t="s">
        <v>93</v>
      </c>
      <c r="B28" s="758"/>
      <c r="C28" s="758"/>
      <c r="D28" s="758"/>
      <c r="E28" s="758"/>
      <c r="F28" s="758"/>
      <c r="G28" s="758"/>
      <c r="H28" s="758"/>
      <c r="I28" s="758"/>
      <c r="J28" s="758"/>
      <c r="K28" s="758"/>
      <c r="L28" s="758"/>
      <c r="M28" s="758"/>
      <c r="N28" s="758"/>
      <c r="O28" s="758"/>
      <c r="P28" s="758"/>
      <c r="Q28" s="758"/>
      <c r="R28" s="758"/>
      <c r="S28" s="758"/>
      <c r="T28" s="758"/>
      <c r="U28" s="758"/>
      <c r="V28" s="758"/>
      <c r="W28" s="758"/>
      <c r="X28" s="758"/>
      <c r="Y28" s="758"/>
      <c r="Z28" s="758"/>
      <c r="AA28" s="63"/>
      <c r="AB28" s="63"/>
      <c r="AC28" s="63"/>
    </row>
    <row r="29" spans="1:68" ht="27" hidden="1" customHeight="1" x14ac:dyDescent="0.25">
      <c r="A29" s="60" t="s">
        <v>94</v>
      </c>
      <c r="B29" s="60" t="s">
        <v>95</v>
      </c>
      <c r="C29" s="34">
        <v>4301032013</v>
      </c>
      <c r="D29" s="759">
        <v>4607091388503</v>
      </c>
      <c r="E29" s="759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10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1"/>
      <c r="R29" s="761"/>
      <c r="S29" s="761"/>
      <c r="T29" s="762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hidden="1" x14ac:dyDescent="0.2">
      <c r="A30" s="749"/>
      <c r="B30" s="749"/>
      <c r="C30" s="749"/>
      <c r="D30" s="749"/>
      <c r="E30" s="749"/>
      <c r="F30" s="749"/>
      <c r="G30" s="749"/>
      <c r="H30" s="749"/>
      <c r="I30" s="749"/>
      <c r="J30" s="749"/>
      <c r="K30" s="749"/>
      <c r="L30" s="749"/>
      <c r="M30" s="749"/>
      <c r="N30" s="749"/>
      <c r="O30" s="750"/>
      <c r="P30" s="746" t="s">
        <v>40</v>
      </c>
      <c r="Q30" s="747"/>
      <c r="R30" s="747"/>
      <c r="S30" s="747"/>
      <c r="T30" s="747"/>
      <c r="U30" s="747"/>
      <c r="V30" s="748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hidden="1" x14ac:dyDescent="0.2">
      <c r="A31" s="749"/>
      <c r="B31" s="749"/>
      <c r="C31" s="749"/>
      <c r="D31" s="749"/>
      <c r="E31" s="749"/>
      <c r="F31" s="749"/>
      <c r="G31" s="749"/>
      <c r="H31" s="749"/>
      <c r="I31" s="749"/>
      <c r="J31" s="749"/>
      <c r="K31" s="749"/>
      <c r="L31" s="749"/>
      <c r="M31" s="749"/>
      <c r="N31" s="749"/>
      <c r="O31" s="750"/>
      <c r="P31" s="746" t="s">
        <v>40</v>
      </c>
      <c r="Q31" s="747"/>
      <c r="R31" s="747"/>
      <c r="S31" s="747"/>
      <c r="T31" s="747"/>
      <c r="U31" s="747"/>
      <c r="V31" s="748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hidden="1" customHeight="1" x14ac:dyDescent="0.2">
      <c r="A32" s="790" t="s">
        <v>99</v>
      </c>
      <c r="B32" s="790"/>
      <c r="C32" s="790"/>
      <c r="D32" s="790"/>
      <c r="E32" s="790"/>
      <c r="F32" s="790"/>
      <c r="G32" s="790"/>
      <c r="H32" s="790"/>
      <c r="I32" s="790"/>
      <c r="J32" s="790"/>
      <c r="K32" s="790"/>
      <c r="L32" s="790"/>
      <c r="M32" s="790"/>
      <c r="N32" s="790"/>
      <c r="O32" s="790"/>
      <c r="P32" s="790"/>
      <c r="Q32" s="790"/>
      <c r="R32" s="790"/>
      <c r="S32" s="790"/>
      <c r="T32" s="790"/>
      <c r="U32" s="790"/>
      <c r="V32" s="790"/>
      <c r="W32" s="790"/>
      <c r="X32" s="790"/>
      <c r="Y32" s="790"/>
      <c r="Z32" s="790"/>
      <c r="AA32" s="52"/>
      <c r="AB32" s="52"/>
      <c r="AC32" s="52"/>
    </row>
    <row r="33" spans="1:68" ht="16.5" hidden="1" customHeight="1" x14ac:dyDescent="0.25">
      <c r="A33" s="769" t="s">
        <v>100</v>
      </c>
      <c r="B33" s="769"/>
      <c r="C33" s="769"/>
      <c r="D33" s="769"/>
      <c r="E33" s="769"/>
      <c r="F33" s="769"/>
      <c r="G33" s="769"/>
      <c r="H33" s="769"/>
      <c r="I33" s="769"/>
      <c r="J33" s="769"/>
      <c r="K33" s="769"/>
      <c r="L33" s="769"/>
      <c r="M33" s="769"/>
      <c r="N33" s="769"/>
      <c r="O33" s="769"/>
      <c r="P33" s="769"/>
      <c r="Q33" s="769"/>
      <c r="R33" s="769"/>
      <c r="S33" s="769"/>
      <c r="T33" s="769"/>
      <c r="U33" s="769"/>
      <c r="V33" s="769"/>
      <c r="W33" s="769"/>
      <c r="X33" s="769"/>
      <c r="Y33" s="769"/>
      <c r="Z33" s="769"/>
      <c r="AA33" s="62"/>
      <c r="AB33" s="62"/>
      <c r="AC33" s="62"/>
    </row>
    <row r="34" spans="1:68" ht="14.25" hidden="1" customHeight="1" x14ac:dyDescent="0.25">
      <c r="A34" s="758" t="s">
        <v>101</v>
      </c>
      <c r="B34" s="758"/>
      <c r="C34" s="758"/>
      <c r="D34" s="758"/>
      <c r="E34" s="758"/>
      <c r="F34" s="758"/>
      <c r="G34" s="758"/>
      <c r="H34" s="758"/>
      <c r="I34" s="758"/>
      <c r="J34" s="758"/>
      <c r="K34" s="758"/>
      <c r="L34" s="758"/>
      <c r="M34" s="758"/>
      <c r="N34" s="758"/>
      <c r="O34" s="758"/>
      <c r="P34" s="758"/>
      <c r="Q34" s="758"/>
      <c r="R34" s="758"/>
      <c r="S34" s="758"/>
      <c r="T34" s="758"/>
      <c r="U34" s="758"/>
      <c r="V34" s="758"/>
      <c r="W34" s="758"/>
      <c r="X34" s="758"/>
      <c r="Y34" s="758"/>
      <c r="Z34" s="758"/>
      <c r="AA34" s="63"/>
      <c r="AB34" s="63"/>
      <c r="AC34" s="63"/>
    </row>
    <row r="35" spans="1:68" ht="16.5" hidden="1" customHeight="1" x14ac:dyDescent="0.25">
      <c r="A35" s="60" t="s">
        <v>102</v>
      </c>
      <c r="B35" s="60" t="s">
        <v>103</v>
      </c>
      <c r="C35" s="34">
        <v>4301011540</v>
      </c>
      <c r="D35" s="759">
        <v>4607091385670</v>
      </c>
      <c r="E35" s="759"/>
      <c r="F35" s="59">
        <v>1.4</v>
      </c>
      <c r="G35" s="35">
        <v>8</v>
      </c>
      <c r="H35" s="59">
        <v>11.2</v>
      </c>
      <c r="I35" s="59">
        <v>11.635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10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61"/>
      <c r="R35" s="761"/>
      <c r="S35" s="761"/>
      <c r="T35" s="762"/>
      <c r="U35" s="37" t="s">
        <v>45</v>
      </c>
      <c r="V35" s="37" t="s">
        <v>45</v>
      </c>
      <c r="W35" s="38" t="s">
        <v>0</v>
      </c>
      <c r="X35" s="56">
        <v>0</v>
      </c>
      <c r="Y35" s="53">
        <f t="shared" ref="Y35:Y40" si="0"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 t="shared" ref="BM35:BM40" si="1">IFERROR(X35*I35/H35,"0")</f>
        <v>0</v>
      </c>
      <c r="BN35" s="75">
        <f t="shared" ref="BN35:BN40" si="2">IFERROR(Y35*I35/H35,"0")</f>
        <v>0</v>
      </c>
      <c r="BO35" s="75">
        <f t="shared" ref="BO35:BO40" si="3">IFERROR(1/J35*(X35/H35),"0")</f>
        <v>0</v>
      </c>
      <c r="BP35" s="75">
        <f t="shared" ref="BP35:BP40" si="4">IFERROR(1/J35*(Y35/H35),"0")</f>
        <v>0</v>
      </c>
    </row>
    <row r="36" spans="1:68" ht="16.5" hidden="1" customHeight="1" x14ac:dyDescent="0.25">
      <c r="A36" s="60" t="s">
        <v>102</v>
      </c>
      <c r="B36" s="60" t="s">
        <v>107</v>
      </c>
      <c r="C36" s="34">
        <v>4301011380</v>
      </c>
      <c r="D36" s="759">
        <v>4607091385670</v>
      </c>
      <c r="E36" s="759"/>
      <c r="F36" s="59">
        <v>1.35</v>
      </c>
      <c r="G36" s="35">
        <v>8</v>
      </c>
      <c r="H36" s="59">
        <v>10.8</v>
      </c>
      <c r="I36" s="59">
        <v>11.234999999999999</v>
      </c>
      <c r="J36" s="35">
        <v>64</v>
      </c>
      <c r="K36" s="35" t="s">
        <v>106</v>
      </c>
      <c r="L36" s="35" t="s">
        <v>45</v>
      </c>
      <c r="M36" s="36" t="s">
        <v>109</v>
      </c>
      <c r="N36" s="36"/>
      <c r="O36" s="35">
        <v>50</v>
      </c>
      <c r="P36" s="10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61"/>
      <c r="R36" s="761"/>
      <c r="S36" s="761"/>
      <c r="T36" s="762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108</v>
      </c>
      <c r="AG36" s="75"/>
      <c r="AJ36" s="79" t="s">
        <v>45</v>
      </c>
      <c r="AK36" s="79">
        <v>0</v>
      </c>
      <c r="BB36" s="94" t="s">
        <v>66</v>
      </c>
      <c r="BM36" s="75">
        <f t="shared" si="1"/>
        <v>0</v>
      </c>
      <c r="BN36" s="75">
        <f t="shared" si="2"/>
        <v>0</v>
      </c>
      <c r="BO36" s="75">
        <f t="shared" si="3"/>
        <v>0</v>
      </c>
      <c r="BP36" s="75">
        <f t="shared" si="4"/>
        <v>0</v>
      </c>
    </row>
    <row r="37" spans="1:68" ht="16.5" hidden="1" customHeight="1" x14ac:dyDescent="0.25">
      <c r="A37" s="60" t="s">
        <v>110</v>
      </c>
      <c r="B37" s="60" t="s">
        <v>111</v>
      </c>
      <c r="C37" s="34">
        <v>4301011625</v>
      </c>
      <c r="D37" s="759">
        <v>4680115883956</v>
      </c>
      <c r="E37" s="759"/>
      <c r="F37" s="59">
        <v>1.4</v>
      </c>
      <c r="G37" s="35">
        <v>8</v>
      </c>
      <c r="H37" s="59">
        <v>11.2</v>
      </c>
      <c r="I37" s="59">
        <v>11.635</v>
      </c>
      <c r="J37" s="35">
        <v>64</v>
      </c>
      <c r="K37" s="35" t="s">
        <v>106</v>
      </c>
      <c r="L37" s="35" t="s">
        <v>45</v>
      </c>
      <c r="M37" s="36" t="s">
        <v>109</v>
      </c>
      <c r="N37" s="36"/>
      <c r="O37" s="35">
        <v>50</v>
      </c>
      <c r="P37" s="108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61"/>
      <c r="R37" s="761"/>
      <c r="S37" s="761"/>
      <c r="T37" s="762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112</v>
      </c>
      <c r="AG37" s="75"/>
      <c r="AJ37" s="79" t="s">
        <v>45</v>
      </c>
      <c r="AK37" s="79">
        <v>0</v>
      </c>
      <c r="BB37" s="96" t="s">
        <v>66</v>
      </c>
      <c r="BM37" s="75">
        <f t="shared" si="1"/>
        <v>0</v>
      </c>
      <c r="BN37" s="75">
        <f t="shared" si="2"/>
        <v>0</v>
      </c>
      <c r="BO37" s="75">
        <f t="shared" si="3"/>
        <v>0</v>
      </c>
      <c r="BP37" s="75">
        <f t="shared" si="4"/>
        <v>0</v>
      </c>
    </row>
    <row r="38" spans="1:68" ht="27" hidden="1" customHeight="1" x14ac:dyDescent="0.25">
      <c r="A38" s="60" t="s">
        <v>113</v>
      </c>
      <c r="B38" s="60" t="s">
        <v>114</v>
      </c>
      <c r="C38" s="34">
        <v>4301011565</v>
      </c>
      <c r="D38" s="759">
        <v>4680115882539</v>
      </c>
      <c r="E38" s="759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115</v>
      </c>
      <c r="L38" s="35" t="s">
        <v>45</v>
      </c>
      <c r="M38" s="36" t="s">
        <v>105</v>
      </c>
      <c r="N38" s="36"/>
      <c r="O38" s="35">
        <v>50</v>
      </c>
      <c r="P38" s="10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61"/>
      <c r="R38" s="761"/>
      <c r="S38" s="761"/>
      <c r="T38" s="762"/>
      <c r="U38" s="37" t="s">
        <v>45</v>
      </c>
      <c r="V38" s="37" t="s">
        <v>45</v>
      </c>
      <c r="W38" s="38" t="s">
        <v>0</v>
      </c>
      <c r="X38" s="56">
        <v>0</v>
      </c>
      <c r="Y38" s="53">
        <f t="shared" si="0"/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108</v>
      </c>
      <c r="AG38" s="75"/>
      <c r="AJ38" s="79" t="s">
        <v>45</v>
      </c>
      <c r="AK38" s="79">
        <v>0</v>
      </c>
      <c r="BB38" s="98" t="s">
        <v>66</v>
      </c>
      <c r="BM38" s="75">
        <f t="shared" si="1"/>
        <v>0</v>
      </c>
      <c r="BN38" s="75">
        <f t="shared" si="2"/>
        <v>0</v>
      </c>
      <c r="BO38" s="75">
        <f t="shared" si="3"/>
        <v>0</v>
      </c>
      <c r="BP38" s="75">
        <f t="shared" si="4"/>
        <v>0</v>
      </c>
    </row>
    <row r="39" spans="1:68" ht="27" hidden="1" customHeight="1" x14ac:dyDescent="0.25">
      <c r="A39" s="60" t="s">
        <v>116</v>
      </c>
      <c r="B39" s="60" t="s">
        <v>117</v>
      </c>
      <c r="C39" s="34">
        <v>4301011382</v>
      </c>
      <c r="D39" s="759">
        <v>4607091385687</v>
      </c>
      <c r="E39" s="759"/>
      <c r="F39" s="59">
        <v>0.4</v>
      </c>
      <c r="G39" s="35">
        <v>10</v>
      </c>
      <c r="H39" s="59">
        <v>4</v>
      </c>
      <c r="I39" s="59">
        <v>4.21</v>
      </c>
      <c r="J39" s="35">
        <v>132</v>
      </c>
      <c r="K39" s="35" t="s">
        <v>115</v>
      </c>
      <c r="L39" s="35" t="s">
        <v>118</v>
      </c>
      <c r="M39" s="36" t="s">
        <v>105</v>
      </c>
      <c r="N39" s="36"/>
      <c r="O39" s="35">
        <v>50</v>
      </c>
      <c r="P39" s="10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61"/>
      <c r="R39" s="761"/>
      <c r="S39" s="761"/>
      <c r="T39" s="762"/>
      <c r="U39" s="37" t="s">
        <v>45</v>
      </c>
      <c r="V39" s="37" t="s">
        <v>45</v>
      </c>
      <c r="W39" s="38" t="s">
        <v>0</v>
      </c>
      <c r="X39" s="56">
        <v>0</v>
      </c>
      <c r="Y39" s="53">
        <f t="shared" si="0"/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108</v>
      </c>
      <c r="AG39" s="75"/>
      <c r="AJ39" s="79" t="s">
        <v>119</v>
      </c>
      <c r="AK39" s="79">
        <v>48</v>
      </c>
      <c r="BB39" s="100" t="s">
        <v>66</v>
      </c>
      <c r="BM39" s="75">
        <f t="shared" si="1"/>
        <v>0</v>
      </c>
      <c r="BN39" s="75">
        <f t="shared" si="2"/>
        <v>0</v>
      </c>
      <c r="BO39" s="75">
        <f t="shared" si="3"/>
        <v>0</v>
      </c>
      <c r="BP39" s="75">
        <f t="shared" si="4"/>
        <v>0</v>
      </c>
    </row>
    <row r="40" spans="1:68" ht="27" hidden="1" customHeight="1" x14ac:dyDescent="0.25">
      <c r="A40" s="60" t="s">
        <v>120</v>
      </c>
      <c r="B40" s="60" t="s">
        <v>121</v>
      </c>
      <c r="C40" s="34">
        <v>4301011624</v>
      </c>
      <c r="D40" s="759">
        <v>4680115883949</v>
      </c>
      <c r="E40" s="759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115</v>
      </c>
      <c r="L40" s="35" t="s">
        <v>45</v>
      </c>
      <c r="M40" s="36" t="s">
        <v>109</v>
      </c>
      <c r="N40" s="36"/>
      <c r="O40" s="35">
        <v>50</v>
      </c>
      <c r="P40" s="108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61"/>
      <c r="R40" s="761"/>
      <c r="S40" s="761"/>
      <c r="T40" s="762"/>
      <c r="U40" s="37" t="s">
        <v>45</v>
      </c>
      <c r="V40" s="37" t="s">
        <v>45</v>
      </c>
      <c r="W40" s="38" t="s">
        <v>0</v>
      </c>
      <c r="X40" s="56">
        <v>0</v>
      </c>
      <c r="Y40" s="53">
        <f t="shared" si="0"/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112</v>
      </c>
      <c r="AG40" s="75"/>
      <c r="AJ40" s="79" t="s">
        <v>45</v>
      </c>
      <c r="AK40" s="79">
        <v>0</v>
      </c>
      <c r="BB40" s="102" t="s">
        <v>66</v>
      </c>
      <c r="BM40" s="75">
        <f t="shared" si="1"/>
        <v>0</v>
      </c>
      <c r="BN40" s="75">
        <f t="shared" si="2"/>
        <v>0</v>
      </c>
      <c r="BO40" s="75">
        <f t="shared" si="3"/>
        <v>0</v>
      </c>
      <c r="BP40" s="75">
        <f t="shared" si="4"/>
        <v>0</v>
      </c>
    </row>
    <row r="41" spans="1:68" hidden="1" x14ac:dyDescent="0.2">
      <c r="A41" s="749"/>
      <c r="B41" s="749"/>
      <c r="C41" s="749"/>
      <c r="D41" s="749"/>
      <c r="E41" s="749"/>
      <c r="F41" s="749"/>
      <c r="G41" s="749"/>
      <c r="H41" s="749"/>
      <c r="I41" s="749"/>
      <c r="J41" s="749"/>
      <c r="K41" s="749"/>
      <c r="L41" s="749"/>
      <c r="M41" s="749"/>
      <c r="N41" s="749"/>
      <c r="O41" s="750"/>
      <c r="P41" s="746" t="s">
        <v>40</v>
      </c>
      <c r="Q41" s="747"/>
      <c r="R41" s="747"/>
      <c r="S41" s="747"/>
      <c r="T41" s="747"/>
      <c r="U41" s="747"/>
      <c r="V41" s="748"/>
      <c r="W41" s="40" t="s">
        <v>39</v>
      </c>
      <c r="X41" s="41">
        <f>IFERROR(X35/H35,"0")+IFERROR(X36/H36,"0")+IFERROR(X37/H37,"0")+IFERROR(X38/H38,"0")+IFERROR(X39/H39,"0")+IFERROR(X40/H40,"0")</f>
        <v>0</v>
      </c>
      <c r="Y41" s="41">
        <f>IFERROR(Y35/H35,"0")+IFERROR(Y36/H36,"0")+IFERROR(Y37/H37,"0")+IFERROR(Y38/H38,"0")+IFERROR(Y39/H39,"0")+IFERROR(Y40/H40,"0")</f>
        <v>0</v>
      </c>
      <c r="Z41" s="41">
        <f>IFERROR(IF(Z35="",0,Z35),"0")+IFERROR(IF(Z36="",0,Z36),"0")+IFERROR(IF(Z37="",0,Z37),"0")+IFERROR(IF(Z38="",0,Z38),"0")+IFERROR(IF(Z39="",0,Z39),"0")+IFERROR(IF(Z40="",0,Z40),"0")</f>
        <v>0</v>
      </c>
      <c r="AA41" s="64"/>
      <c r="AB41" s="64"/>
      <c r="AC41" s="64"/>
    </row>
    <row r="42" spans="1:68" hidden="1" x14ac:dyDescent="0.2">
      <c r="A42" s="749"/>
      <c r="B42" s="749"/>
      <c r="C42" s="749"/>
      <c r="D42" s="749"/>
      <c r="E42" s="749"/>
      <c r="F42" s="749"/>
      <c r="G42" s="749"/>
      <c r="H42" s="749"/>
      <c r="I42" s="749"/>
      <c r="J42" s="749"/>
      <c r="K42" s="749"/>
      <c r="L42" s="749"/>
      <c r="M42" s="749"/>
      <c r="N42" s="749"/>
      <c r="O42" s="750"/>
      <c r="P42" s="746" t="s">
        <v>40</v>
      </c>
      <c r="Q42" s="747"/>
      <c r="R42" s="747"/>
      <c r="S42" s="747"/>
      <c r="T42" s="747"/>
      <c r="U42" s="747"/>
      <c r="V42" s="748"/>
      <c r="W42" s="40" t="s">
        <v>0</v>
      </c>
      <c r="X42" s="41">
        <f>IFERROR(SUM(X35:X40),"0")</f>
        <v>0</v>
      </c>
      <c r="Y42" s="41">
        <f>IFERROR(SUM(Y35:Y40),"0")</f>
        <v>0</v>
      </c>
      <c r="Z42" s="40"/>
      <c r="AA42" s="64"/>
      <c r="AB42" s="64"/>
      <c r="AC42" s="64"/>
    </row>
    <row r="43" spans="1:68" ht="14.25" hidden="1" customHeight="1" x14ac:dyDescent="0.25">
      <c r="A43" s="758" t="s">
        <v>78</v>
      </c>
      <c r="B43" s="758"/>
      <c r="C43" s="758"/>
      <c r="D43" s="758"/>
      <c r="E43" s="758"/>
      <c r="F43" s="758"/>
      <c r="G43" s="758"/>
      <c r="H43" s="758"/>
      <c r="I43" s="758"/>
      <c r="J43" s="758"/>
      <c r="K43" s="758"/>
      <c r="L43" s="758"/>
      <c r="M43" s="758"/>
      <c r="N43" s="758"/>
      <c r="O43" s="758"/>
      <c r="P43" s="758"/>
      <c r="Q43" s="758"/>
      <c r="R43" s="758"/>
      <c r="S43" s="758"/>
      <c r="T43" s="758"/>
      <c r="U43" s="758"/>
      <c r="V43" s="758"/>
      <c r="W43" s="758"/>
      <c r="X43" s="758"/>
      <c r="Y43" s="758"/>
      <c r="Z43" s="758"/>
      <c r="AA43" s="63"/>
      <c r="AB43" s="63"/>
      <c r="AC43" s="63"/>
    </row>
    <row r="44" spans="1:68" ht="27" hidden="1" customHeight="1" x14ac:dyDescent="0.25">
      <c r="A44" s="60" t="s">
        <v>122</v>
      </c>
      <c r="B44" s="60" t="s">
        <v>123</v>
      </c>
      <c r="C44" s="34">
        <v>4301051842</v>
      </c>
      <c r="D44" s="759">
        <v>4680115885233</v>
      </c>
      <c r="E44" s="759"/>
      <c r="F44" s="59">
        <v>0.2</v>
      </c>
      <c r="G44" s="35">
        <v>6</v>
      </c>
      <c r="H44" s="59">
        <v>1.2</v>
      </c>
      <c r="I44" s="59">
        <v>1.3</v>
      </c>
      <c r="J44" s="35">
        <v>234</v>
      </c>
      <c r="K44" s="35" t="s">
        <v>125</v>
      </c>
      <c r="L44" s="35" t="s">
        <v>45</v>
      </c>
      <c r="M44" s="36" t="s">
        <v>105</v>
      </c>
      <c r="N44" s="36"/>
      <c r="O44" s="35">
        <v>40</v>
      </c>
      <c r="P44" s="10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61"/>
      <c r="R44" s="761"/>
      <c r="S44" s="761"/>
      <c r="T44" s="762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IFERROR(IF(Y44=0,"",ROUNDUP(Y44/H44,0)*0.00502),"")</f>
        <v/>
      </c>
      <c r="AA44" s="65" t="s">
        <v>45</v>
      </c>
      <c r="AB44" s="66" t="s">
        <v>45</v>
      </c>
      <c r="AC44" s="103" t="s">
        <v>124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t="16.5" hidden="1" customHeight="1" x14ac:dyDescent="0.25">
      <c r="A45" s="60" t="s">
        <v>126</v>
      </c>
      <c r="B45" s="60" t="s">
        <v>127</v>
      </c>
      <c r="C45" s="34">
        <v>4301051820</v>
      </c>
      <c r="D45" s="759">
        <v>4680115884915</v>
      </c>
      <c r="E45" s="759"/>
      <c r="F45" s="59">
        <v>0.3</v>
      </c>
      <c r="G45" s="35">
        <v>6</v>
      </c>
      <c r="H45" s="59">
        <v>1.8</v>
      </c>
      <c r="I45" s="59">
        <v>1.98</v>
      </c>
      <c r="J45" s="35">
        <v>182</v>
      </c>
      <c r="K45" s="35" t="s">
        <v>83</v>
      </c>
      <c r="L45" s="35" t="s">
        <v>45</v>
      </c>
      <c r="M45" s="36" t="s">
        <v>105</v>
      </c>
      <c r="N45" s="36"/>
      <c r="O45" s="35">
        <v>40</v>
      </c>
      <c r="P45" s="10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61"/>
      <c r="R45" s="761"/>
      <c r="S45" s="761"/>
      <c r="T45" s="762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IFERROR(IF(Y45=0,"",ROUNDUP(Y45/H45,0)*0.00651),"")</f>
        <v/>
      </c>
      <c r="AA45" s="65" t="s">
        <v>45</v>
      </c>
      <c r="AB45" s="66" t="s">
        <v>45</v>
      </c>
      <c r="AC45" s="105" t="s">
        <v>128</v>
      </c>
      <c r="AG45" s="75"/>
      <c r="AJ45" s="79" t="s">
        <v>45</v>
      </c>
      <c r="AK45" s="79">
        <v>0</v>
      </c>
      <c r="BB45" s="106" t="s">
        <v>66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hidden="1" x14ac:dyDescent="0.2">
      <c r="A46" s="749"/>
      <c r="B46" s="749"/>
      <c r="C46" s="749"/>
      <c r="D46" s="749"/>
      <c r="E46" s="749"/>
      <c r="F46" s="749"/>
      <c r="G46" s="749"/>
      <c r="H46" s="749"/>
      <c r="I46" s="749"/>
      <c r="J46" s="749"/>
      <c r="K46" s="749"/>
      <c r="L46" s="749"/>
      <c r="M46" s="749"/>
      <c r="N46" s="749"/>
      <c r="O46" s="750"/>
      <c r="P46" s="746" t="s">
        <v>40</v>
      </c>
      <c r="Q46" s="747"/>
      <c r="R46" s="747"/>
      <c r="S46" s="747"/>
      <c r="T46" s="747"/>
      <c r="U46" s="747"/>
      <c r="V46" s="748"/>
      <c r="W46" s="40" t="s">
        <v>39</v>
      </c>
      <c r="X46" s="41">
        <f>IFERROR(X44/H44,"0")+IFERROR(X45/H45,"0")</f>
        <v>0</v>
      </c>
      <c r="Y46" s="41">
        <f>IFERROR(Y44/H44,"0")+IFERROR(Y45/H45,"0")</f>
        <v>0</v>
      </c>
      <c r="Z46" s="41">
        <f>IFERROR(IF(Z44="",0,Z44),"0")+IFERROR(IF(Z45="",0,Z45),"0")</f>
        <v>0</v>
      </c>
      <c r="AA46" s="64"/>
      <c r="AB46" s="64"/>
      <c r="AC46" s="64"/>
    </row>
    <row r="47" spans="1:68" hidden="1" x14ac:dyDescent="0.2">
      <c r="A47" s="749"/>
      <c r="B47" s="749"/>
      <c r="C47" s="749"/>
      <c r="D47" s="749"/>
      <c r="E47" s="749"/>
      <c r="F47" s="749"/>
      <c r="G47" s="749"/>
      <c r="H47" s="749"/>
      <c r="I47" s="749"/>
      <c r="J47" s="749"/>
      <c r="K47" s="749"/>
      <c r="L47" s="749"/>
      <c r="M47" s="749"/>
      <c r="N47" s="749"/>
      <c r="O47" s="750"/>
      <c r="P47" s="746" t="s">
        <v>40</v>
      </c>
      <c r="Q47" s="747"/>
      <c r="R47" s="747"/>
      <c r="S47" s="747"/>
      <c r="T47" s="747"/>
      <c r="U47" s="747"/>
      <c r="V47" s="748"/>
      <c r="W47" s="40" t="s">
        <v>0</v>
      </c>
      <c r="X47" s="41">
        <f>IFERROR(SUM(X44:X45),"0")</f>
        <v>0</v>
      </c>
      <c r="Y47" s="41">
        <f>IFERROR(SUM(Y44:Y45),"0")</f>
        <v>0</v>
      </c>
      <c r="Z47" s="40"/>
      <c r="AA47" s="64"/>
      <c r="AB47" s="64"/>
      <c r="AC47" s="64"/>
    </row>
    <row r="48" spans="1:68" ht="16.5" hidden="1" customHeight="1" x14ac:dyDescent="0.25">
      <c r="A48" s="769" t="s">
        <v>129</v>
      </c>
      <c r="B48" s="769"/>
      <c r="C48" s="769"/>
      <c r="D48" s="769"/>
      <c r="E48" s="769"/>
      <c r="F48" s="769"/>
      <c r="G48" s="769"/>
      <c r="H48" s="769"/>
      <c r="I48" s="769"/>
      <c r="J48" s="769"/>
      <c r="K48" s="769"/>
      <c r="L48" s="769"/>
      <c r="M48" s="769"/>
      <c r="N48" s="769"/>
      <c r="O48" s="769"/>
      <c r="P48" s="769"/>
      <c r="Q48" s="769"/>
      <c r="R48" s="769"/>
      <c r="S48" s="769"/>
      <c r="T48" s="769"/>
      <c r="U48" s="769"/>
      <c r="V48" s="769"/>
      <c r="W48" s="769"/>
      <c r="X48" s="769"/>
      <c r="Y48" s="769"/>
      <c r="Z48" s="769"/>
      <c r="AA48" s="62"/>
      <c r="AB48" s="62"/>
      <c r="AC48" s="62"/>
    </row>
    <row r="49" spans="1:68" ht="14.25" hidden="1" customHeight="1" x14ac:dyDescent="0.25">
      <c r="A49" s="758" t="s">
        <v>101</v>
      </c>
      <c r="B49" s="758"/>
      <c r="C49" s="758"/>
      <c r="D49" s="758"/>
      <c r="E49" s="758"/>
      <c r="F49" s="758"/>
      <c r="G49" s="758"/>
      <c r="H49" s="758"/>
      <c r="I49" s="758"/>
      <c r="J49" s="758"/>
      <c r="K49" s="758"/>
      <c r="L49" s="758"/>
      <c r="M49" s="758"/>
      <c r="N49" s="758"/>
      <c r="O49" s="758"/>
      <c r="P49" s="758"/>
      <c r="Q49" s="758"/>
      <c r="R49" s="758"/>
      <c r="S49" s="758"/>
      <c r="T49" s="758"/>
      <c r="U49" s="758"/>
      <c r="V49" s="758"/>
      <c r="W49" s="758"/>
      <c r="X49" s="758"/>
      <c r="Y49" s="758"/>
      <c r="Z49" s="758"/>
      <c r="AA49" s="63"/>
      <c r="AB49" s="63"/>
      <c r="AC49" s="63"/>
    </row>
    <row r="50" spans="1:68" ht="27" hidden="1" customHeight="1" x14ac:dyDescent="0.25">
      <c r="A50" s="60" t="s">
        <v>130</v>
      </c>
      <c r="B50" s="60" t="s">
        <v>131</v>
      </c>
      <c r="C50" s="34">
        <v>4301012030</v>
      </c>
      <c r="D50" s="759">
        <v>4680115885882</v>
      </c>
      <c r="E50" s="759"/>
      <c r="F50" s="59">
        <v>1.4</v>
      </c>
      <c r="G50" s="35">
        <v>8</v>
      </c>
      <c r="H50" s="59">
        <v>11.2</v>
      </c>
      <c r="I50" s="59">
        <v>11.635</v>
      </c>
      <c r="J50" s="35">
        <v>64</v>
      </c>
      <c r="K50" s="35" t="s">
        <v>106</v>
      </c>
      <c r="L50" s="35" t="s">
        <v>45</v>
      </c>
      <c r="M50" s="36" t="s">
        <v>105</v>
      </c>
      <c r="N50" s="36"/>
      <c r="O50" s="35">
        <v>50</v>
      </c>
      <c r="P50" s="10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61"/>
      <c r="R50" s="761"/>
      <c r="S50" s="761"/>
      <c r="T50" s="762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ref="Y50:Y56" si="5">IFERROR(IF(X50="",0,CEILING((X50/$H50),1)*$H50),"")</f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132</v>
      </c>
      <c r="AG50" s="75"/>
      <c r="AJ50" s="79" t="s">
        <v>45</v>
      </c>
      <c r="AK50" s="79">
        <v>0</v>
      </c>
      <c r="BB50" s="108" t="s">
        <v>66</v>
      </c>
      <c r="BM50" s="75">
        <f t="shared" ref="BM50:BM56" si="6">IFERROR(X50*I50/H50,"0")</f>
        <v>0</v>
      </c>
      <c r="BN50" s="75">
        <f t="shared" ref="BN50:BN56" si="7">IFERROR(Y50*I50/H50,"0")</f>
        <v>0</v>
      </c>
      <c r="BO50" s="75">
        <f t="shared" ref="BO50:BO56" si="8">IFERROR(1/J50*(X50/H50),"0")</f>
        <v>0</v>
      </c>
      <c r="BP50" s="75">
        <f t="shared" ref="BP50:BP56" si="9">IFERROR(1/J50*(Y50/H50),"0")</f>
        <v>0</v>
      </c>
    </row>
    <row r="51" spans="1:68" ht="27" hidden="1" customHeight="1" x14ac:dyDescent="0.25">
      <c r="A51" s="60" t="s">
        <v>133</v>
      </c>
      <c r="B51" s="60" t="s">
        <v>134</v>
      </c>
      <c r="C51" s="34">
        <v>4301011816</v>
      </c>
      <c r="D51" s="759">
        <v>4680115881426</v>
      </c>
      <c r="E51" s="759"/>
      <c r="F51" s="59">
        <v>1.35</v>
      </c>
      <c r="G51" s="35">
        <v>8</v>
      </c>
      <c r="H51" s="59">
        <v>10.8</v>
      </c>
      <c r="I51" s="59">
        <v>11.234999999999999</v>
      </c>
      <c r="J51" s="35">
        <v>64</v>
      </c>
      <c r="K51" s="35" t="s">
        <v>106</v>
      </c>
      <c r="L51" s="35" t="s">
        <v>136</v>
      </c>
      <c r="M51" s="36" t="s">
        <v>109</v>
      </c>
      <c r="N51" s="36"/>
      <c r="O51" s="35">
        <v>50</v>
      </c>
      <c r="P51" s="10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61"/>
      <c r="R51" s="761"/>
      <c r="S51" s="761"/>
      <c r="T51" s="762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5"/>
        <v>0</v>
      </c>
      <c r="Z51" s="39" t="str">
        <f>IFERROR(IF(Y51=0,"",ROUNDUP(Y51/H51,0)*0.01898),"")</f>
        <v/>
      </c>
      <c r="AA51" s="65" t="s">
        <v>45</v>
      </c>
      <c r="AB51" s="66" t="s">
        <v>45</v>
      </c>
      <c r="AC51" s="109" t="s">
        <v>135</v>
      </c>
      <c r="AG51" s="75"/>
      <c r="AJ51" s="79" t="s">
        <v>137</v>
      </c>
      <c r="AK51" s="79">
        <v>691.2</v>
      </c>
      <c r="BB51" s="110" t="s">
        <v>66</v>
      </c>
      <c r="BM51" s="75">
        <f t="shared" si="6"/>
        <v>0</v>
      </c>
      <c r="BN51" s="75">
        <f t="shared" si="7"/>
        <v>0</v>
      </c>
      <c r="BO51" s="75">
        <f t="shared" si="8"/>
        <v>0</v>
      </c>
      <c r="BP51" s="75">
        <f t="shared" si="9"/>
        <v>0</v>
      </c>
    </row>
    <row r="52" spans="1:68" ht="27" hidden="1" customHeight="1" x14ac:dyDescent="0.25">
      <c r="A52" s="60" t="s">
        <v>138</v>
      </c>
      <c r="B52" s="60" t="s">
        <v>139</v>
      </c>
      <c r="C52" s="34">
        <v>4301011386</v>
      </c>
      <c r="D52" s="759">
        <v>4680115880283</v>
      </c>
      <c r="E52" s="759"/>
      <c r="F52" s="59">
        <v>0.6</v>
      </c>
      <c r="G52" s="35">
        <v>8</v>
      </c>
      <c r="H52" s="59">
        <v>4.8</v>
      </c>
      <c r="I52" s="59">
        <v>5.01</v>
      </c>
      <c r="J52" s="35">
        <v>132</v>
      </c>
      <c r="K52" s="35" t="s">
        <v>115</v>
      </c>
      <c r="L52" s="35" t="s">
        <v>45</v>
      </c>
      <c r="M52" s="36" t="s">
        <v>109</v>
      </c>
      <c r="N52" s="36"/>
      <c r="O52" s="35">
        <v>45</v>
      </c>
      <c r="P52" s="10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61"/>
      <c r="R52" s="761"/>
      <c r="S52" s="761"/>
      <c r="T52" s="762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5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140</v>
      </c>
      <c r="AG52" s="75"/>
      <c r="AJ52" s="79" t="s">
        <v>45</v>
      </c>
      <c r="AK52" s="79">
        <v>0</v>
      </c>
      <c r="BB52" s="112" t="s">
        <v>66</v>
      </c>
      <c r="BM52" s="75">
        <f t="shared" si="6"/>
        <v>0</v>
      </c>
      <c r="BN52" s="75">
        <f t="shared" si="7"/>
        <v>0</v>
      </c>
      <c r="BO52" s="75">
        <f t="shared" si="8"/>
        <v>0</v>
      </c>
      <c r="BP52" s="75">
        <f t="shared" si="9"/>
        <v>0</v>
      </c>
    </row>
    <row r="53" spans="1:68" ht="27" hidden="1" customHeight="1" x14ac:dyDescent="0.25">
      <c r="A53" s="60" t="s">
        <v>141</v>
      </c>
      <c r="B53" s="60" t="s">
        <v>142</v>
      </c>
      <c r="C53" s="34">
        <v>4301011432</v>
      </c>
      <c r="D53" s="759">
        <v>4680115882720</v>
      </c>
      <c r="E53" s="759"/>
      <c r="F53" s="59">
        <v>0.45</v>
      </c>
      <c r="G53" s="35">
        <v>10</v>
      </c>
      <c r="H53" s="59">
        <v>4.5</v>
      </c>
      <c r="I53" s="59">
        <v>4.71</v>
      </c>
      <c r="J53" s="35">
        <v>132</v>
      </c>
      <c r="K53" s="35" t="s">
        <v>115</v>
      </c>
      <c r="L53" s="35" t="s">
        <v>45</v>
      </c>
      <c r="M53" s="36" t="s">
        <v>109</v>
      </c>
      <c r="N53" s="36"/>
      <c r="O53" s="35">
        <v>90</v>
      </c>
      <c r="P53" s="107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61"/>
      <c r="R53" s="761"/>
      <c r="S53" s="761"/>
      <c r="T53" s="762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5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6"/>
        <v>0</v>
      </c>
      <c r="BN53" s="75">
        <f t="shared" si="7"/>
        <v>0</v>
      </c>
      <c r="BO53" s="75">
        <f t="shared" si="8"/>
        <v>0</v>
      </c>
      <c r="BP53" s="75">
        <f t="shared" si="9"/>
        <v>0</v>
      </c>
    </row>
    <row r="54" spans="1:68" ht="16.5" hidden="1" customHeight="1" x14ac:dyDescent="0.25">
      <c r="A54" s="60" t="s">
        <v>144</v>
      </c>
      <c r="B54" s="60" t="s">
        <v>145</v>
      </c>
      <c r="C54" s="34">
        <v>4301011806</v>
      </c>
      <c r="D54" s="759">
        <v>4680115881525</v>
      </c>
      <c r="E54" s="759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115</v>
      </c>
      <c r="L54" s="35" t="s">
        <v>45</v>
      </c>
      <c r="M54" s="36" t="s">
        <v>109</v>
      </c>
      <c r="N54" s="36"/>
      <c r="O54" s="35">
        <v>50</v>
      </c>
      <c r="P54" s="108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61"/>
      <c r="R54" s="761"/>
      <c r="S54" s="761"/>
      <c r="T54" s="762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5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135</v>
      </c>
      <c r="AG54" s="75"/>
      <c r="AJ54" s="79" t="s">
        <v>45</v>
      </c>
      <c r="AK54" s="79">
        <v>0</v>
      </c>
      <c r="BB54" s="116" t="s">
        <v>66</v>
      </c>
      <c r="BM54" s="75">
        <f t="shared" si="6"/>
        <v>0</v>
      </c>
      <c r="BN54" s="75">
        <f t="shared" si="7"/>
        <v>0</v>
      </c>
      <c r="BO54" s="75">
        <f t="shared" si="8"/>
        <v>0</v>
      </c>
      <c r="BP54" s="75">
        <f t="shared" si="9"/>
        <v>0</v>
      </c>
    </row>
    <row r="55" spans="1:68" ht="27" hidden="1" customHeight="1" x14ac:dyDescent="0.25">
      <c r="A55" s="60" t="s">
        <v>146</v>
      </c>
      <c r="B55" s="60" t="s">
        <v>147</v>
      </c>
      <c r="C55" s="34">
        <v>4301011589</v>
      </c>
      <c r="D55" s="759">
        <v>4680115885899</v>
      </c>
      <c r="E55" s="759"/>
      <c r="F55" s="59">
        <v>0.35</v>
      </c>
      <c r="G55" s="35">
        <v>6</v>
      </c>
      <c r="H55" s="59">
        <v>2.1</v>
      </c>
      <c r="I55" s="59">
        <v>2.2799999999999998</v>
      </c>
      <c r="J55" s="35">
        <v>182</v>
      </c>
      <c r="K55" s="35" t="s">
        <v>83</v>
      </c>
      <c r="L55" s="35" t="s">
        <v>45</v>
      </c>
      <c r="M55" s="36" t="s">
        <v>149</v>
      </c>
      <c r="N55" s="36"/>
      <c r="O55" s="35">
        <v>50</v>
      </c>
      <c r="P55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61"/>
      <c r="R55" s="761"/>
      <c r="S55" s="761"/>
      <c r="T55" s="762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5"/>
        <v>0</v>
      </c>
      <c r="Z55" s="39" t="str">
        <f>IFERROR(IF(Y55=0,"",ROUNDUP(Y55/H55,0)*0.00651),"")</f>
        <v/>
      </c>
      <c r="AA55" s="65" t="s">
        <v>45</v>
      </c>
      <c r="AB55" s="66" t="s">
        <v>45</v>
      </c>
      <c r="AC55" s="117" t="s">
        <v>148</v>
      </c>
      <c r="AG55" s="75"/>
      <c r="AJ55" s="79" t="s">
        <v>45</v>
      </c>
      <c r="AK55" s="79">
        <v>0</v>
      </c>
      <c r="BB55" s="118" t="s">
        <v>66</v>
      </c>
      <c r="BM55" s="75">
        <f t="shared" si="6"/>
        <v>0</v>
      </c>
      <c r="BN55" s="75">
        <f t="shared" si="7"/>
        <v>0</v>
      </c>
      <c r="BO55" s="75">
        <f t="shared" si="8"/>
        <v>0</v>
      </c>
      <c r="BP55" s="75">
        <f t="shared" si="9"/>
        <v>0</v>
      </c>
    </row>
    <row r="56" spans="1:68" ht="27" hidden="1" customHeight="1" x14ac:dyDescent="0.25">
      <c r="A56" s="60" t="s">
        <v>150</v>
      </c>
      <c r="B56" s="60" t="s">
        <v>151</v>
      </c>
      <c r="C56" s="34">
        <v>4301011801</v>
      </c>
      <c r="D56" s="759">
        <v>4680115881419</v>
      </c>
      <c r="E56" s="759"/>
      <c r="F56" s="59">
        <v>0.45</v>
      </c>
      <c r="G56" s="35">
        <v>10</v>
      </c>
      <c r="H56" s="59">
        <v>4.5</v>
      </c>
      <c r="I56" s="59">
        <v>4.71</v>
      </c>
      <c r="J56" s="35">
        <v>132</v>
      </c>
      <c r="K56" s="35" t="s">
        <v>115</v>
      </c>
      <c r="L56" s="35" t="s">
        <v>136</v>
      </c>
      <c r="M56" s="36" t="s">
        <v>109</v>
      </c>
      <c r="N56" s="36"/>
      <c r="O56" s="35">
        <v>50</v>
      </c>
      <c r="P56" s="108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61"/>
      <c r="R56" s="761"/>
      <c r="S56" s="761"/>
      <c r="T56" s="762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5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19" t="s">
        <v>135</v>
      </c>
      <c r="AG56" s="75"/>
      <c r="AJ56" s="79" t="s">
        <v>137</v>
      </c>
      <c r="AK56" s="79">
        <v>594</v>
      </c>
      <c r="BB56" s="120" t="s">
        <v>66</v>
      </c>
      <c r="BM56" s="75">
        <f t="shared" si="6"/>
        <v>0</v>
      </c>
      <c r="BN56" s="75">
        <f t="shared" si="7"/>
        <v>0</v>
      </c>
      <c r="BO56" s="75">
        <f t="shared" si="8"/>
        <v>0</v>
      </c>
      <c r="BP56" s="75">
        <f t="shared" si="9"/>
        <v>0</v>
      </c>
    </row>
    <row r="57" spans="1:68" hidden="1" x14ac:dyDescent="0.2">
      <c r="A57" s="749"/>
      <c r="B57" s="749"/>
      <c r="C57" s="749"/>
      <c r="D57" s="749"/>
      <c r="E57" s="749"/>
      <c r="F57" s="749"/>
      <c r="G57" s="749"/>
      <c r="H57" s="749"/>
      <c r="I57" s="749"/>
      <c r="J57" s="749"/>
      <c r="K57" s="749"/>
      <c r="L57" s="749"/>
      <c r="M57" s="749"/>
      <c r="N57" s="749"/>
      <c r="O57" s="750"/>
      <c r="P57" s="746" t="s">
        <v>40</v>
      </c>
      <c r="Q57" s="747"/>
      <c r="R57" s="747"/>
      <c r="S57" s="747"/>
      <c r="T57" s="747"/>
      <c r="U57" s="747"/>
      <c r="V57" s="748"/>
      <c r="W57" s="40" t="s">
        <v>39</v>
      </c>
      <c r="X57" s="41">
        <f>IFERROR(X50/H50,"0")+IFERROR(X51/H51,"0")+IFERROR(X52/H52,"0")+IFERROR(X53/H53,"0")+IFERROR(X54/H54,"0")+IFERROR(X55/H55,"0")+IFERROR(X56/H56,"0")</f>
        <v>0</v>
      </c>
      <c r="Y57" s="41">
        <f>IFERROR(Y50/H50,"0")+IFERROR(Y51/H51,"0")+IFERROR(Y52/H52,"0")+IFERROR(Y53/H53,"0")+IFERROR(Y54/H54,"0")+IFERROR(Y55/H55,"0")+IFERROR(Y56/H56,"0")</f>
        <v>0</v>
      </c>
      <c r="Z57" s="41">
        <f>IFERROR(IF(Z50="",0,Z50),"0")+IFERROR(IF(Z51="",0,Z51),"0")+IFERROR(IF(Z52="",0,Z52),"0")+IFERROR(IF(Z53="",0,Z53),"0")+IFERROR(IF(Z54="",0,Z54),"0")+IFERROR(IF(Z55="",0,Z55),"0")+IFERROR(IF(Z56="",0,Z56),"0")</f>
        <v>0</v>
      </c>
      <c r="AA57" s="64"/>
      <c r="AB57" s="64"/>
      <c r="AC57" s="64"/>
    </row>
    <row r="58" spans="1:68" hidden="1" x14ac:dyDescent="0.2">
      <c r="A58" s="749"/>
      <c r="B58" s="749"/>
      <c r="C58" s="749"/>
      <c r="D58" s="749"/>
      <c r="E58" s="749"/>
      <c r="F58" s="749"/>
      <c r="G58" s="749"/>
      <c r="H58" s="749"/>
      <c r="I58" s="749"/>
      <c r="J58" s="749"/>
      <c r="K58" s="749"/>
      <c r="L58" s="749"/>
      <c r="M58" s="749"/>
      <c r="N58" s="749"/>
      <c r="O58" s="750"/>
      <c r="P58" s="746" t="s">
        <v>40</v>
      </c>
      <c r="Q58" s="747"/>
      <c r="R58" s="747"/>
      <c r="S58" s="747"/>
      <c r="T58" s="747"/>
      <c r="U58" s="747"/>
      <c r="V58" s="748"/>
      <c r="W58" s="40" t="s">
        <v>0</v>
      </c>
      <c r="X58" s="41">
        <f>IFERROR(SUM(X50:X56),"0")</f>
        <v>0</v>
      </c>
      <c r="Y58" s="41">
        <f>IFERROR(SUM(Y50:Y56),"0")</f>
        <v>0</v>
      </c>
      <c r="Z58" s="40"/>
      <c r="AA58" s="64"/>
      <c r="AB58" s="64"/>
      <c r="AC58" s="64"/>
    </row>
    <row r="59" spans="1:68" ht="14.25" hidden="1" customHeight="1" x14ac:dyDescent="0.25">
      <c r="A59" s="758" t="s">
        <v>152</v>
      </c>
      <c r="B59" s="758"/>
      <c r="C59" s="758"/>
      <c r="D59" s="758"/>
      <c r="E59" s="758"/>
      <c r="F59" s="758"/>
      <c r="G59" s="758"/>
      <c r="H59" s="758"/>
      <c r="I59" s="758"/>
      <c r="J59" s="758"/>
      <c r="K59" s="758"/>
      <c r="L59" s="758"/>
      <c r="M59" s="758"/>
      <c r="N59" s="758"/>
      <c r="O59" s="758"/>
      <c r="P59" s="758"/>
      <c r="Q59" s="758"/>
      <c r="R59" s="758"/>
      <c r="S59" s="758"/>
      <c r="T59" s="758"/>
      <c r="U59" s="758"/>
      <c r="V59" s="758"/>
      <c r="W59" s="758"/>
      <c r="X59" s="758"/>
      <c r="Y59" s="758"/>
      <c r="Z59" s="758"/>
      <c r="AA59" s="63"/>
      <c r="AB59" s="63"/>
      <c r="AC59" s="63"/>
    </row>
    <row r="60" spans="1:68" ht="27" customHeight="1" x14ac:dyDescent="0.25">
      <c r="A60" s="60" t="s">
        <v>153</v>
      </c>
      <c r="B60" s="60" t="s">
        <v>154</v>
      </c>
      <c r="C60" s="34">
        <v>4301020298</v>
      </c>
      <c r="D60" s="759">
        <v>4680115881440</v>
      </c>
      <c r="E60" s="759"/>
      <c r="F60" s="59">
        <v>1.35</v>
      </c>
      <c r="G60" s="35">
        <v>8</v>
      </c>
      <c r="H60" s="59">
        <v>10.8</v>
      </c>
      <c r="I60" s="59">
        <v>11.234999999999999</v>
      </c>
      <c r="J60" s="35">
        <v>64</v>
      </c>
      <c r="K60" s="35" t="s">
        <v>106</v>
      </c>
      <c r="L60" s="35" t="s">
        <v>45</v>
      </c>
      <c r="M60" s="36" t="s">
        <v>109</v>
      </c>
      <c r="N60" s="36"/>
      <c r="O60" s="35">
        <v>50</v>
      </c>
      <c r="P60" s="10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61"/>
      <c r="R60" s="761"/>
      <c r="S60" s="761"/>
      <c r="T60" s="762"/>
      <c r="U60" s="37" t="s">
        <v>45</v>
      </c>
      <c r="V60" s="37" t="s">
        <v>45</v>
      </c>
      <c r="W60" s="38" t="s">
        <v>0</v>
      </c>
      <c r="X60" s="56">
        <v>150</v>
      </c>
      <c r="Y60" s="53">
        <f>IFERROR(IF(X60="",0,CEILING((X60/$H60),1)*$H60),"")</f>
        <v>151.20000000000002</v>
      </c>
      <c r="Z60" s="39">
        <f>IFERROR(IF(Y60=0,"",ROUNDUP(Y60/H60,0)*0.01898),"")</f>
        <v>0.26572000000000001</v>
      </c>
      <c r="AA60" s="65" t="s">
        <v>45</v>
      </c>
      <c r="AB60" s="66" t="s">
        <v>45</v>
      </c>
      <c r="AC60" s="121" t="s">
        <v>155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156.04166666666666</v>
      </c>
      <c r="BN60" s="75">
        <f>IFERROR(Y60*I60/H60,"0")</f>
        <v>157.29000000000002</v>
      </c>
      <c r="BO60" s="75">
        <f>IFERROR(1/J60*(X60/H60),"0")</f>
        <v>0.21701388888888887</v>
      </c>
      <c r="BP60" s="75">
        <f>IFERROR(1/J60*(Y60/H60),"0")</f>
        <v>0.21875</v>
      </c>
    </row>
    <row r="61" spans="1:68" ht="27" hidden="1" customHeight="1" x14ac:dyDescent="0.25">
      <c r="A61" s="60" t="s">
        <v>156</v>
      </c>
      <c r="B61" s="60" t="s">
        <v>157</v>
      </c>
      <c r="C61" s="34">
        <v>4301020228</v>
      </c>
      <c r="D61" s="759">
        <v>4680115882751</v>
      </c>
      <c r="E61" s="759"/>
      <c r="F61" s="59">
        <v>0.45</v>
      </c>
      <c r="G61" s="35">
        <v>10</v>
      </c>
      <c r="H61" s="59">
        <v>4.5</v>
      </c>
      <c r="I61" s="59">
        <v>4.71</v>
      </c>
      <c r="J61" s="35">
        <v>132</v>
      </c>
      <c r="K61" s="35" t="s">
        <v>115</v>
      </c>
      <c r="L61" s="35" t="s">
        <v>45</v>
      </c>
      <c r="M61" s="36" t="s">
        <v>109</v>
      </c>
      <c r="N61" s="36"/>
      <c r="O61" s="35">
        <v>90</v>
      </c>
      <c r="P61" s="10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61"/>
      <c r="R61" s="761"/>
      <c r="S61" s="761"/>
      <c r="T61" s="762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158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16.5" hidden="1" customHeight="1" x14ac:dyDescent="0.25">
      <c r="A62" s="60" t="s">
        <v>159</v>
      </c>
      <c r="B62" s="60" t="s">
        <v>160</v>
      </c>
      <c r="C62" s="34">
        <v>4301020358</v>
      </c>
      <c r="D62" s="759">
        <v>4680115885950</v>
      </c>
      <c r="E62" s="759"/>
      <c r="F62" s="59">
        <v>0.37</v>
      </c>
      <c r="G62" s="35">
        <v>6</v>
      </c>
      <c r="H62" s="59">
        <v>2.2200000000000002</v>
      </c>
      <c r="I62" s="59">
        <v>2.4</v>
      </c>
      <c r="J62" s="35">
        <v>182</v>
      </c>
      <c r="K62" s="35" t="s">
        <v>83</v>
      </c>
      <c r="L62" s="35" t="s">
        <v>45</v>
      </c>
      <c r="M62" s="36" t="s">
        <v>105</v>
      </c>
      <c r="N62" s="36"/>
      <c r="O62" s="35">
        <v>50</v>
      </c>
      <c r="P62" s="107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61"/>
      <c r="R62" s="761"/>
      <c r="S62" s="761"/>
      <c r="T62" s="762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155</v>
      </c>
      <c r="AG62" s="75"/>
      <c r="AJ62" s="79" t="s">
        <v>45</v>
      </c>
      <c r="AK62" s="79">
        <v>0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27" hidden="1" customHeight="1" x14ac:dyDescent="0.25">
      <c r="A63" s="60" t="s">
        <v>161</v>
      </c>
      <c r="B63" s="60" t="s">
        <v>162</v>
      </c>
      <c r="C63" s="34">
        <v>4301020296</v>
      </c>
      <c r="D63" s="759">
        <v>4680115881433</v>
      </c>
      <c r="E63" s="759"/>
      <c r="F63" s="59">
        <v>0.45</v>
      </c>
      <c r="G63" s="35">
        <v>6</v>
      </c>
      <c r="H63" s="59">
        <v>2.7</v>
      </c>
      <c r="I63" s="59">
        <v>2.88</v>
      </c>
      <c r="J63" s="35">
        <v>182</v>
      </c>
      <c r="K63" s="35" t="s">
        <v>83</v>
      </c>
      <c r="L63" s="35" t="s">
        <v>136</v>
      </c>
      <c r="M63" s="36" t="s">
        <v>109</v>
      </c>
      <c r="N63" s="36"/>
      <c r="O63" s="35">
        <v>50</v>
      </c>
      <c r="P63" s="10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61"/>
      <c r="R63" s="761"/>
      <c r="S63" s="761"/>
      <c r="T63" s="762"/>
      <c r="U63" s="37" t="s">
        <v>45</v>
      </c>
      <c r="V63" s="37" t="s">
        <v>45</v>
      </c>
      <c r="W63" s="38" t="s">
        <v>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 t="s">
        <v>45</v>
      </c>
      <c r="AB63" s="66" t="s">
        <v>45</v>
      </c>
      <c r="AC63" s="127" t="s">
        <v>155</v>
      </c>
      <c r="AG63" s="75"/>
      <c r="AJ63" s="79" t="s">
        <v>137</v>
      </c>
      <c r="AK63" s="79">
        <v>491.4</v>
      </c>
      <c r="BB63" s="128" t="s">
        <v>66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x14ac:dyDescent="0.2">
      <c r="A64" s="749"/>
      <c r="B64" s="749"/>
      <c r="C64" s="749"/>
      <c r="D64" s="749"/>
      <c r="E64" s="749"/>
      <c r="F64" s="749"/>
      <c r="G64" s="749"/>
      <c r="H64" s="749"/>
      <c r="I64" s="749"/>
      <c r="J64" s="749"/>
      <c r="K64" s="749"/>
      <c r="L64" s="749"/>
      <c r="M64" s="749"/>
      <c r="N64" s="749"/>
      <c r="O64" s="750"/>
      <c r="P64" s="746" t="s">
        <v>40</v>
      </c>
      <c r="Q64" s="747"/>
      <c r="R64" s="747"/>
      <c r="S64" s="747"/>
      <c r="T64" s="747"/>
      <c r="U64" s="747"/>
      <c r="V64" s="748"/>
      <c r="W64" s="40" t="s">
        <v>39</v>
      </c>
      <c r="X64" s="41">
        <f>IFERROR(X60/H60,"0")+IFERROR(X61/H61,"0")+IFERROR(X62/H62,"0")+IFERROR(X63/H63,"0")</f>
        <v>13.888888888888888</v>
      </c>
      <c r="Y64" s="41">
        <f>IFERROR(Y60/H60,"0")+IFERROR(Y61/H61,"0")+IFERROR(Y62/H62,"0")+IFERROR(Y63/H63,"0")</f>
        <v>14</v>
      </c>
      <c r="Z64" s="41">
        <f>IFERROR(IF(Z60="",0,Z60),"0")+IFERROR(IF(Z61="",0,Z61),"0")+IFERROR(IF(Z62="",0,Z62),"0")+IFERROR(IF(Z63="",0,Z63),"0")</f>
        <v>0.26572000000000001</v>
      </c>
      <c r="AA64" s="64"/>
      <c r="AB64" s="64"/>
      <c r="AC64" s="64"/>
    </row>
    <row r="65" spans="1:68" x14ac:dyDescent="0.2">
      <c r="A65" s="749"/>
      <c r="B65" s="749"/>
      <c r="C65" s="749"/>
      <c r="D65" s="749"/>
      <c r="E65" s="749"/>
      <c r="F65" s="749"/>
      <c r="G65" s="749"/>
      <c r="H65" s="749"/>
      <c r="I65" s="749"/>
      <c r="J65" s="749"/>
      <c r="K65" s="749"/>
      <c r="L65" s="749"/>
      <c r="M65" s="749"/>
      <c r="N65" s="749"/>
      <c r="O65" s="750"/>
      <c r="P65" s="746" t="s">
        <v>40</v>
      </c>
      <c r="Q65" s="747"/>
      <c r="R65" s="747"/>
      <c r="S65" s="747"/>
      <c r="T65" s="747"/>
      <c r="U65" s="747"/>
      <c r="V65" s="748"/>
      <c r="W65" s="40" t="s">
        <v>0</v>
      </c>
      <c r="X65" s="41">
        <f>IFERROR(SUM(X60:X63),"0")</f>
        <v>150</v>
      </c>
      <c r="Y65" s="41">
        <f>IFERROR(SUM(Y60:Y63),"0")</f>
        <v>151.20000000000002</v>
      </c>
      <c r="Z65" s="40"/>
      <c r="AA65" s="64"/>
      <c r="AB65" s="64"/>
      <c r="AC65" s="64"/>
    </row>
    <row r="66" spans="1:68" ht="14.25" hidden="1" customHeight="1" x14ac:dyDescent="0.25">
      <c r="A66" s="758" t="s">
        <v>163</v>
      </c>
      <c r="B66" s="758"/>
      <c r="C66" s="758"/>
      <c r="D66" s="758"/>
      <c r="E66" s="758"/>
      <c r="F66" s="758"/>
      <c r="G66" s="758"/>
      <c r="H66" s="758"/>
      <c r="I66" s="758"/>
      <c r="J66" s="758"/>
      <c r="K66" s="758"/>
      <c r="L66" s="758"/>
      <c r="M66" s="758"/>
      <c r="N66" s="758"/>
      <c r="O66" s="758"/>
      <c r="P66" s="758"/>
      <c r="Q66" s="758"/>
      <c r="R66" s="758"/>
      <c r="S66" s="758"/>
      <c r="T66" s="758"/>
      <c r="U66" s="758"/>
      <c r="V66" s="758"/>
      <c r="W66" s="758"/>
      <c r="X66" s="758"/>
      <c r="Y66" s="758"/>
      <c r="Z66" s="758"/>
      <c r="AA66" s="63"/>
      <c r="AB66" s="63"/>
      <c r="AC66" s="63"/>
    </row>
    <row r="67" spans="1:68" ht="16.5" hidden="1" customHeight="1" x14ac:dyDescent="0.25">
      <c r="A67" s="60" t="s">
        <v>164</v>
      </c>
      <c r="B67" s="60" t="s">
        <v>165</v>
      </c>
      <c r="C67" s="34">
        <v>4301031242</v>
      </c>
      <c r="D67" s="759">
        <v>4680115885066</v>
      </c>
      <c r="E67" s="759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115</v>
      </c>
      <c r="L67" s="35" t="s">
        <v>45</v>
      </c>
      <c r="M67" s="36" t="s">
        <v>82</v>
      </c>
      <c r="N67" s="36"/>
      <c r="O67" s="35">
        <v>40</v>
      </c>
      <c r="P67" s="10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61"/>
      <c r="R67" s="761"/>
      <c r="S67" s="761"/>
      <c r="T67" s="762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ref="Y67:Y72" si="10"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 t="shared" ref="BM67:BM72" si="11">IFERROR(X67*I67/H67,"0")</f>
        <v>0</v>
      </c>
      <c r="BN67" s="75">
        <f t="shared" ref="BN67:BN72" si="12">IFERROR(Y67*I67/H67,"0")</f>
        <v>0</v>
      </c>
      <c r="BO67" s="75">
        <f t="shared" ref="BO67:BO72" si="13">IFERROR(1/J67*(X67/H67),"0")</f>
        <v>0</v>
      </c>
      <c r="BP67" s="75">
        <f t="shared" ref="BP67:BP72" si="14">IFERROR(1/J67*(Y67/H67),"0")</f>
        <v>0</v>
      </c>
    </row>
    <row r="68" spans="1:68" ht="16.5" hidden="1" customHeight="1" x14ac:dyDescent="0.25">
      <c r="A68" s="60" t="s">
        <v>167</v>
      </c>
      <c r="B68" s="60" t="s">
        <v>168</v>
      </c>
      <c r="C68" s="34">
        <v>4301031240</v>
      </c>
      <c r="D68" s="759">
        <v>4680115885042</v>
      </c>
      <c r="E68" s="759"/>
      <c r="F68" s="59">
        <v>0.7</v>
      </c>
      <c r="G68" s="35">
        <v>6</v>
      </c>
      <c r="H68" s="59">
        <v>4.2</v>
      </c>
      <c r="I68" s="59">
        <v>4.41</v>
      </c>
      <c r="J68" s="35">
        <v>132</v>
      </c>
      <c r="K68" s="35" t="s">
        <v>115</v>
      </c>
      <c r="L68" s="35" t="s">
        <v>45</v>
      </c>
      <c r="M68" s="36" t="s">
        <v>82</v>
      </c>
      <c r="N68" s="36"/>
      <c r="O68" s="35">
        <v>40</v>
      </c>
      <c r="P68" s="10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61"/>
      <c r="R68" s="761"/>
      <c r="S68" s="761"/>
      <c r="T68" s="762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0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45</v>
      </c>
      <c r="AK68" s="79">
        <v>0</v>
      </c>
      <c r="BB68" s="132" t="s">
        <v>66</v>
      </c>
      <c r="BM68" s="75">
        <f t="shared" si="11"/>
        <v>0</v>
      </c>
      <c r="BN68" s="75">
        <f t="shared" si="12"/>
        <v>0</v>
      </c>
      <c r="BO68" s="75">
        <f t="shared" si="13"/>
        <v>0</v>
      </c>
      <c r="BP68" s="75">
        <f t="shared" si="14"/>
        <v>0</v>
      </c>
    </row>
    <row r="69" spans="1:68" ht="16.5" hidden="1" customHeight="1" x14ac:dyDescent="0.25">
      <c r="A69" s="60" t="s">
        <v>170</v>
      </c>
      <c r="B69" s="60" t="s">
        <v>171</v>
      </c>
      <c r="C69" s="34">
        <v>4301031315</v>
      </c>
      <c r="D69" s="759">
        <v>4680115885080</v>
      </c>
      <c r="E69" s="759"/>
      <c r="F69" s="59">
        <v>0.7</v>
      </c>
      <c r="G69" s="35">
        <v>6</v>
      </c>
      <c r="H69" s="59">
        <v>4.2</v>
      </c>
      <c r="I69" s="59">
        <v>4.41</v>
      </c>
      <c r="J69" s="35">
        <v>132</v>
      </c>
      <c r="K69" s="35" t="s">
        <v>115</v>
      </c>
      <c r="L69" s="35" t="s">
        <v>45</v>
      </c>
      <c r="M69" s="36" t="s">
        <v>82</v>
      </c>
      <c r="N69" s="36"/>
      <c r="O69" s="35">
        <v>40</v>
      </c>
      <c r="P69" s="106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61"/>
      <c r="R69" s="761"/>
      <c r="S69" s="761"/>
      <c r="T69" s="762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0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172</v>
      </c>
      <c r="AG69" s="75"/>
      <c r="AJ69" s="79" t="s">
        <v>45</v>
      </c>
      <c r="AK69" s="79">
        <v>0</v>
      </c>
      <c r="BB69" s="134" t="s">
        <v>66</v>
      </c>
      <c r="BM69" s="75">
        <f t="shared" si="11"/>
        <v>0</v>
      </c>
      <c r="BN69" s="75">
        <f t="shared" si="12"/>
        <v>0</v>
      </c>
      <c r="BO69" s="75">
        <f t="shared" si="13"/>
        <v>0</v>
      </c>
      <c r="BP69" s="75">
        <f t="shared" si="14"/>
        <v>0</v>
      </c>
    </row>
    <row r="70" spans="1:68" ht="27" hidden="1" customHeight="1" x14ac:dyDescent="0.25">
      <c r="A70" s="60" t="s">
        <v>173</v>
      </c>
      <c r="B70" s="60" t="s">
        <v>174</v>
      </c>
      <c r="C70" s="34">
        <v>4301031243</v>
      </c>
      <c r="D70" s="759">
        <v>4680115885073</v>
      </c>
      <c r="E70" s="759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125</v>
      </c>
      <c r="L70" s="35" t="s">
        <v>45</v>
      </c>
      <c r="M70" s="36" t="s">
        <v>82</v>
      </c>
      <c r="N70" s="36"/>
      <c r="O70" s="35">
        <v>40</v>
      </c>
      <c r="P70" s="106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61"/>
      <c r="R70" s="761"/>
      <c r="S70" s="761"/>
      <c r="T70" s="762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0"/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166</v>
      </c>
      <c r="AG70" s="75"/>
      <c r="AJ70" s="79" t="s">
        <v>45</v>
      </c>
      <c r="AK70" s="79">
        <v>0</v>
      </c>
      <c r="BB70" s="136" t="s">
        <v>66</v>
      </c>
      <c r="BM70" s="75">
        <f t="shared" si="11"/>
        <v>0</v>
      </c>
      <c r="BN70" s="75">
        <f t="shared" si="12"/>
        <v>0</v>
      </c>
      <c r="BO70" s="75">
        <f t="shared" si="13"/>
        <v>0</v>
      </c>
      <c r="BP70" s="75">
        <f t="shared" si="14"/>
        <v>0</v>
      </c>
    </row>
    <row r="71" spans="1:68" ht="27" hidden="1" customHeight="1" x14ac:dyDescent="0.25">
      <c r="A71" s="60" t="s">
        <v>175</v>
      </c>
      <c r="B71" s="60" t="s">
        <v>176</v>
      </c>
      <c r="C71" s="34">
        <v>4301031241</v>
      </c>
      <c r="D71" s="759">
        <v>4680115885059</v>
      </c>
      <c r="E71" s="759"/>
      <c r="F71" s="59">
        <v>0.3</v>
      </c>
      <c r="G71" s="35">
        <v>6</v>
      </c>
      <c r="H71" s="59">
        <v>1.8</v>
      </c>
      <c r="I71" s="59">
        <v>1.9</v>
      </c>
      <c r="J71" s="35">
        <v>234</v>
      </c>
      <c r="K71" s="35" t="s">
        <v>125</v>
      </c>
      <c r="L71" s="35" t="s">
        <v>45</v>
      </c>
      <c r="M71" s="36" t="s">
        <v>82</v>
      </c>
      <c r="N71" s="36"/>
      <c r="O71" s="35">
        <v>40</v>
      </c>
      <c r="P71" s="10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61"/>
      <c r="R71" s="761"/>
      <c r="S71" s="761"/>
      <c r="T71" s="762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0"/>
        <v>0</v>
      </c>
      <c r="Z71" s="39" t="str">
        <f>IFERROR(IF(Y71=0,"",ROUNDUP(Y71/H71,0)*0.00502),"")</f>
        <v/>
      </c>
      <c r="AA71" s="65" t="s">
        <v>45</v>
      </c>
      <c r="AB71" s="66" t="s">
        <v>45</v>
      </c>
      <c r="AC71" s="137" t="s">
        <v>169</v>
      </c>
      <c r="AG71" s="75"/>
      <c r="AJ71" s="79" t="s">
        <v>45</v>
      </c>
      <c r="AK71" s="79">
        <v>0</v>
      </c>
      <c r="BB71" s="138" t="s">
        <v>66</v>
      </c>
      <c r="BM71" s="75">
        <f t="shared" si="11"/>
        <v>0</v>
      </c>
      <c r="BN71" s="75">
        <f t="shared" si="12"/>
        <v>0</v>
      </c>
      <c r="BO71" s="75">
        <f t="shared" si="13"/>
        <v>0</v>
      </c>
      <c r="BP71" s="75">
        <f t="shared" si="14"/>
        <v>0</v>
      </c>
    </row>
    <row r="72" spans="1:68" ht="27" hidden="1" customHeight="1" x14ac:dyDescent="0.25">
      <c r="A72" s="60" t="s">
        <v>177</v>
      </c>
      <c r="B72" s="60" t="s">
        <v>178</v>
      </c>
      <c r="C72" s="34">
        <v>4301031316</v>
      </c>
      <c r="D72" s="759">
        <v>4680115885097</v>
      </c>
      <c r="E72" s="759"/>
      <c r="F72" s="59">
        <v>0.3</v>
      </c>
      <c r="G72" s="35">
        <v>6</v>
      </c>
      <c r="H72" s="59">
        <v>1.8</v>
      </c>
      <c r="I72" s="59">
        <v>1.9</v>
      </c>
      <c r="J72" s="35">
        <v>234</v>
      </c>
      <c r="K72" s="35" t="s">
        <v>125</v>
      </c>
      <c r="L72" s="35" t="s">
        <v>45</v>
      </c>
      <c r="M72" s="36" t="s">
        <v>82</v>
      </c>
      <c r="N72" s="36"/>
      <c r="O72" s="35">
        <v>40</v>
      </c>
      <c r="P72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61"/>
      <c r="R72" s="761"/>
      <c r="S72" s="761"/>
      <c r="T72" s="762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0"/>
        <v>0</v>
      </c>
      <c r="Z72" s="39" t="str">
        <f>IFERROR(IF(Y72=0,"",ROUNDUP(Y72/H72,0)*0.00502),"")</f>
        <v/>
      </c>
      <c r="AA72" s="65" t="s">
        <v>45</v>
      </c>
      <c r="AB72" s="66" t="s">
        <v>45</v>
      </c>
      <c r="AC72" s="139" t="s">
        <v>172</v>
      </c>
      <c r="AG72" s="75"/>
      <c r="AJ72" s="79" t="s">
        <v>45</v>
      </c>
      <c r="AK72" s="79">
        <v>0</v>
      </c>
      <c r="BB72" s="140" t="s">
        <v>66</v>
      </c>
      <c r="BM72" s="75">
        <f t="shared" si="11"/>
        <v>0</v>
      </c>
      <c r="BN72" s="75">
        <f t="shared" si="12"/>
        <v>0</v>
      </c>
      <c r="BO72" s="75">
        <f t="shared" si="13"/>
        <v>0</v>
      </c>
      <c r="BP72" s="75">
        <f t="shared" si="14"/>
        <v>0</v>
      </c>
    </row>
    <row r="73" spans="1:68" hidden="1" x14ac:dyDescent="0.2">
      <c r="A73" s="749"/>
      <c r="B73" s="749"/>
      <c r="C73" s="749"/>
      <c r="D73" s="749"/>
      <c r="E73" s="749"/>
      <c r="F73" s="749"/>
      <c r="G73" s="749"/>
      <c r="H73" s="749"/>
      <c r="I73" s="749"/>
      <c r="J73" s="749"/>
      <c r="K73" s="749"/>
      <c r="L73" s="749"/>
      <c r="M73" s="749"/>
      <c r="N73" s="749"/>
      <c r="O73" s="750"/>
      <c r="P73" s="746" t="s">
        <v>40</v>
      </c>
      <c r="Q73" s="747"/>
      <c r="R73" s="747"/>
      <c r="S73" s="747"/>
      <c r="T73" s="747"/>
      <c r="U73" s="747"/>
      <c r="V73" s="748"/>
      <c r="W73" s="40" t="s">
        <v>39</v>
      </c>
      <c r="X73" s="41">
        <f>IFERROR(X67/H67,"0")+IFERROR(X68/H68,"0")+IFERROR(X69/H69,"0")+IFERROR(X70/H70,"0")+IFERROR(X71/H71,"0")+IFERROR(X72/H72,"0")</f>
        <v>0</v>
      </c>
      <c r="Y73" s="41">
        <f>IFERROR(Y67/H67,"0")+IFERROR(Y68/H68,"0")+IFERROR(Y69/H69,"0")+IFERROR(Y70/H70,"0")+IFERROR(Y71/H71,"0")+IFERROR(Y72/H72,"0")</f>
        <v>0</v>
      </c>
      <c r="Z73" s="41">
        <f>IFERROR(IF(Z67="",0,Z67),"0")+IFERROR(IF(Z68="",0,Z68),"0")+IFERROR(IF(Z69="",0,Z69),"0")+IFERROR(IF(Z70="",0,Z70),"0")+IFERROR(IF(Z71="",0,Z71),"0")+IFERROR(IF(Z72="",0,Z72),"0")</f>
        <v>0</v>
      </c>
      <c r="AA73" s="64"/>
      <c r="AB73" s="64"/>
      <c r="AC73" s="64"/>
    </row>
    <row r="74" spans="1:68" hidden="1" x14ac:dyDescent="0.2">
      <c r="A74" s="749"/>
      <c r="B74" s="749"/>
      <c r="C74" s="749"/>
      <c r="D74" s="749"/>
      <c r="E74" s="749"/>
      <c r="F74" s="749"/>
      <c r="G74" s="749"/>
      <c r="H74" s="749"/>
      <c r="I74" s="749"/>
      <c r="J74" s="749"/>
      <c r="K74" s="749"/>
      <c r="L74" s="749"/>
      <c r="M74" s="749"/>
      <c r="N74" s="749"/>
      <c r="O74" s="750"/>
      <c r="P74" s="746" t="s">
        <v>40</v>
      </c>
      <c r="Q74" s="747"/>
      <c r="R74" s="747"/>
      <c r="S74" s="747"/>
      <c r="T74" s="747"/>
      <c r="U74" s="747"/>
      <c r="V74" s="748"/>
      <c r="W74" s="40" t="s">
        <v>0</v>
      </c>
      <c r="X74" s="41">
        <f>IFERROR(SUM(X67:X72),"0")</f>
        <v>0</v>
      </c>
      <c r="Y74" s="41">
        <f>IFERROR(SUM(Y67:Y72),"0")</f>
        <v>0</v>
      </c>
      <c r="Z74" s="40"/>
      <c r="AA74" s="64"/>
      <c r="AB74" s="64"/>
      <c r="AC74" s="64"/>
    </row>
    <row r="75" spans="1:68" ht="14.25" hidden="1" customHeight="1" x14ac:dyDescent="0.25">
      <c r="A75" s="758" t="s">
        <v>78</v>
      </c>
      <c r="B75" s="758"/>
      <c r="C75" s="758"/>
      <c r="D75" s="758"/>
      <c r="E75" s="758"/>
      <c r="F75" s="758"/>
      <c r="G75" s="758"/>
      <c r="H75" s="758"/>
      <c r="I75" s="758"/>
      <c r="J75" s="758"/>
      <c r="K75" s="758"/>
      <c r="L75" s="758"/>
      <c r="M75" s="758"/>
      <c r="N75" s="758"/>
      <c r="O75" s="758"/>
      <c r="P75" s="758"/>
      <c r="Q75" s="758"/>
      <c r="R75" s="758"/>
      <c r="S75" s="758"/>
      <c r="T75" s="758"/>
      <c r="U75" s="758"/>
      <c r="V75" s="758"/>
      <c r="W75" s="758"/>
      <c r="X75" s="758"/>
      <c r="Y75" s="758"/>
      <c r="Z75" s="758"/>
      <c r="AA75" s="63"/>
      <c r="AB75" s="63"/>
      <c r="AC75" s="63"/>
    </row>
    <row r="76" spans="1:68" ht="16.5" hidden="1" customHeight="1" x14ac:dyDescent="0.25">
      <c r="A76" s="60" t="s">
        <v>179</v>
      </c>
      <c r="B76" s="60" t="s">
        <v>180</v>
      </c>
      <c r="C76" s="34">
        <v>4301051838</v>
      </c>
      <c r="D76" s="759">
        <v>4680115881891</v>
      </c>
      <c r="E76" s="759"/>
      <c r="F76" s="59">
        <v>1.4</v>
      </c>
      <c r="G76" s="35">
        <v>6</v>
      </c>
      <c r="H76" s="59">
        <v>8.4</v>
      </c>
      <c r="I76" s="59">
        <v>8.9190000000000005</v>
      </c>
      <c r="J76" s="35">
        <v>64</v>
      </c>
      <c r="K76" s="35" t="s">
        <v>106</v>
      </c>
      <c r="L76" s="35" t="s">
        <v>45</v>
      </c>
      <c r="M76" s="36" t="s">
        <v>105</v>
      </c>
      <c r="N76" s="36"/>
      <c r="O76" s="35">
        <v>40</v>
      </c>
      <c r="P76" s="10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61"/>
      <c r="R76" s="761"/>
      <c r="S76" s="761"/>
      <c r="T76" s="762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ref="Y76:Y81" si="15">IFERROR(IF(X76="",0,CEILING((X76/$H76),1)*$H76),"")</f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181</v>
      </c>
      <c r="AG76" s="75"/>
      <c r="AJ76" s="79" t="s">
        <v>45</v>
      </c>
      <c r="AK76" s="79">
        <v>0</v>
      </c>
      <c r="BB76" s="142" t="s">
        <v>66</v>
      </c>
      <c r="BM76" s="75">
        <f t="shared" ref="BM76:BM81" si="16">IFERROR(X76*I76/H76,"0")</f>
        <v>0</v>
      </c>
      <c r="BN76" s="75">
        <f t="shared" ref="BN76:BN81" si="17">IFERROR(Y76*I76/H76,"0")</f>
        <v>0</v>
      </c>
      <c r="BO76" s="75">
        <f t="shared" ref="BO76:BO81" si="18">IFERROR(1/J76*(X76/H76),"0")</f>
        <v>0</v>
      </c>
      <c r="BP76" s="75">
        <f t="shared" ref="BP76:BP81" si="19">IFERROR(1/J76*(Y76/H76),"0")</f>
        <v>0</v>
      </c>
    </row>
    <row r="77" spans="1:68" ht="27" hidden="1" customHeight="1" x14ac:dyDescent="0.25">
      <c r="A77" s="60" t="s">
        <v>182</v>
      </c>
      <c r="B77" s="60" t="s">
        <v>183</v>
      </c>
      <c r="C77" s="34">
        <v>4301051846</v>
      </c>
      <c r="D77" s="759">
        <v>4680115885769</v>
      </c>
      <c r="E77" s="759"/>
      <c r="F77" s="59">
        <v>1.4</v>
      </c>
      <c r="G77" s="35">
        <v>6</v>
      </c>
      <c r="H77" s="59">
        <v>8.4</v>
      </c>
      <c r="I77" s="59">
        <v>8.8350000000000009</v>
      </c>
      <c r="J77" s="35">
        <v>64</v>
      </c>
      <c r="K77" s="35" t="s">
        <v>106</v>
      </c>
      <c r="L77" s="35" t="s">
        <v>45</v>
      </c>
      <c r="M77" s="36" t="s">
        <v>105</v>
      </c>
      <c r="N77" s="36"/>
      <c r="O77" s="35">
        <v>45</v>
      </c>
      <c r="P77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61"/>
      <c r="R77" s="761"/>
      <c r="S77" s="761"/>
      <c r="T77" s="762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5"/>
        <v>0</v>
      </c>
      <c r="Z77" s="39" t="str">
        <f>IFERROR(IF(Y77=0,"",ROUNDUP(Y77/H77,0)*0.01898),"")</f>
        <v/>
      </c>
      <c r="AA77" s="65" t="s">
        <v>45</v>
      </c>
      <c r="AB77" s="66" t="s">
        <v>45</v>
      </c>
      <c r="AC77" s="143" t="s">
        <v>184</v>
      </c>
      <c r="AG77" s="75"/>
      <c r="AJ77" s="79" t="s">
        <v>45</v>
      </c>
      <c r="AK77" s="79">
        <v>0</v>
      </c>
      <c r="BB77" s="144" t="s">
        <v>66</v>
      </c>
      <c r="BM77" s="75">
        <f t="shared" si="16"/>
        <v>0</v>
      </c>
      <c r="BN77" s="75">
        <f t="shared" si="17"/>
        <v>0</v>
      </c>
      <c r="BO77" s="75">
        <f t="shared" si="18"/>
        <v>0</v>
      </c>
      <c r="BP77" s="75">
        <f t="shared" si="19"/>
        <v>0</v>
      </c>
    </row>
    <row r="78" spans="1:68" ht="37.5" customHeight="1" x14ac:dyDescent="0.25">
      <c r="A78" s="60" t="s">
        <v>185</v>
      </c>
      <c r="B78" s="60" t="s">
        <v>186</v>
      </c>
      <c r="C78" s="34">
        <v>4301051822</v>
      </c>
      <c r="D78" s="759">
        <v>4680115884410</v>
      </c>
      <c r="E78" s="759"/>
      <c r="F78" s="59">
        <v>1.4</v>
      </c>
      <c r="G78" s="35">
        <v>6</v>
      </c>
      <c r="H78" s="59">
        <v>8.4</v>
      </c>
      <c r="I78" s="59">
        <v>8.907</v>
      </c>
      <c r="J78" s="35">
        <v>64</v>
      </c>
      <c r="K78" s="35" t="s">
        <v>106</v>
      </c>
      <c r="L78" s="35" t="s">
        <v>45</v>
      </c>
      <c r="M78" s="36" t="s">
        <v>82</v>
      </c>
      <c r="N78" s="36"/>
      <c r="O78" s="35">
        <v>40</v>
      </c>
      <c r="P78" s="10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61"/>
      <c r="R78" s="761"/>
      <c r="S78" s="761"/>
      <c r="T78" s="762"/>
      <c r="U78" s="37" t="s">
        <v>45</v>
      </c>
      <c r="V78" s="37" t="s">
        <v>45</v>
      </c>
      <c r="W78" s="38" t="s">
        <v>0</v>
      </c>
      <c r="X78" s="56">
        <v>50</v>
      </c>
      <c r="Y78" s="53">
        <f t="shared" si="15"/>
        <v>50.400000000000006</v>
      </c>
      <c r="Z78" s="39">
        <f>IFERROR(IF(Y78=0,"",ROUNDUP(Y78/H78,0)*0.01898),"")</f>
        <v>0.11388000000000001</v>
      </c>
      <c r="AA78" s="65" t="s">
        <v>45</v>
      </c>
      <c r="AB78" s="66" t="s">
        <v>45</v>
      </c>
      <c r="AC78" s="145" t="s">
        <v>187</v>
      </c>
      <c r="AG78" s="75"/>
      <c r="AJ78" s="79" t="s">
        <v>45</v>
      </c>
      <c r="AK78" s="79">
        <v>0</v>
      </c>
      <c r="BB78" s="146" t="s">
        <v>66</v>
      </c>
      <c r="BM78" s="75">
        <f t="shared" si="16"/>
        <v>53.017857142857146</v>
      </c>
      <c r="BN78" s="75">
        <f t="shared" si="17"/>
        <v>53.442000000000007</v>
      </c>
      <c r="BO78" s="75">
        <f t="shared" si="18"/>
        <v>9.3005952380952384E-2</v>
      </c>
      <c r="BP78" s="75">
        <f t="shared" si="19"/>
        <v>9.375E-2</v>
      </c>
    </row>
    <row r="79" spans="1:68" ht="16.5" hidden="1" customHeight="1" x14ac:dyDescent="0.25">
      <c r="A79" s="60" t="s">
        <v>188</v>
      </c>
      <c r="B79" s="60" t="s">
        <v>189</v>
      </c>
      <c r="C79" s="34">
        <v>4301051837</v>
      </c>
      <c r="D79" s="759">
        <v>4680115884311</v>
      </c>
      <c r="E79" s="759"/>
      <c r="F79" s="59">
        <v>0.3</v>
      </c>
      <c r="G79" s="35">
        <v>6</v>
      </c>
      <c r="H79" s="59">
        <v>1.8</v>
      </c>
      <c r="I79" s="59">
        <v>2.0459999999999998</v>
      </c>
      <c r="J79" s="35">
        <v>182</v>
      </c>
      <c r="K79" s="35" t="s">
        <v>83</v>
      </c>
      <c r="L79" s="35" t="s">
        <v>45</v>
      </c>
      <c r="M79" s="36" t="s">
        <v>105</v>
      </c>
      <c r="N79" s="36"/>
      <c r="O79" s="35">
        <v>40</v>
      </c>
      <c r="P79" s="10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61"/>
      <c r="R79" s="761"/>
      <c r="S79" s="761"/>
      <c r="T79" s="762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181</v>
      </c>
      <c r="AG79" s="75"/>
      <c r="AJ79" s="79" t="s">
        <v>45</v>
      </c>
      <c r="AK79" s="79">
        <v>0</v>
      </c>
      <c r="BB79" s="148" t="s">
        <v>66</v>
      </c>
      <c r="BM79" s="75">
        <f t="shared" si="16"/>
        <v>0</v>
      </c>
      <c r="BN79" s="75">
        <f t="shared" si="17"/>
        <v>0</v>
      </c>
      <c r="BO79" s="75">
        <f t="shared" si="18"/>
        <v>0</v>
      </c>
      <c r="BP79" s="75">
        <f t="shared" si="19"/>
        <v>0</v>
      </c>
    </row>
    <row r="80" spans="1:68" ht="27" hidden="1" customHeight="1" x14ac:dyDescent="0.25">
      <c r="A80" s="60" t="s">
        <v>190</v>
      </c>
      <c r="B80" s="60" t="s">
        <v>191</v>
      </c>
      <c r="C80" s="34">
        <v>4301051844</v>
      </c>
      <c r="D80" s="759">
        <v>4680115885929</v>
      </c>
      <c r="E80" s="759"/>
      <c r="F80" s="59">
        <v>0.42</v>
      </c>
      <c r="G80" s="35">
        <v>6</v>
      </c>
      <c r="H80" s="59">
        <v>2.52</v>
      </c>
      <c r="I80" s="59">
        <v>2.7</v>
      </c>
      <c r="J80" s="35">
        <v>182</v>
      </c>
      <c r="K80" s="35" t="s">
        <v>83</v>
      </c>
      <c r="L80" s="35" t="s">
        <v>45</v>
      </c>
      <c r="M80" s="36" t="s">
        <v>105</v>
      </c>
      <c r="N80" s="36"/>
      <c r="O80" s="35">
        <v>45</v>
      </c>
      <c r="P80" s="105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61"/>
      <c r="R80" s="761"/>
      <c r="S80" s="761"/>
      <c r="T80" s="762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5"/>
        <v>0</v>
      </c>
      <c r="Z80" s="39" t="str">
        <f>IFERROR(IF(Y80=0,"",ROUNDUP(Y80/H80,0)*0.00651),"")</f>
        <v/>
      </c>
      <c r="AA80" s="65" t="s">
        <v>45</v>
      </c>
      <c r="AB80" s="66" t="s">
        <v>45</v>
      </c>
      <c r="AC80" s="149" t="s">
        <v>184</v>
      </c>
      <c r="AG80" s="75"/>
      <c r="AJ80" s="79" t="s">
        <v>45</v>
      </c>
      <c r="AK80" s="79">
        <v>0</v>
      </c>
      <c r="BB80" s="150" t="s">
        <v>66</v>
      </c>
      <c r="BM80" s="75">
        <f t="shared" si="16"/>
        <v>0</v>
      </c>
      <c r="BN80" s="75">
        <f t="shared" si="17"/>
        <v>0</v>
      </c>
      <c r="BO80" s="75">
        <f t="shared" si="18"/>
        <v>0</v>
      </c>
      <c r="BP80" s="75">
        <f t="shared" si="19"/>
        <v>0</v>
      </c>
    </row>
    <row r="81" spans="1:68" ht="37.5" hidden="1" customHeight="1" x14ac:dyDescent="0.25">
      <c r="A81" s="60" t="s">
        <v>192</v>
      </c>
      <c r="B81" s="60" t="s">
        <v>193</v>
      </c>
      <c r="C81" s="34">
        <v>4301051827</v>
      </c>
      <c r="D81" s="759">
        <v>4680115884403</v>
      </c>
      <c r="E81" s="759"/>
      <c r="F81" s="59">
        <v>0.3</v>
      </c>
      <c r="G81" s="35">
        <v>6</v>
      </c>
      <c r="H81" s="59">
        <v>1.8</v>
      </c>
      <c r="I81" s="59">
        <v>1.98</v>
      </c>
      <c r="J81" s="35">
        <v>182</v>
      </c>
      <c r="K81" s="35" t="s">
        <v>83</v>
      </c>
      <c r="L81" s="35" t="s">
        <v>45</v>
      </c>
      <c r="M81" s="36" t="s">
        <v>82</v>
      </c>
      <c r="N81" s="36"/>
      <c r="O81" s="35">
        <v>40</v>
      </c>
      <c r="P81" s="10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61"/>
      <c r="R81" s="761"/>
      <c r="S81" s="761"/>
      <c r="T81" s="762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5"/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187</v>
      </c>
      <c r="AG81" s="75"/>
      <c r="AJ81" s="79" t="s">
        <v>45</v>
      </c>
      <c r="AK81" s="79">
        <v>0</v>
      </c>
      <c r="BB81" s="152" t="s">
        <v>66</v>
      </c>
      <c r="BM81" s="75">
        <f t="shared" si="16"/>
        <v>0</v>
      </c>
      <c r="BN81" s="75">
        <f t="shared" si="17"/>
        <v>0</v>
      </c>
      <c r="BO81" s="75">
        <f t="shared" si="18"/>
        <v>0</v>
      </c>
      <c r="BP81" s="75">
        <f t="shared" si="19"/>
        <v>0</v>
      </c>
    </row>
    <row r="82" spans="1:68" x14ac:dyDescent="0.2">
      <c r="A82" s="749"/>
      <c r="B82" s="749"/>
      <c r="C82" s="749"/>
      <c r="D82" s="749"/>
      <c r="E82" s="749"/>
      <c r="F82" s="749"/>
      <c r="G82" s="749"/>
      <c r="H82" s="749"/>
      <c r="I82" s="749"/>
      <c r="J82" s="749"/>
      <c r="K82" s="749"/>
      <c r="L82" s="749"/>
      <c r="M82" s="749"/>
      <c r="N82" s="749"/>
      <c r="O82" s="750"/>
      <c r="P82" s="746" t="s">
        <v>40</v>
      </c>
      <c r="Q82" s="747"/>
      <c r="R82" s="747"/>
      <c r="S82" s="747"/>
      <c r="T82" s="747"/>
      <c r="U82" s="747"/>
      <c r="V82" s="748"/>
      <c r="W82" s="40" t="s">
        <v>39</v>
      </c>
      <c r="X82" s="41">
        <f>IFERROR(X76/H76,"0")+IFERROR(X77/H77,"0")+IFERROR(X78/H78,"0")+IFERROR(X79/H79,"0")+IFERROR(X80/H80,"0")+IFERROR(X81/H81,"0")</f>
        <v>5.9523809523809526</v>
      </c>
      <c r="Y82" s="41">
        <f>IFERROR(Y76/H76,"0")+IFERROR(Y77/H77,"0")+IFERROR(Y78/H78,"0")+IFERROR(Y79/H79,"0")+IFERROR(Y80/H80,"0")+IFERROR(Y81/H81,"0")</f>
        <v>6</v>
      </c>
      <c r="Z82" s="41">
        <f>IFERROR(IF(Z76="",0,Z76),"0")+IFERROR(IF(Z77="",0,Z77),"0")+IFERROR(IF(Z78="",0,Z78),"0")+IFERROR(IF(Z79="",0,Z79),"0")+IFERROR(IF(Z80="",0,Z80),"0")+IFERROR(IF(Z81="",0,Z81),"0")</f>
        <v>0.11388000000000001</v>
      </c>
      <c r="AA82" s="64"/>
      <c r="AB82" s="64"/>
      <c r="AC82" s="64"/>
    </row>
    <row r="83" spans="1:68" x14ac:dyDescent="0.2">
      <c r="A83" s="749"/>
      <c r="B83" s="749"/>
      <c r="C83" s="749"/>
      <c r="D83" s="749"/>
      <c r="E83" s="749"/>
      <c r="F83" s="749"/>
      <c r="G83" s="749"/>
      <c r="H83" s="749"/>
      <c r="I83" s="749"/>
      <c r="J83" s="749"/>
      <c r="K83" s="749"/>
      <c r="L83" s="749"/>
      <c r="M83" s="749"/>
      <c r="N83" s="749"/>
      <c r="O83" s="750"/>
      <c r="P83" s="746" t="s">
        <v>40</v>
      </c>
      <c r="Q83" s="747"/>
      <c r="R83" s="747"/>
      <c r="S83" s="747"/>
      <c r="T83" s="747"/>
      <c r="U83" s="747"/>
      <c r="V83" s="748"/>
      <c r="W83" s="40" t="s">
        <v>0</v>
      </c>
      <c r="X83" s="41">
        <f>IFERROR(SUM(X76:X81),"0")</f>
        <v>50</v>
      </c>
      <c r="Y83" s="41">
        <f>IFERROR(SUM(Y76:Y81),"0")</f>
        <v>50.400000000000006</v>
      </c>
      <c r="Z83" s="40"/>
      <c r="AA83" s="64"/>
      <c r="AB83" s="64"/>
      <c r="AC83" s="64"/>
    </row>
    <row r="84" spans="1:68" ht="14.25" hidden="1" customHeight="1" x14ac:dyDescent="0.25">
      <c r="A84" s="758" t="s">
        <v>194</v>
      </c>
      <c r="B84" s="758"/>
      <c r="C84" s="758"/>
      <c r="D84" s="758"/>
      <c r="E84" s="758"/>
      <c r="F84" s="758"/>
      <c r="G84" s="758"/>
      <c r="H84" s="758"/>
      <c r="I84" s="758"/>
      <c r="J84" s="758"/>
      <c r="K84" s="758"/>
      <c r="L84" s="758"/>
      <c r="M84" s="758"/>
      <c r="N84" s="758"/>
      <c r="O84" s="758"/>
      <c r="P84" s="758"/>
      <c r="Q84" s="758"/>
      <c r="R84" s="758"/>
      <c r="S84" s="758"/>
      <c r="T84" s="758"/>
      <c r="U84" s="758"/>
      <c r="V84" s="758"/>
      <c r="W84" s="758"/>
      <c r="X84" s="758"/>
      <c r="Y84" s="758"/>
      <c r="Z84" s="758"/>
      <c r="AA84" s="63"/>
      <c r="AB84" s="63"/>
      <c r="AC84" s="63"/>
    </row>
    <row r="85" spans="1:68" ht="37.5" customHeight="1" x14ac:dyDescent="0.25">
      <c r="A85" s="60" t="s">
        <v>195</v>
      </c>
      <c r="B85" s="60" t="s">
        <v>196</v>
      </c>
      <c r="C85" s="34">
        <v>4301060366</v>
      </c>
      <c r="D85" s="759">
        <v>4680115881532</v>
      </c>
      <c r="E85" s="759"/>
      <c r="F85" s="59">
        <v>1.3</v>
      </c>
      <c r="G85" s="35">
        <v>6</v>
      </c>
      <c r="H85" s="59">
        <v>7.8</v>
      </c>
      <c r="I85" s="59">
        <v>8.2349999999999994</v>
      </c>
      <c r="J85" s="35">
        <v>64</v>
      </c>
      <c r="K85" s="35" t="s">
        <v>106</v>
      </c>
      <c r="L85" s="35" t="s">
        <v>45</v>
      </c>
      <c r="M85" s="36" t="s">
        <v>82</v>
      </c>
      <c r="N85" s="36"/>
      <c r="O85" s="35">
        <v>30</v>
      </c>
      <c r="P85" s="10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61"/>
      <c r="R85" s="761"/>
      <c r="S85" s="761"/>
      <c r="T85" s="762"/>
      <c r="U85" s="37" t="s">
        <v>45</v>
      </c>
      <c r="V85" s="37" t="s">
        <v>45</v>
      </c>
      <c r="W85" s="38" t="s">
        <v>0</v>
      </c>
      <c r="X85" s="56">
        <v>140</v>
      </c>
      <c r="Y85" s="53">
        <f>IFERROR(IF(X85="",0,CEILING((X85/$H85),1)*$H85),"")</f>
        <v>140.4</v>
      </c>
      <c r="Z85" s="39">
        <f>IFERROR(IF(Y85=0,"",ROUNDUP(Y85/H85,0)*0.01898),"")</f>
        <v>0.34164</v>
      </c>
      <c r="AA85" s="65" t="s">
        <v>45</v>
      </c>
      <c r="AB85" s="66" t="s">
        <v>45</v>
      </c>
      <c r="AC85" s="153" t="s">
        <v>197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147.80769230769229</v>
      </c>
      <c r="BN85" s="75">
        <f>IFERROR(Y85*I85/H85,"0")</f>
        <v>148.22999999999999</v>
      </c>
      <c r="BO85" s="75">
        <f>IFERROR(1/J85*(X85/H85),"0")</f>
        <v>0.28044871794871795</v>
      </c>
      <c r="BP85" s="75">
        <f>IFERROR(1/J85*(Y85/H85),"0")</f>
        <v>0.28125</v>
      </c>
    </row>
    <row r="86" spans="1:68" ht="37.5" hidden="1" customHeight="1" x14ac:dyDescent="0.25">
      <c r="A86" s="60" t="s">
        <v>195</v>
      </c>
      <c r="B86" s="60" t="s">
        <v>198</v>
      </c>
      <c r="C86" s="34">
        <v>4301060371</v>
      </c>
      <c r="D86" s="759">
        <v>4680115881532</v>
      </c>
      <c r="E86" s="759"/>
      <c r="F86" s="59">
        <v>1.4</v>
      </c>
      <c r="G86" s="35">
        <v>6</v>
      </c>
      <c r="H86" s="59">
        <v>8.4</v>
      </c>
      <c r="I86" s="59">
        <v>8.9190000000000005</v>
      </c>
      <c r="J86" s="35">
        <v>64</v>
      </c>
      <c r="K86" s="35" t="s">
        <v>106</v>
      </c>
      <c r="L86" s="35" t="s">
        <v>45</v>
      </c>
      <c r="M86" s="36" t="s">
        <v>82</v>
      </c>
      <c r="N86" s="36"/>
      <c r="O86" s="35">
        <v>30</v>
      </c>
      <c r="P86" s="106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61"/>
      <c r="R86" s="761"/>
      <c r="S86" s="761"/>
      <c r="T86" s="762"/>
      <c r="U86" s="37" t="s">
        <v>45</v>
      </c>
      <c r="V86" s="37" t="s">
        <v>45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55" t="s">
        <v>197</v>
      </c>
      <c r="AG86" s="75"/>
      <c r="AJ86" s="79" t="s">
        <v>45</v>
      </c>
      <c r="AK86" s="79">
        <v>0</v>
      </c>
      <c r="BB86" s="156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27" hidden="1" customHeight="1" x14ac:dyDescent="0.25">
      <c r="A87" s="60" t="s">
        <v>199</v>
      </c>
      <c r="B87" s="60" t="s">
        <v>200</v>
      </c>
      <c r="C87" s="34">
        <v>4301060351</v>
      </c>
      <c r="D87" s="759">
        <v>4680115881464</v>
      </c>
      <c r="E87" s="759"/>
      <c r="F87" s="59">
        <v>0.4</v>
      </c>
      <c r="G87" s="35">
        <v>6</v>
      </c>
      <c r="H87" s="59">
        <v>2.4</v>
      </c>
      <c r="I87" s="59">
        <v>2.61</v>
      </c>
      <c r="J87" s="35">
        <v>132</v>
      </c>
      <c r="K87" s="35" t="s">
        <v>115</v>
      </c>
      <c r="L87" s="35" t="s">
        <v>45</v>
      </c>
      <c r="M87" s="36" t="s">
        <v>105</v>
      </c>
      <c r="N87" s="36"/>
      <c r="O87" s="35">
        <v>30</v>
      </c>
      <c r="P87" s="10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61"/>
      <c r="R87" s="761"/>
      <c r="S87" s="761"/>
      <c r="T87" s="762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201</v>
      </c>
      <c r="AG87" s="75"/>
      <c r="AJ87" s="79" t="s">
        <v>45</v>
      </c>
      <c r="AK87" s="79">
        <v>0</v>
      </c>
      <c r="BB87" s="158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x14ac:dyDescent="0.2">
      <c r="A88" s="749"/>
      <c r="B88" s="749"/>
      <c r="C88" s="749"/>
      <c r="D88" s="749"/>
      <c r="E88" s="749"/>
      <c r="F88" s="749"/>
      <c r="G88" s="749"/>
      <c r="H88" s="749"/>
      <c r="I88" s="749"/>
      <c r="J88" s="749"/>
      <c r="K88" s="749"/>
      <c r="L88" s="749"/>
      <c r="M88" s="749"/>
      <c r="N88" s="749"/>
      <c r="O88" s="750"/>
      <c r="P88" s="746" t="s">
        <v>40</v>
      </c>
      <c r="Q88" s="747"/>
      <c r="R88" s="747"/>
      <c r="S88" s="747"/>
      <c r="T88" s="747"/>
      <c r="U88" s="747"/>
      <c r="V88" s="748"/>
      <c r="W88" s="40" t="s">
        <v>39</v>
      </c>
      <c r="X88" s="41">
        <f>IFERROR(X85/H85,"0")+IFERROR(X86/H86,"0")+IFERROR(X87/H87,"0")</f>
        <v>17.948717948717949</v>
      </c>
      <c r="Y88" s="41">
        <f>IFERROR(Y85/H85,"0")+IFERROR(Y86/H86,"0")+IFERROR(Y87/H87,"0")</f>
        <v>18</v>
      </c>
      <c r="Z88" s="41">
        <f>IFERROR(IF(Z85="",0,Z85),"0")+IFERROR(IF(Z86="",0,Z86),"0")+IFERROR(IF(Z87="",0,Z87),"0")</f>
        <v>0.34164</v>
      </c>
      <c r="AA88" s="64"/>
      <c r="AB88" s="64"/>
      <c r="AC88" s="64"/>
    </row>
    <row r="89" spans="1:68" x14ac:dyDescent="0.2">
      <c r="A89" s="749"/>
      <c r="B89" s="749"/>
      <c r="C89" s="749"/>
      <c r="D89" s="749"/>
      <c r="E89" s="749"/>
      <c r="F89" s="749"/>
      <c r="G89" s="749"/>
      <c r="H89" s="749"/>
      <c r="I89" s="749"/>
      <c r="J89" s="749"/>
      <c r="K89" s="749"/>
      <c r="L89" s="749"/>
      <c r="M89" s="749"/>
      <c r="N89" s="749"/>
      <c r="O89" s="750"/>
      <c r="P89" s="746" t="s">
        <v>40</v>
      </c>
      <c r="Q89" s="747"/>
      <c r="R89" s="747"/>
      <c r="S89" s="747"/>
      <c r="T89" s="747"/>
      <c r="U89" s="747"/>
      <c r="V89" s="748"/>
      <c r="W89" s="40" t="s">
        <v>0</v>
      </c>
      <c r="X89" s="41">
        <f>IFERROR(SUM(X85:X87),"0")</f>
        <v>140</v>
      </c>
      <c r="Y89" s="41">
        <f>IFERROR(SUM(Y85:Y87),"0")</f>
        <v>140.4</v>
      </c>
      <c r="Z89" s="40"/>
      <c r="AA89" s="64"/>
      <c r="AB89" s="64"/>
      <c r="AC89" s="64"/>
    </row>
    <row r="90" spans="1:68" ht="16.5" hidden="1" customHeight="1" x14ac:dyDescent="0.25">
      <c r="A90" s="769" t="s">
        <v>202</v>
      </c>
      <c r="B90" s="769"/>
      <c r="C90" s="769"/>
      <c r="D90" s="769"/>
      <c r="E90" s="769"/>
      <c r="F90" s="769"/>
      <c r="G90" s="769"/>
      <c r="H90" s="769"/>
      <c r="I90" s="769"/>
      <c r="J90" s="769"/>
      <c r="K90" s="769"/>
      <c r="L90" s="769"/>
      <c r="M90" s="769"/>
      <c r="N90" s="769"/>
      <c r="O90" s="769"/>
      <c r="P90" s="769"/>
      <c r="Q90" s="769"/>
      <c r="R90" s="769"/>
      <c r="S90" s="769"/>
      <c r="T90" s="769"/>
      <c r="U90" s="769"/>
      <c r="V90" s="769"/>
      <c r="W90" s="769"/>
      <c r="X90" s="769"/>
      <c r="Y90" s="769"/>
      <c r="Z90" s="769"/>
      <c r="AA90" s="62"/>
      <c r="AB90" s="62"/>
      <c r="AC90" s="62"/>
    </row>
    <row r="91" spans="1:68" ht="14.25" hidden="1" customHeight="1" x14ac:dyDescent="0.25">
      <c r="A91" s="758" t="s">
        <v>101</v>
      </c>
      <c r="B91" s="758"/>
      <c r="C91" s="758"/>
      <c r="D91" s="758"/>
      <c r="E91" s="758"/>
      <c r="F91" s="758"/>
      <c r="G91" s="758"/>
      <c r="H91" s="758"/>
      <c r="I91" s="758"/>
      <c r="J91" s="758"/>
      <c r="K91" s="758"/>
      <c r="L91" s="758"/>
      <c r="M91" s="758"/>
      <c r="N91" s="758"/>
      <c r="O91" s="758"/>
      <c r="P91" s="758"/>
      <c r="Q91" s="758"/>
      <c r="R91" s="758"/>
      <c r="S91" s="758"/>
      <c r="T91" s="758"/>
      <c r="U91" s="758"/>
      <c r="V91" s="758"/>
      <c r="W91" s="758"/>
      <c r="X91" s="758"/>
      <c r="Y91" s="758"/>
      <c r="Z91" s="758"/>
      <c r="AA91" s="63"/>
      <c r="AB91" s="63"/>
      <c r="AC91" s="63"/>
    </row>
    <row r="92" spans="1:68" ht="27" customHeight="1" x14ac:dyDescent="0.25">
      <c r="A92" s="60" t="s">
        <v>203</v>
      </c>
      <c r="B92" s="60" t="s">
        <v>204</v>
      </c>
      <c r="C92" s="34">
        <v>4301011468</v>
      </c>
      <c r="D92" s="759">
        <v>4680115881327</v>
      </c>
      <c r="E92" s="759"/>
      <c r="F92" s="59">
        <v>1.35</v>
      </c>
      <c r="G92" s="35">
        <v>8</v>
      </c>
      <c r="H92" s="59">
        <v>10.8</v>
      </c>
      <c r="I92" s="59">
        <v>11.234999999999999</v>
      </c>
      <c r="J92" s="35">
        <v>64</v>
      </c>
      <c r="K92" s="35" t="s">
        <v>106</v>
      </c>
      <c r="L92" s="35" t="s">
        <v>45</v>
      </c>
      <c r="M92" s="36" t="s">
        <v>149</v>
      </c>
      <c r="N92" s="36"/>
      <c r="O92" s="35">
        <v>50</v>
      </c>
      <c r="P92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61"/>
      <c r="R92" s="761"/>
      <c r="S92" s="761"/>
      <c r="T92" s="762"/>
      <c r="U92" s="37" t="s">
        <v>45</v>
      </c>
      <c r="V92" s="37" t="s">
        <v>45</v>
      </c>
      <c r="W92" s="38" t="s">
        <v>0</v>
      </c>
      <c r="X92" s="56">
        <v>40</v>
      </c>
      <c r="Y92" s="53">
        <f>IFERROR(IF(X92="",0,CEILING((X92/$H92),1)*$H92),"")</f>
        <v>43.2</v>
      </c>
      <c r="Z92" s="39">
        <f>IFERROR(IF(Y92=0,"",ROUNDUP(Y92/H92,0)*0.01898),"")</f>
        <v>7.5920000000000001E-2</v>
      </c>
      <c r="AA92" s="65" t="s">
        <v>45</v>
      </c>
      <c r="AB92" s="66" t="s">
        <v>45</v>
      </c>
      <c r="AC92" s="159" t="s">
        <v>205</v>
      </c>
      <c r="AG92" s="75"/>
      <c r="AJ92" s="79" t="s">
        <v>45</v>
      </c>
      <c r="AK92" s="79">
        <v>0</v>
      </c>
      <c r="BB92" s="160" t="s">
        <v>66</v>
      </c>
      <c r="BM92" s="75">
        <f>IFERROR(X92*I92/H92,"0")</f>
        <v>41.611111111111107</v>
      </c>
      <c r="BN92" s="75">
        <f>IFERROR(Y92*I92/H92,"0")</f>
        <v>44.94</v>
      </c>
      <c r="BO92" s="75">
        <f>IFERROR(1/J92*(X92/H92),"0")</f>
        <v>5.7870370370370364E-2</v>
      </c>
      <c r="BP92" s="75">
        <f>IFERROR(1/J92*(Y92/H92),"0")</f>
        <v>6.25E-2</v>
      </c>
    </row>
    <row r="93" spans="1:68" ht="16.5" hidden="1" customHeight="1" x14ac:dyDescent="0.25">
      <c r="A93" s="60" t="s">
        <v>206</v>
      </c>
      <c r="B93" s="60" t="s">
        <v>207</v>
      </c>
      <c r="C93" s="34">
        <v>4301011476</v>
      </c>
      <c r="D93" s="759">
        <v>4680115881518</v>
      </c>
      <c r="E93" s="759"/>
      <c r="F93" s="59">
        <v>0.4</v>
      </c>
      <c r="G93" s="35">
        <v>10</v>
      </c>
      <c r="H93" s="59">
        <v>4</v>
      </c>
      <c r="I93" s="59">
        <v>4.21</v>
      </c>
      <c r="J93" s="35">
        <v>132</v>
      </c>
      <c r="K93" s="35" t="s">
        <v>115</v>
      </c>
      <c r="L93" s="35" t="s">
        <v>45</v>
      </c>
      <c r="M93" s="36" t="s">
        <v>105</v>
      </c>
      <c r="N93" s="36"/>
      <c r="O93" s="35">
        <v>50</v>
      </c>
      <c r="P93" s="105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61"/>
      <c r="R93" s="761"/>
      <c r="S93" s="761"/>
      <c r="T93" s="762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IFERROR(IF(Y93=0,"",ROUNDUP(Y93/H93,0)*0.00902),"")</f>
        <v/>
      </c>
      <c r="AA93" s="65" t="s">
        <v>45</v>
      </c>
      <c r="AB93" s="66" t="s">
        <v>45</v>
      </c>
      <c r="AC93" s="161" t="s">
        <v>205</v>
      </c>
      <c r="AG93" s="75"/>
      <c r="AJ93" s="79" t="s">
        <v>45</v>
      </c>
      <c r="AK93" s="79">
        <v>0</v>
      </c>
      <c r="BB93" s="162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hidden="1" customHeight="1" x14ac:dyDescent="0.25">
      <c r="A94" s="60" t="s">
        <v>208</v>
      </c>
      <c r="B94" s="60" t="s">
        <v>209</v>
      </c>
      <c r="C94" s="34">
        <v>4301011443</v>
      </c>
      <c r="D94" s="759">
        <v>4680115881303</v>
      </c>
      <c r="E94" s="759"/>
      <c r="F94" s="59">
        <v>0.45</v>
      </c>
      <c r="G94" s="35">
        <v>10</v>
      </c>
      <c r="H94" s="59">
        <v>4.5</v>
      </c>
      <c r="I94" s="59">
        <v>4.71</v>
      </c>
      <c r="J94" s="35">
        <v>132</v>
      </c>
      <c r="K94" s="35" t="s">
        <v>115</v>
      </c>
      <c r="L94" s="35" t="s">
        <v>118</v>
      </c>
      <c r="M94" s="36" t="s">
        <v>149</v>
      </c>
      <c r="N94" s="36"/>
      <c r="O94" s="35">
        <v>50</v>
      </c>
      <c r="P94" s="10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61"/>
      <c r="R94" s="761"/>
      <c r="S94" s="761"/>
      <c r="T94" s="762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3" t="s">
        <v>210</v>
      </c>
      <c r="AG94" s="75"/>
      <c r="AJ94" s="79" t="s">
        <v>119</v>
      </c>
      <c r="AK94" s="79">
        <v>54</v>
      </c>
      <c r="BB94" s="164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x14ac:dyDescent="0.2">
      <c r="A95" s="749"/>
      <c r="B95" s="749"/>
      <c r="C95" s="749"/>
      <c r="D95" s="749"/>
      <c r="E95" s="749"/>
      <c r="F95" s="749"/>
      <c r="G95" s="749"/>
      <c r="H95" s="749"/>
      <c r="I95" s="749"/>
      <c r="J95" s="749"/>
      <c r="K95" s="749"/>
      <c r="L95" s="749"/>
      <c r="M95" s="749"/>
      <c r="N95" s="749"/>
      <c r="O95" s="750"/>
      <c r="P95" s="746" t="s">
        <v>40</v>
      </c>
      <c r="Q95" s="747"/>
      <c r="R95" s="747"/>
      <c r="S95" s="747"/>
      <c r="T95" s="747"/>
      <c r="U95" s="747"/>
      <c r="V95" s="748"/>
      <c r="W95" s="40" t="s">
        <v>39</v>
      </c>
      <c r="X95" s="41">
        <f>IFERROR(X92/H92,"0")+IFERROR(X93/H93,"0")+IFERROR(X94/H94,"0")</f>
        <v>3.7037037037037033</v>
      </c>
      <c r="Y95" s="41">
        <f>IFERROR(Y92/H92,"0")+IFERROR(Y93/H93,"0")+IFERROR(Y94/H94,"0")</f>
        <v>4</v>
      </c>
      <c r="Z95" s="41">
        <f>IFERROR(IF(Z92="",0,Z92),"0")+IFERROR(IF(Z93="",0,Z93),"0")+IFERROR(IF(Z94="",0,Z94),"0")</f>
        <v>7.5920000000000001E-2</v>
      </c>
      <c r="AA95" s="64"/>
      <c r="AB95" s="64"/>
      <c r="AC95" s="64"/>
    </row>
    <row r="96" spans="1:68" x14ac:dyDescent="0.2">
      <c r="A96" s="749"/>
      <c r="B96" s="749"/>
      <c r="C96" s="749"/>
      <c r="D96" s="749"/>
      <c r="E96" s="749"/>
      <c r="F96" s="749"/>
      <c r="G96" s="749"/>
      <c r="H96" s="749"/>
      <c r="I96" s="749"/>
      <c r="J96" s="749"/>
      <c r="K96" s="749"/>
      <c r="L96" s="749"/>
      <c r="M96" s="749"/>
      <c r="N96" s="749"/>
      <c r="O96" s="750"/>
      <c r="P96" s="746" t="s">
        <v>40</v>
      </c>
      <c r="Q96" s="747"/>
      <c r="R96" s="747"/>
      <c r="S96" s="747"/>
      <c r="T96" s="747"/>
      <c r="U96" s="747"/>
      <c r="V96" s="748"/>
      <c r="W96" s="40" t="s">
        <v>0</v>
      </c>
      <c r="X96" s="41">
        <f>IFERROR(SUM(X92:X94),"0")</f>
        <v>40</v>
      </c>
      <c r="Y96" s="41">
        <f>IFERROR(SUM(Y92:Y94),"0")</f>
        <v>43.2</v>
      </c>
      <c r="Z96" s="40"/>
      <c r="AA96" s="64"/>
      <c r="AB96" s="64"/>
      <c r="AC96" s="64"/>
    </row>
    <row r="97" spans="1:68" ht="14.25" hidden="1" customHeight="1" x14ac:dyDescent="0.25">
      <c r="A97" s="758" t="s">
        <v>78</v>
      </c>
      <c r="B97" s="758"/>
      <c r="C97" s="758"/>
      <c r="D97" s="758"/>
      <c r="E97" s="758"/>
      <c r="F97" s="758"/>
      <c r="G97" s="758"/>
      <c r="H97" s="758"/>
      <c r="I97" s="758"/>
      <c r="J97" s="758"/>
      <c r="K97" s="758"/>
      <c r="L97" s="758"/>
      <c r="M97" s="758"/>
      <c r="N97" s="758"/>
      <c r="O97" s="758"/>
      <c r="P97" s="758"/>
      <c r="Q97" s="758"/>
      <c r="R97" s="758"/>
      <c r="S97" s="758"/>
      <c r="T97" s="758"/>
      <c r="U97" s="758"/>
      <c r="V97" s="758"/>
      <c r="W97" s="758"/>
      <c r="X97" s="758"/>
      <c r="Y97" s="758"/>
      <c r="Z97" s="758"/>
      <c r="AA97" s="63"/>
      <c r="AB97" s="63"/>
      <c r="AC97" s="63"/>
    </row>
    <row r="98" spans="1:68" ht="27" hidden="1" customHeight="1" x14ac:dyDescent="0.25">
      <c r="A98" s="60" t="s">
        <v>211</v>
      </c>
      <c r="B98" s="60" t="s">
        <v>212</v>
      </c>
      <c r="C98" s="34">
        <v>4301051437</v>
      </c>
      <c r="D98" s="759">
        <v>4607091386967</v>
      </c>
      <c r="E98" s="759"/>
      <c r="F98" s="59">
        <v>1.35</v>
      </c>
      <c r="G98" s="35">
        <v>6</v>
      </c>
      <c r="H98" s="59">
        <v>8.1</v>
      </c>
      <c r="I98" s="59">
        <v>8.6189999999999998</v>
      </c>
      <c r="J98" s="35">
        <v>64</v>
      </c>
      <c r="K98" s="35" t="s">
        <v>106</v>
      </c>
      <c r="L98" s="35" t="s">
        <v>45</v>
      </c>
      <c r="M98" s="36" t="s">
        <v>105</v>
      </c>
      <c r="N98" s="36"/>
      <c r="O98" s="35">
        <v>45</v>
      </c>
      <c r="P98" s="10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61"/>
      <c r="R98" s="761"/>
      <c r="S98" s="761"/>
      <c r="T98" s="762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ref="Y98:Y104" si="20">IFERROR(IF(X98="",0,CEILING((X98/$H98),1)*$H98),"")</f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213</v>
      </c>
      <c r="AG98" s="75"/>
      <c r="AJ98" s="79" t="s">
        <v>45</v>
      </c>
      <c r="AK98" s="79">
        <v>0</v>
      </c>
      <c r="BB98" s="166" t="s">
        <v>66</v>
      </c>
      <c r="BM98" s="75">
        <f t="shared" ref="BM98:BM104" si="21">IFERROR(X98*I98/H98,"0")</f>
        <v>0</v>
      </c>
      <c r="BN98" s="75">
        <f t="shared" ref="BN98:BN104" si="22">IFERROR(Y98*I98/H98,"0")</f>
        <v>0</v>
      </c>
      <c r="BO98" s="75">
        <f t="shared" ref="BO98:BO104" si="23">IFERROR(1/J98*(X98/H98),"0")</f>
        <v>0</v>
      </c>
      <c r="BP98" s="75">
        <f t="shared" ref="BP98:BP104" si="24">IFERROR(1/J98*(Y98/H98),"0")</f>
        <v>0</v>
      </c>
    </row>
    <row r="99" spans="1:68" ht="27" hidden="1" customHeight="1" x14ac:dyDescent="0.25">
      <c r="A99" s="60" t="s">
        <v>211</v>
      </c>
      <c r="B99" s="60" t="s">
        <v>214</v>
      </c>
      <c r="C99" s="34">
        <v>4301051546</v>
      </c>
      <c r="D99" s="759">
        <v>4607091386967</v>
      </c>
      <c r="E99" s="759"/>
      <c r="F99" s="59">
        <v>1.4</v>
      </c>
      <c r="G99" s="35">
        <v>6</v>
      </c>
      <c r="H99" s="59">
        <v>8.4</v>
      </c>
      <c r="I99" s="59">
        <v>8.9190000000000005</v>
      </c>
      <c r="J99" s="35">
        <v>64</v>
      </c>
      <c r="K99" s="35" t="s">
        <v>106</v>
      </c>
      <c r="L99" s="35" t="s">
        <v>45</v>
      </c>
      <c r="M99" s="36" t="s">
        <v>105</v>
      </c>
      <c r="N99" s="36"/>
      <c r="O99" s="35">
        <v>45</v>
      </c>
      <c r="P99" s="105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61"/>
      <c r="R99" s="761"/>
      <c r="S99" s="761"/>
      <c r="T99" s="762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0"/>
        <v>0</v>
      </c>
      <c r="Z99" s="39" t="str">
        <f>IFERROR(IF(Y99=0,"",ROUNDUP(Y99/H99,0)*0.01898),"")</f>
        <v/>
      </c>
      <c r="AA99" s="65" t="s">
        <v>45</v>
      </c>
      <c r="AB99" s="66" t="s">
        <v>45</v>
      </c>
      <c r="AC99" s="167" t="s">
        <v>213</v>
      </c>
      <c r="AG99" s="75"/>
      <c r="AJ99" s="79" t="s">
        <v>45</v>
      </c>
      <c r="AK99" s="79">
        <v>0</v>
      </c>
      <c r="BB99" s="168" t="s">
        <v>66</v>
      </c>
      <c r="BM99" s="75">
        <f t="shared" si="21"/>
        <v>0</v>
      </c>
      <c r="BN99" s="75">
        <f t="shared" si="22"/>
        <v>0</v>
      </c>
      <c r="BO99" s="75">
        <f t="shared" si="23"/>
        <v>0</v>
      </c>
      <c r="BP99" s="75">
        <f t="shared" si="24"/>
        <v>0</v>
      </c>
    </row>
    <row r="100" spans="1:68" ht="27" hidden="1" customHeight="1" x14ac:dyDescent="0.25">
      <c r="A100" s="60" t="s">
        <v>215</v>
      </c>
      <c r="B100" s="60" t="s">
        <v>216</v>
      </c>
      <c r="C100" s="34">
        <v>4301051436</v>
      </c>
      <c r="D100" s="759">
        <v>4607091385731</v>
      </c>
      <c r="E100" s="759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83</v>
      </c>
      <c r="L100" s="35" t="s">
        <v>136</v>
      </c>
      <c r="M100" s="36" t="s">
        <v>105</v>
      </c>
      <c r="N100" s="36"/>
      <c r="O100" s="35">
        <v>45</v>
      </c>
      <c r="P100" s="105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61"/>
      <c r="R100" s="761"/>
      <c r="S100" s="761"/>
      <c r="T100" s="762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2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213</v>
      </c>
      <c r="AG100" s="75"/>
      <c r="AJ100" s="79" t="s">
        <v>137</v>
      </c>
      <c r="AK100" s="79">
        <v>491.4</v>
      </c>
      <c r="BB100" s="170" t="s">
        <v>66</v>
      </c>
      <c r="BM100" s="75">
        <f t="shared" si="21"/>
        <v>0</v>
      </c>
      <c r="BN100" s="75">
        <f t="shared" si="22"/>
        <v>0</v>
      </c>
      <c r="BO100" s="75">
        <f t="shared" si="23"/>
        <v>0</v>
      </c>
      <c r="BP100" s="75">
        <f t="shared" si="24"/>
        <v>0</v>
      </c>
    </row>
    <row r="101" spans="1:68" ht="16.5" hidden="1" customHeight="1" x14ac:dyDescent="0.25">
      <c r="A101" s="60" t="s">
        <v>215</v>
      </c>
      <c r="B101" s="60" t="s">
        <v>218</v>
      </c>
      <c r="C101" s="34">
        <v>4301051718</v>
      </c>
      <c r="D101" s="759">
        <v>4607091385731</v>
      </c>
      <c r="E101" s="759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83</v>
      </c>
      <c r="L101" s="35" t="s">
        <v>45</v>
      </c>
      <c r="M101" s="36" t="s">
        <v>149</v>
      </c>
      <c r="N101" s="36"/>
      <c r="O101" s="35">
        <v>45</v>
      </c>
      <c r="P101" s="1045" t="s">
        <v>219</v>
      </c>
      <c r="Q101" s="761"/>
      <c r="R101" s="761"/>
      <c r="S101" s="761"/>
      <c r="T101" s="762"/>
      <c r="U101" s="37" t="s">
        <v>217</v>
      </c>
      <c r="V101" s="37" t="s">
        <v>45</v>
      </c>
      <c r="W101" s="38" t="s">
        <v>0</v>
      </c>
      <c r="X101" s="56">
        <v>0</v>
      </c>
      <c r="Y101" s="53">
        <f t="shared" si="2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220</v>
      </c>
      <c r="AG101" s="75"/>
      <c r="AJ101" s="79" t="s">
        <v>45</v>
      </c>
      <c r="AK101" s="79">
        <v>0</v>
      </c>
      <c r="BB101" s="172" t="s">
        <v>66</v>
      </c>
      <c r="BM101" s="75">
        <f t="shared" si="21"/>
        <v>0</v>
      </c>
      <c r="BN101" s="75">
        <f t="shared" si="22"/>
        <v>0</v>
      </c>
      <c r="BO101" s="75">
        <f t="shared" si="23"/>
        <v>0</v>
      </c>
      <c r="BP101" s="75">
        <f t="shared" si="24"/>
        <v>0</v>
      </c>
    </row>
    <row r="102" spans="1:68" ht="16.5" hidden="1" customHeight="1" x14ac:dyDescent="0.25">
      <c r="A102" s="60" t="s">
        <v>221</v>
      </c>
      <c r="B102" s="60" t="s">
        <v>222</v>
      </c>
      <c r="C102" s="34">
        <v>4301051438</v>
      </c>
      <c r="D102" s="759">
        <v>4680115880894</v>
      </c>
      <c r="E102" s="759"/>
      <c r="F102" s="59">
        <v>0.33</v>
      </c>
      <c r="G102" s="35">
        <v>6</v>
      </c>
      <c r="H102" s="59">
        <v>1.98</v>
      </c>
      <c r="I102" s="59">
        <v>2.238</v>
      </c>
      <c r="J102" s="35">
        <v>182</v>
      </c>
      <c r="K102" s="35" t="s">
        <v>83</v>
      </c>
      <c r="L102" s="35" t="s">
        <v>45</v>
      </c>
      <c r="M102" s="36" t="s">
        <v>105</v>
      </c>
      <c r="N102" s="36"/>
      <c r="O102" s="35">
        <v>45</v>
      </c>
      <c r="P102" s="104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61"/>
      <c r="R102" s="761"/>
      <c r="S102" s="761"/>
      <c r="T102" s="762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2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223</v>
      </c>
      <c r="AG102" s="75"/>
      <c r="AJ102" s="79" t="s">
        <v>45</v>
      </c>
      <c r="AK102" s="79">
        <v>0</v>
      </c>
      <c r="BB102" s="174" t="s">
        <v>66</v>
      </c>
      <c r="BM102" s="75">
        <f t="shared" si="21"/>
        <v>0</v>
      </c>
      <c r="BN102" s="75">
        <f t="shared" si="22"/>
        <v>0</v>
      </c>
      <c r="BO102" s="75">
        <f t="shared" si="23"/>
        <v>0</v>
      </c>
      <c r="BP102" s="75">
        <f t="shared" si="24"/>
        <v>0</v>
      </c>
    </row>
    <row r="103" spans="1:68" ht="27" customHeight="1" x14ac:dyDescent="0.25">
      <c r="A103" s="60" t="s">
        <v>224</v>
      </c>
      <c r="B103" s="60" t="s">
        <v>225</v>
      </c>
      <c r="C103" s="34">
        <v>4301051439</v>
      </c>
      <c r="D103" s="759">
        <v>4680115880214</v>
      </c>
      <c r="E103" s="759"/>
      <c r="F103" s="59">
        <v>0.45</v>
      </c>
      <c r="G103" s="35">
        <v>6</v>
      </c>
      <c r="H103" s="59">
        <v>2.7</v>
      </c>
      <c r="I103" s="59">
        <v>2.988</v>
      </c>
      <c r="J103" s="35">
        <v>132</v>
      </c>
      <c r="K103" s="35" t="s">
        <v>115</v>
      </c>
      <c r="L103" s="35" t="s">
        <v>45</v>
      </c>
      <c r="M103" s="36" t="s">
        <v>105</v>
      </c>
      <c r="N103" s="36"/>
      <c r="O103" s="35">
        <v>45</v>
      </c>
      <c r="P103" s="104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61"/>
      <c r="R103" s="761"/>
      <c r="S103" s="761"/>
      <c r="T103" s="762"/>
      <c r="U103" s="37" t="s">
        <v>45</v>
      </c>
      <c r="V103" s="37" t="s">
        <v>45</v>
      </c>
      <c r="W103" s="38" t="s">
        <v>0</v>
      </c>
      <c r="X103" s="56">
        <v>13.5</v>
      </c>
      <c r="Y103" s="53">
        <f t="shared" si="20"/>
        <v>13.5</v>
      </c>
      <c r="Z103" s="39">
        <f>IFERROR(IF(Y103=0,"",ROUNDUP(Y103/H103,0)*0.00902),"")</f>
        <v>4.5100000000000001E-2</v>
      </c>
      <c r="AA103" s="65" t="s">
        <v>45</v>
      </c>
      <c r="AB103" s="66" t="s">
        <v>45</v>
      </c>
      <c r="AC103" s="175" t="s">
        <v>223</v>
      </c>
      <c r="AG103" s="75"/>
      <c r="AJ103" s="79" t="s">
        <v>45</v>
      </c>
      <c r="AK103" s="79">
        <v>0</v>
      </c>
      <c r="BB103" s="176" t="s">
        <v>66</v>
      </c>
      <c r="BM103" s="75">
        <f t="shared" si="21"/>
        <v>14.94</v>
      </c>
      <c r="BN103" s="75">
        <f t="shared" si="22"/>
        <v>14.94</v>
      </c>
      <c r="BO103" s="75">
        <f t="shared" si="23"/>
        <v>3.787878787878788E-2</v>
      </c>
      <c r="BP103" s="75">
        <f t="shared" si="24"/>
        <v>3.787878787878788E-2</v>
      </c>
    </row>
    <row r="104" spans="1:68" ht="27" hidden="1" customHeight="1" x14ac:dyDescent="0.25">
      <c r="A104" s="60" t="s">
        <v>224</v>
      </c>
      <c r="B104" s="60" t="s">
        <v>226</v>
      </c>
      <c r="C104" s="34">
        <v>4301051687</v>
      </c>
      <c r="D104" s="759">
        <v>4680115880214</v>
      </c>
      <c r="E104" s="759"/>
      <c r="F104" s="59">
        <v>0.45</v>
      </c>
      <c r="G104" s="35">
        <v>4</v>
      </c>
      <c r="H104" s="59">
        <v>1.8</v>
      </c>
      <c r="I104" s="59">
        <v>2.032</v>
      </c>
      <c r="J104" s="35">
        <v>182</v>
      </c>
      <c r="K104" s="35" t="s">
        <v>83</v>
      </c>
      <c r="L104" s="35" t="s">
        <v>45</v>
      </c>
      <c r="M104" s="36" t="s">
        <v>105</v>
      </c>
      <c r="N104" s="36"/>
      <c r="O104" s="35">
        <v>45</v>
      </c>
      <c r="P104" s="1048" t="s">
        <v>227</v>
      </c>
      <c r="Q104" s="761"/>
      <c r="R104" s="761"/>
      <c r="S104" s="761"/>
      <c r="T104" s="762"/>
      <c r="U104" s="37" t="s">
        <v>45</v>
      </c>
      <c r="V104" s="37" t="s">
        <v>45</v>
      </c>
      <c r="W104" s="38" t="s">
        <v>0</v>
      </c>
      <c r="X104" s="56">
        <v>0</v>
      </c>
      <c r="Y104" s="53">
        <f t="shared" si="20"/>
        <v>0</v>
      </c>
      <c r="Z104" s="39" t="str">
        <f>IFERROR(IF(Y104=0,"",ROUNDUP(Y104/H104,0)*0.00651),"")</f>
        <v/>
      </c>
      <c r="AA104" s="65" t="s">
        <v>45</v>
      </c>
      <c r="AB104" s="66" t="s">
        <v>45</v>
      </c>
      <c r="AC104" s="177" t="s">
        <v>223</v>
      </c>
      <c r="AG104" s="75"/>
      <c r="AJ104" s="79" t="s">
        <v>45</v>
      </c>
      <c r="AK104" s="79">
        <v>0</v>
      </c>
      <c r="BB104" s="178" t="s">
        <v>66</v>
      </c>
      <c r="BM104" s="75">
        <f t="shared" si="21"/>
        <v>0</v>
      </c>
      <c r="BN104" s="75">
        <f t="shared" si="22"/>
        <v>0</v>
      </c>
      <c r="BO104" s="75">
        <f t="shared" si="23"/>
        <v>0</v>
      </c>
      <c r="BP104" s="75">
        <f t="shared" si="24"/>
        <v>0</v>
      </c>
    </row>
    <row r="105" spans="1:68" x14ac:dyDescent="0.2">
      <c r="A105" s="749"/>
      <c r="B105" s="749"/>
      <c r="C105" s="749"/>
      <c r="D105" s="749"/>
      <c r="E105" s="749"/>
      <c r="F105" s="749"/>
      <c r="G105" s="749"/>
      <c r="H105" s="749"/>
      <c r="I105" s="749"/>
      <c r="J105" s="749"/>
      <c r="K105" s="749"/>
      <c r="L105" s="749"/>
      <c r="M105" s="749"/>
      <c r="N105" s="749"/>
      <c r="O105" s="750"/>
      <c r="P105" s="746" t="s">
        <v>40</v>
      </c>
      <c r="Q105" s="747"/>
      <c r="R105" s="747"/>
      <c r="S105" s="747"/>
      <c r="T105" s="747"/>
      <c r="U105" s="747"/>
      <c r="V105" s="748"/>
      <c r="W105" s="40" t="s">
        <v>39</v>
      </c>
      <c r="X105" s="41">
        <f>IFERROR(X98/H98,"0")+IFERROR(X99/H99,"0")+IFERROR(X100/H100,"0")+IFERROR(X101/H101,"0")+IFERROR(X102/H102,"0")+IFERROR(X103/H103,"0")+IFERROR(X104/H104,"0")</f>
        <v>5</v>
      </c>
      <c r="Y105" s="41">
        <f>IFERROR(Y98/H98,"0")+IFERROR(Y99/H99,"0")+IFERROR(Y100/H100,"0")+IFERROR(Y101/H101,"0")+IFERROR(Y102/H102,"0")+IFERROR(Y103/H103,"0")+IFERROR(Y104/H104,"0")</f>
        <v>5</v>
      </c>
      <c r="Z105" s="41">
        <f>IFERROR(IF(Z98="",0,Z98),"0")+IFERROR(IF(Z99="",0,Z99),"0")+IFERROR(IF(Z100="",0,Z100),"0")+IFERROR(IF(Z101="",0,Z101),"0")+IFERROR(IF(Z102="",0,Z102),"0")+IFERROR(IF(Z103="",0,Z103),"0")+IFERROR(IF(Z104="",0,Z104),"0")</f>
        <v>4.5100000000000001E-2</v>
      </c>
      <c r="AA105" s="64"/>
      <c r="AB105" s="64"/>
      <c r="AC105" s="64"/>
    </row>
    <row r="106" spans="1:68" x14ac:dyDescent="0.2">
      <c r="A106" s="749"/>
      <c r="B106" s="749"/>
      <c r="C106" s="749"/>
      <c r="D106" s="749"/>
      <c r="E106" s="749"/>
      <c r="F106" s="749"/>
      <c r="G106" s="749"/>
      <c r="H106" s="749"/>
      <c r="I106" s="749"/>
      <c r="J106" s="749"/>
      <c r="K106" s="749"/>
      <c r="L106" s="749"/>
      <c r="M106" s="749"/>
      <c r="N106" s="749"/>
      <c r="O106" s="750"/>
      <c r="P106" s="746" t="s">
        <v>40</v>
      </c>
      <c r="Q106" s="747"/>
      <c r="R106" s="747"/>
      <c r="S106" s="747"/>
      <c r="T106" s="747"/>
      <c r="U106" s="747"/>
      <c r="V106" s="748"/>
      <c r="W106" s="40" t="s">
        <v>0</v>
      </c>
      <c r="X106" s="41">
        <f>IFERROR(SUM(X98:X104),"0")</f>
        <v>13.5</v>
      </c>
      <c r="Y106" s="41">
        <f>IFERROR(SUM(Y98:Y104),"0")</f>
        <v>13.5</v>
      </c>
      <c r="Z106" s="40"/>
      <c r="AA106" s="64"/>
      <c r="AB106" s="64"/>
      <c r="AC106" s="64"/>
    </row>
    <row r="107" spans="1:68" ht="16.5" hidden="1" customHeight="1" x14ac:dyDescent="0.25">
      <c r="A107" s="769" t="s">
        <v>228</v>
      </c>
      <c r="B107" s="769"/>
      <c r="C107" s="769"/>
      <c r="D107" s="769"/>
      <c r="E107" s="769"/>
      <c r="F107" s="769"/>
      <c r="G107" s="769"/>
      <c r="H107" s="769"/>
      <c r="I107" s="769"/>
      <c r="J107" s="769"/>
      <c r="K107" s="769"/>
      <c r="L107" s="769"/>
      <c r="M107" s="769"/>
      <c r="N107" s="769"/>
      <c r="O107" s="769"/>
      <c r="P107" s="769"/>
      <c r="Q107" s="769"/>
      <c r="R107" s="769"/>
      <c r="S107" s="769"/>
      <c r="T107" s="769"/>
      <c r="U107" s="769"/>
      <c r="V107" s="769"/>
      <c r="W107" s="769"/>
      <c r="X107" s="769"/>
      <c r="Y107" s="769"/>
      <c r="Z107" s="769"/>
      <c r="AA107" s="62"/>
      <c r="AB107" s="62"/>
      <c r="AC107" s="62"/>
    </row>
    <row r="108" spans="1:68" ht="14.25" hidden="1" customHeight="1" x14ac:dyDescent="0.25">
      <c r="A108" s="758" t="s">
        <v>101</v>
      </c>
      <c r="B108" s="758"/>
      <c r="C108" s="758"/>
      <c r="D108" s="758"/>
      <c r="E108" s="758"/>
      <c r="F108" s="758"/>
      <c r="G108" s="758"/>
      <c r="H108" s="758"/>
      <c r="I108" s="758"/>
      <c r="J108" s="758"/>
      <c r="K108" s="758"/>
      <c r="L108" s="758"/>
      <c r="M108" s="758"/>
      <c r="N108" s="758"/>
      <c r="O108" s="758"/>
      <c r="P108" s="758"/>
      <c r="Q108" s="758"/>
      <c r="R108" s="758"/>
      <c r="S108" s="758"/>
      <c r="T108" s="758"/>
      <c r="U108" s="758"/>
      <c r="V108" s="758"/>
      <c r="W108" s="758"/>
      <c r="X108" s="758"/>
      <c r="Y108" s="758"/>
      <c r="Z108" s="758"/>
      <c r="AA108" s="63"/>
      <c r="AB108" s="63"/>
      <c r="AC108" s="63"/>
    </row>
    <row r="109" spans="1:68" ht="16.5" hidden="1" customHeight="1" x14ac:dyDescent="0.25">
      <c r="A109" s="60" t="s">
        <v>229</v>
      </c>
      <c r="B109" s="60" t="s">
        <v>230</v>
      </c>
      <c r="C109" s="34">
        <v>4301011514</v>
      </c>
      <c r="D109" s="759">
        <v>4680115882133</v>
      </c>
      <c r="E109" s="759"/>
      <c r="F109" s="59">
        <v>1.35</v>
      </c>
      <c r="G109" s="35">
        <v>8</v>
      </c>
      <c r="H109" s="59">
        <v>10.8</v>
      </c>
      <c r="I109" s="59">
        <v>11.234999999999999</v>
      </c>
      <c r="J109" s="35">
        <v>64</v>
      </c>
      <c r="K109" s="35" t="s">
        <v>106</v>
      </c>
      <c r="L109" s="35" t="s">
        <v>45</v>
      </c>
      <c r="M109" s="36" t="s">
        <v>109</v>
      </c>
      <c r="N109" s="36"/>
      <c r="O109" s="35">
        <v>50</v>
      </c>
      <c r="P109" s="10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61"/>
      <c r="R109" s="761"/>
      <c r="S109" s="761"/>
      <c r="T109" s="762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9" t="s">
        <v>231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hidden="1" customHeight="1" x14ac:dyDescent="0.25">
      <c r="A110" s="60" t="s">
        <v>229</v>
      </c>
      <c r="B110" s="60" t="s">
        <v>232</v>
      </c>
      <c r="C110" s="34">
        <v>4301011703</v>
      </c>
      <c r="D110" s="759">
        <v>4680115882133</v>
      </c>
      <c r="E110" s="759"/>
      <c r="F110" s="59">
        <v>1.4</v>
      </c>
      <c r="G110" s="35">
        <v>8</v>
      </c>
      <c r="H110" s="59">
        <v>11.2</v>
      </c>
      <c r="I110" s="59">
        <v>11.635</v>
      </c>
      <c r="J110" s="35">
        <v>64</v>
      </c>
      <c r="K110" s="35" t="s">
        <v>106</v>
      </c>
      <c r="L110" s="35" t="s">
        <v>45</v>
      </c>
      <c r="M110" s="36" t="s">
        <v>109</v>
      </c>
      <c r="N110" s="36"/>
      <c r="O110" s="35">
        <v>50</v>
      </c>
      <c r="P110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61"/>
      <c r="R110" s="761"/>
      <c r="S110" s="761"/>
      <c r="T110" s="762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231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hidden="1" customHeight="1" x14ac:dyDescent="0.25">
      <c r="A111" s="60" t="s">
        <v>233</v>
      </c>
      <c r="B111" s="60" t="s">
        <v>234</v>
      </c>
      <c r="C111" s="34">
        <v>4301011417</v>
      </c>
      <c r="D111" s="759">
        <v>4680115880269</v>
      </c>
      <c r="E111" s="759"/>
      <c r="F111" s="59">
        <v>0.375</v>
      </c>
      <c r="G111" s="35">
        <v>10</v>
      </c>
      <c r="H111" s="59">
        <v>3.75</v>
      </c>
      <c r="I111" s="59">
        <v>3.96</v>
      </c>
      <c r="J111" s="35">
        <v>132</v>
      </c>
      <c r="K111" s="35" t="s">
        <v>115</v>
      </c>
      <c r="L111" s="35" t="s">
        <v>118</v>
      </c>
      <c r="M111" s="36" t="s">
        <v>105</v>
      </c>
      <c r="N111" s="36"/>
      <c r="O111" s="35">
        <v>50</v>
      </c>
      <c r="P111" s="103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61"/>
      <c r="R111" s="761"/>
      <c r="S111" s="761"/>
      <c r="T111" s="762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3" t="s">
        <v>231</v>
      </c>
      <c r="AG111" s="75"/>
      <c r="AJ111" s="79" t="s">
        <v>119</v>
      </c>
      <c r="AK111" s="79">
        <v>45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235</v>
      </c>
      <c r="B112" s="60" t="s">
        <v>236</v>
      </c>
      <c r="C112" s="34">
        <v>4301011415</v>
      </c>
      <c r="D112" s="759">
        <v>4680115880429</v>
      </c>
      <c r="E112" s="759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115</v>
      </c>
      <c r="L112" s="35" t="s">
        <v>45</v>
      </c>
      <c r="M112" s="36" t="s">
        <v>105</v>
      </c>
      <c r="N112" s="36"/>
      <c r="O112" s="35">
        <v>50</v>
      </c>
      <c r="P112" s="10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61"/>
      <c r="R112" s="761"/>
      <c r="S112" s="761"/>
      <c r="T112" s="762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231</v>
      </c>
      <c r="AG112" s="75"/>
      <c r="AJ112" s="79" t="s">
        <v>45</v>
      </c>
      <c r="AK112" s="79">
        <v>0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237</v>
      </c>
      <c r="B113" s="60" t="s">
        <v>238</v>
      </c>
      <c r="C113" s="34">
        <v>4301011462</v>
      </c>
      <c r="D113" s="759">
        <v>4680115881457</v>
      </c>
      <c r="E113" s="759"/>
      <c r="F113" s="59">
        <v>0.75</v>
      </c>
      <c r="G113" s="35">
        <v>6</v>
      </c>
      <c r="H113" s="59">
        <v>4.5</v>
      </c>
      <c r="I113" s="59">
        <v>4.71</v>
      </c>
      <c r="J113" s="35">
        <v>132</v>
      </c>
      <c r="K113" s="35" t="s">
        <v>115</v>
      </c>
      <c r="L113" s="35" t="s">
        <v>45</v>
      </c>
      <c r="M113" s="36" t="s">
        <v>105</v>
      </c>
      <c r="N113" s="36"/>
      <c r="O113" s="35">
        <v>50</v>
      </c>
      <c r="P113" s="10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61"/>
      <c r="R113" s="761"/>
      <c r="S113" s="761"/>
      <c r="T113" s="762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231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749"/>
      <c r="B114" s="749"/>
      <c r="C114" s="749"/>
      <c r="D114" s="749"/>
      <c r="E114" s="749"/>
      <c r="F114" s="749"/>
      <c r="G114" s="749"/>
      <c r="H114" s="749"/>
      <c r="I114" s="749"/>
      <c r="J114" s="749"/>
      <c r="K114" s="749"/>
      <c r="L114" s="749"/>
      <c r="M114" s="749"/>
      <c r="N114" s="749"/>
      <c r="O114" s="750"/>
      <c r="P114" s="746" t="s">
        <v>40</v>
      </c>
      <c r="Q114" s="747"/>
      <c r="R114" s="747"/>
      <c r="S114" s="747"/>
      <c r="T114" s="747"/>
      <c r="U114" s="747"/>
      <c r="V114" s="748"/>
      <c r="W114" s="40" t="s">
        <v>39</v>
      </c>
      <c r="X114" s="41">
        <f>IFERROR(X109/H109,"0")+IFERROR(X110/H110,"0")+IFERROR(X111/H111,"0")+IFERROR(X112/H112,"0")+IFERROR(X113/H113,"0")</f>
        <v>0</v>
      </c>
      <c r="Y114" s="41">
        <f>IFERROR(Y109/H109,"0")+IFERROR(Y110/H110,"0")+IFERROR(Y111/H111,"0")+IFERROR(Y112/H112,"0")+IFERROR(Y113/H113,"0")</f>
        <v>0</v>
      </c>
      <c r="Z114" s="41">
        <f>IFERROR(IF(Z109="",0,Z109),"0")+IFERROR(IF(Z110="",0,Z110),"0")+IFERROR(IF(Z111="",0,Z111),"0")+IFERROR(IF(Z112="",0,Z112),"0")+IFERROR(IF(Z113="",0,Z113),"0")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749"/>
      <c r="B115" s="749"/>
      <c r="C115" s="749"/>
      <c r="D115" s="749"/>
      <c r="E115" s="749"/>
      <c r="F115" s="749"/>
      <c r="G115" s="749"/>
      <c r="H115" s="749"/>
      <c r="I115" s="749"/>
      <c r="J115" s="749"/>
      <c r="K115" s="749"/>
      <c r="L115" s="749"/>
      <c r="M115" s="749"/>
      <c r="N115" s="749"/>
      <c r="O115" s="750"/>
      <c r="P115" s="746" t="s">
        <v>40</v>
      </c>
      <c r="Q115" s="747"/>
      <c r="R115" s="747"/>
      <c r="S115" s="747"/>
      <c r="T115" s="747"/>
      <c r="U115" s="747"/>
      <c r="V115" s="748"/>
      <c r="W115" s="40" t="s">
        <v>0</v>
      </c>
      <c r="X115" s="41">
        <f>IFERROR(SUM(X109:X113),"0")</f>
        <v>0</v>
      </c>
      <c r="Y115" s="41">
        <f>IFERROR(SUM(Y109:Y113),"0")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758" t="s">
        <v>152</v>
      </c>
      <c r="B116" s="758"/>
      <c r="C116" s="758"/>
      <c r="D116" s="758"/>
      <c r="E116" s="758"/>
      <c r="F116" s="758"/>
      <c r="G116" s="758"/>
      <c r="H116" s="758"/>
      <c r="I116" s="758"/>
      <c r="J116" s="758"/>
      <c r="K116" s="758"/>
      <c r="L116" s="758"/>
      <c r="M116" s="758"/>
      <c r="N116" s="758"/>
      <c r="O116" s="758"/>
      <c r="P116" s="758"/>
      <c r="Q116" s="758"/>
      <c r="R116" s="758"/>
      <c r="S116" s="758"/>
      <c r="T116" s="758"/>
      <c r="U116" s="758"/>
      <c r="V116" s="758"/>
      <c r="W116" s="758"/>
      <c r="X116" s="758"/>
      <c r="Y116" s="758"/>
      <c r="Z116" s="758"/>
      <c r="AA116" s="63"/>
      <c r="AB116" s="63"/>
      <c r="AC116" s="63"/>
    </row>
    <row r="117" spans="1:68" ht="16.5" hidden="1" customHeight="1" x14ac:dyDescent="0.25">
      <c r="A117" s="60" t="s">
        <v>239</v>
      </c>
      <c r="B117" s="60" t="s">
        <v>240</v>
      </c>
      <c r="C117" s="34">
        <v>4301020345</v>
      </c>
      <c r="D117" s="759">
        <v>4680115881488</v>
      </c>
      <c r="E117" s="759"/>
      <c r="F117" s="59">
        <v>1.35</v>
      </c>
      <c r="G117" s="35">
        <v>8</v>
      </c>
      <c r="H117" s="59">
        <v>10.8</v>
      </c>
      <c r="I117" s="59">
        <v>11.234999999999999</v>
      </c>
      <c r="J117" s="35">
        <v>64</v>
      </c>
      <c r="K117" s="35" t="s">
        <v>106</v>
      </c>
      <c r="L117" s="35" t="s">
        <v>45</v>
      </c>
      <c r="M117" s="36" t="s">
        <v>109</v>
      </c>
      <c r="N117" s="36"/>
      <c r="O117" s="35">
        <v>55</v>
      </c>
      <c r="P117" s="10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61"/>
      <c r="R117" s="761"/>
      <c r="S117" s="761"/>
      <c r="T117" s="762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9" t="s">
        <v>241</v>
      </c>
      <c r="AG117" s="75"/>
      <c r="AJ117" s="79" t="s">
        <v>45</v>
      </c>
      <c r="AK117" s="79">
        <v>0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hidden="1" customHeight="1" x14ac:dyDescent="0.25">
      <c r="A118" s="60" t="s">
        <v>242</v>
      </c>
      <c r="B118" s="60" t="s">
        <v>243</v>
      </c>
      <c r="C118" s="34">
        <v>4301020346</v>
      </c>
      <c r="D118" s="759">
        <v>4680115882775</v>
      </c>
      <c r="E118" s="759"/>
      <c r="F118" s="59">
        <v>0.3</v>
      </c>
      <c r="G118" s="35">
        <v>8</v>
      </c>
      <c r="H118" s="59">
        <v>2.4</v>
      </c>
      <c r="I118" s="59">
        <v>2.5</v>
      </c>
      <c r="J118" s="35">
        <v>234</v>
      </c>
      <c r="K118" s="35" t="s">
        <v>125</v>
      </c>
      <c r="L118" s="35" t="s">
        <v>45</v>
      </c>
      <c r="M118" s="36" t="s">
        <v>109</v>
      </c>
      <c r="N118" s="36"/>
      <c r="O118" s="35">
        <v>55</v>
      </c>
      <c r="P118" s="104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61"/>
      <c r="R118" s="761"/>
      <c r="S118" s="761"/>
      <c r="T118" s="762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IFERROR(IF(Y118=0,"",ROUNDUP(Y118/H118,0)*0.00502),"")</f>
        <v/>
      </c>
      <c r="AA118" s="65" t="s">
        <v>45</v>
      </c>
      <c r="AB118" s="66" t="s">
        <v>45</v>
      </c>
      <c r="AC118" s="191" t="s">
        <v>241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hidden="1" customHeight="1" x14ac:dyDescent="0.25">
      <c r="A119" s="60" t="s">
        <v>244</v>
      </c>
      <c r="B119" s="60" t="s">
        <v>245</v>
      </c>
      <c r="C119" s="34">
        <v>4301020344</v>
      </c>
      <c r="D119" s="759">
        <v>4680115880658</v>
      </c>
      <c r="E119" s="759"/>
      <c r="F119" s="59">
        <v>0.4</v>
      </c>
      <c r="G119" s="35">
        <v>6</v>
      </c>
      <c r="H119" s="59">
        <v>2.4</v>
      </c>
      <c r="I119" s="59">
        <v>2.58</v>
      </c>
      <c r="J119" s="35">
        <v>182</v>
      </c>
      <c r="K119" s="35" t="s">
        <v>83</v>
      </c>
      <c r="L119" s="35" t="s">
        <v>45</v>
      </c>
      <c r="M119" s="36" t="s">
        <v>109</v>
      </c>
      <c r="N119" s="36"/>
      <c r="O119" s="35">
        <v>55</v>
      </c>
      <c r="P119" s="10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61"/>
      <c r="R119" s="761"/>
      <c r="S119" s="761"/>
      <c r="T119" s="762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 t="s">
        <v>45</v>
      </c>
      <c r="AB119" s="66" t="s">
        <v>45</v>
      </c>
      <c r="AC119" s="193" t="s">
        <v>241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idden="1" x14ac:dyDescent="0.2">
      <c r="A120" s="749"/>
      <c r="B120" s="749"/>
      <c r="C120" s="749"/>
      <c r="D120" s="749"/>
      <c r="E120" s="749"/>
      <c r="F120" s="749"/>
      <c r="G120" s="749"/>
      <c r="H120" s="749"/>
      <c r="I120" s="749"/>
      <c r="J120" s="749"/>
      <c r="K120" s="749"/>
      <c r="L120" s="749"/>
      <c r="M120" s="749"/>
      <c r="N120" s="749"/>
      <c r="O120" s="750"/>
      <c r="P120" s="746" t="s">
        <v>40</v>
      </c>
      <c r="Q120" s="747"/>
      <c r="R120" s="747"/>
      <c r="S120" s="747"/>
      <c r="T120" s="747"/>
      <c r="U120" s="747"/>
      <c r="V120" s="748"/>
      <c r="W120" s="40" t="s">
        <v>39</v>
      </c>
      <c r="X120" s="41">
        <f>IFERROR(X117/H117,"0")+IFERROR(X118/H118,"0")+IFERROR(X119/H119,"0")</f>
        <v>0</v>
      </c>
      <c r="Y120" s="41">
        <f>IFERROR(Y117/H117,"0")+IFERROR(Y118/H118,"0")+IFERROR(Y119/H119,"0")</f>
        <v>0</v>
      </c>
      <c r="Z120" s="41">
        <f>IFERROR(IF(Z117="",0,Z117),"0")+IFERROR(IF(Z118="",0,Z118),"0")+IFERROR(IF(Z119="",0,Z119),"0")</f>
        <v>0</v>
      </c>
      <c r="AA120" s="64"/>
      <c r="AB120" s="64"/>
      <c r="AC120" s="64"/>
    </row>
    <row r="121" spans="1:68" hidden="1" x14ac:dyDescent="0.2">
      <c r="A121" s="749"/>
      <c r="B121" s="749"/>
      <c r="C121" s="749"/>
      <c r="D121" s="749"/>
      <c r="E121" s="749"/>
      <c r="F121" s="749"/>
      <c r="G121" s="749"/>
      <c r="H121" s="749"/>
      <c r="I121" s="749"/>
      <c r="J121" s="749"/>
      <c r="K121" s="749"/>
      <c r="L121" s="749"/>
      <c r="M121" s="749"/>
      <c r="N121" s="749"/>
      <c r="O121" s="750"/>
      <c r="P121" s="746" t="s">
        <v>40</v>
      </c>
      <c r="Q121" s="747"/>
      <c r="R121" s="747"/>
      <c r="S121" s="747"/>
      <c r="T121" s="747"/>
      <c r="U121" s="747"/>
      <c r="V121" s="748"/>
      <c r="W121" s="40" t="s">
        <v>0</v>
      </c>
      <c r="X121" s="41">
        <f>IFERROR(SUM(X117:X119),"0")</f>
        <v>0</v>
      </c>
      <c r="Y121" s="41">
        <f>IFERROR(SUM(Y117:Y119),"0")</f>
        <v>0</v>
      </c>
      <c r="Z121" s="40"/>
      <c r="AA121" s="64"/>
      <c r="AB121" s="64"/>
      <c r="AC121" s="64"/>
    </row>
    <row r="122" spans="1:68" ht="14.25" hidden="1" customHeight="1" x14ac:dyDescent="0.25">
      <c r="A122" s="758" t="s">
        <v>78</v>
      </c>
      <c r="B122" s="758"/>
      <c r="C122" s="758"/>
      <c r="D122" s="758"/>
      <c r="E122" s="758"/>
      <c r="F122" s="758"/>
      <c r="G122" s="758"/>
      <c r="H122" s="758"/>
      <c r="I122" s="758"/>
      <c r="J122" s="758"/>
      <c r="K122" s="758"/>
      <c r="L122" s="758"/>
      <c r="M122" s="758"/>
      <c r="N122" s="758"/>
      <c r="O122" s="758"/>
      <c r="P122" s="758"/>
      <c r="Q122" s="758"/>
      <c r="R122" s="758"/>
      <c r="S122" s="758"/>
      <c r="T122" s="758"/>
      <c r="U122" s="758"/>
      <c r="V122" s="758"/>
      <c r="W122" s="758"/>
      <c r="X122" s="758"/>
      <c r="Y122" s="758"/>
      <c r="Z122" s="758"/>
      <c r="AA122" s="63"/>
      <c r="AB122" s="63"/>
      <c r="AC122" s="63"/>
    </row>
    <row r="123" spans="1:68" ht="27" hidden="1" customHeight="1" x14ac:dyDescent="0.25">
      <c r="A123" s="60" t="s">
        <v>246</v>
      </c>
      <c r="B123" s="60" t="s">
        <v>247</v>
      </c>
      <c r="C123" s="34">
        <v>4301051625</v>
      </c>
      <c r="D123" s="759">
        <v>4607091385168</v>
      </c>
      <c r="E123" s="759"/>
      <c r="F123" s="59">
        <v>1.4</v>
      </c>
      <c r="G123" s="35">
        <v>6</v>
      </c>
      <c r="H123" s="59">
        <v>8.4</v>
      </c>
      <c r="I123" s="59">
        <v>8.9130000000000003</v>
      </c>
      <c r="J123" s="35">
        <v>64</v>
      </c>
      <c r="K123" s="35" t="s">
        <v>106</v>
      </c>
      <c r="L123" s="35" t="s">
        <v>45</v>
      </c>
      <c r="M123" s="36" t="s">
        <v>105</v>
      </c>
      <c r="N123" s="36"/>
      <c r="O123" s="35">
        <v>45</v>
      </c>
      <c r="P123" s="103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61"/>
      <c r="R123" s="761"/>
      <c r="S123" s="761"/>
      <c r="T123" s="762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ref="Y123:Y131" si="25"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248</v>
      </c>
      <c r="AG123" s="75"/>
      <c r="AJ123" s="79" t="s">
        <v>45</v>
      </c>
      <c r="AK123" s="79">
        <v>0</v>
      </c>
      <c r="BB123" s="196" t="s">
        <v>66</v>
      </c>
      <c r="BM123" s="75">
        <f t="shared" ref="BM123:BM131" si="26">IFERROR(X123*I123/H123,"0")</f>
        <v>0</v>
      </c>
      <c r="BN123" s="75">
        <f t="shared" ref="BN123:BN131" si="27">IFERROR(Y123*I123/H123,"0")</f>
        <v>0</v>
      </c>
      <c r="BO123" s="75">
        <f t="shared" ref="BO123:BO131" si="28">IFERROR(1/J123*(X123/H123),"0")</f>
        <v>0</v>
      </c>
      <c r="BP123" s="75">
        <f t="shared" ref="BP123:BP131" si="29">IFERROR(1/J123*(Y123/H123),"0")</f>
        <v>0</v>
      </c>
    </row>
    <row r="124" spans="1:68" ht="37.5" hidden="1" customHeight="1" x14ac:dyDescent="0.25">
      <c r="A124" s="60" t="s">
        <v>246</v>
      </c>
      <c r="B124" s="60" t="s">
        <v>249</v>
      </c>
      <c r="C124" s="34">
        <v>4301051360</v>
      </c>
      <c r="D124" s="759">
        <v>4607091385168</v>
      </c>
      <c r="E124" s="759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106</v>
      </c>
      <c r="L124" s="35" t="s">
        <v>45</v>
      </c>
      <c r="M124" s="36" t="s">
        <v>105</v>
      </c>
      <c r="N124" s="36"/>
      <c r="O124" s="35">
        <v>45</v>
      </c>
      <c r="P124" s="10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61"/>
      <c r="R124" s="761"/>
      <c r="S124" s="761"/>
      <c r="T124" s="762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25"/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250</v>
      </c>
      <c r="AG124" s="75"/>
      <c r="AJ124" s="79" t="s">
        <v>45</v>
      </c>
      <c r="AK124" s="79">
        <v>0</v>
      </c>
      <c r="BB124" s="198" t="s">
        <v>66</v>
      </c>
      <c r="BM124" s="75">
        <f t="shared" si="26"/>
        <v>0</v>
      </c>
      <c r="BN124" s="75">
        <f t="shared" si="27"/>
        <v>0</v>
      </c>
      <c r="BO124" s="75">
        <f t="shared" si="28"/>
        <v>0</v>
      </c>
      <c r="BP124" s="75">
        <f t="shared" si="29"/>
        <v>0</v>
      </c>
    </row>
    <row r="125" spans="1:68" ht="27" customHeight="1" x14ac:dyDescent="0.25">
      <c r="A125" s="60" t="s">
        <v>251</v>
      </c>
      <c r="B125" s="60" t="s">
        <v>252</v>
      </c>
      <c r="C125" s="34">
        <v>4301051742</v>
      </c>
      <c r="D125" s="759">
        <v>4680115884540</v>
      </c>
      <c r="E125" s="759"/>
      <c r="F125" s="59">
        <v>1.4</v>
      </c>
      <c r="G125" s="35">
        <v>6</v>
      </c>
      <c r="H125" s="59">
        <v>8.4</v>
      </c>
      <c r="I125" s="59">
        <v>8.8350000000000009</v>
      </c>
      <c r="J125" s="35">
        <v>64</v>
      </c>
      <c r="K125" s="35" t="s">
        <v>106</v>
      </c>
      <c r="L125" s="35" t="s">
        <v>45</v>
      </c>
      <c r="M125" s="36" t="s">
        <v>105</v>
      </c>
      <c r="N125" s="36"/>
      <c r="O125" s="35">
        <v>45</v>
      </c>
      <c r="P125" s="103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61"/>
      <c r="R125" s="761"/>
      <c r="S125" s="761"/>
      <c r="T125" s="762"/>
      <c r="U125" s="37" t="s">
        <v>45</v>
      </c>
      <c r="V125" s="37" t="s">
        <v>45</v>
      </c>
      <c r="W125" s="38" t="s">
        <v>0</v>
      </c>
      <c r="X125" s="56">
        <v>20</v>
      </c>
      <c r="Y125" s="53">
        <f t="shared" si="25"/>
        <v>25.200000000000003</v>
      </c>
      <c r="Z125" s="39">
        <f>IFERROR(IF(Y125=0,"",ROUNDUP(Y125/H125,0)*0.01898),"")</f>
        <v>5.6940000000000004E-2</v>
      </c>
      <c r="AA125" s="65" t="s">
        <v>45</v>
      </c>
      <c r="AB125" s="66" t="s">
        <v>45</v>
      </c>
      <c r="AC125" s="199" t="s">
        <v>253</v>
      </c>
      <c r="AG125" s="75"/>
      <c r="AJ125" s="79" t="s">
        <v>45</v>
      </c>
      <c r="AK125" s="79">
        <v>0</v>
      </c>
      <c r="BB125" s="200" t="s">
        <v>66</v>
      </c>
      <c r="BM125" s="75">
        <f t="shared" si="26"/>
        <v>21.035714285714288</v>
      </c>
      <c r="BN125" s="75">
        <f t="shared" si="27"/>
        <v>26.505000000000006</v>
      </c>
      <c r="BO125" s="75">
        <f t="shared" si="28"/>
        <v>3.7202380952380952E-2</v>
      </c>
      <c r="BP125" s="75">
        <f t="shared" si="29"/>
        <v>4.6875E-2</v>
      </c>
    </row>
    <row r="126" spans="1:68" ht="27" hidden="1" customHeight="1" x14ac:dyDescent="0.25">
      <c r="A126" s="60" t="s">
        <v>255</v>
      </c>
      <c r="B126" s="60" t="s">
        <v>256</v>
      </c>
      <c r="C126" s="34">
        <v>4301051730</v>
      </c>
      <c r="D126" s="759">
        <v>4607091383256</v>
      </c>
      <c r="E126" s="759"/>
      <c r="F126" s="59">
        <v>0.33</v>
      </c>
      <c r="G126" s="35">
        <v>6</v>
      </c>
      <c r="H126" s="59">
        <v>1.98</v>
      </c>
      <c r="I126" s="59">
        <v>2.226</v>
      </c>
      <c r="J126" s="35">
        <v>182</v>
      </c>
      <c r="K126" s="35" t="s">
        <v>83</v>
      </c>
      <c r="L126" s="35" t="s">
        <v>45</v>
      </c>
      <c r="M126" s="36" t="s">
        <v>149</v>
      </c>
      <c r="N126" s="36"/>
      <c r="O126" s="35">
        <v>45</v>
      </c>
      <c r="P126" s="1034" t="s">
        <v>257</v>
      </c>
      <c r="Q126" s="761"/>
      <c r="R126" s="761"/>
      <c r="S126" s="761"/>
      <c r="T126" s="762"/>
      <c r="U126" s="37" t="s">
        <v>254</v>
      </c>
      <c r="V126" s="37" t="s">
        <v>45</v>
      </c>
      <c r="W126" s="38" t="s">
        <v>0</v>
      </c>
      <c r="X126" s="56">
        <v>0</v>
      </c>
      <c r="Y126" s="53">
        <f t="shared" si="25"/>
        <v>0</v>
      </c>
      <c r="Z126" s="39" t="str">
        <f t="shared" ref="Z126:Z131" si="30">IFERROR(IF(Y126=0,"",ROUNDUP(Y126/H126,0)*0.00651),"")</f>
        <v/>
      </c>
      <c r="AA126" s="65" t="s">
        <v>45</v>
      </c>
      <c r="AB126" s="66" t="s">
        <v>45</v>
      </c>
      <c r="AC126" s="201" t="s">
        <v>258</v>
      </c>
      <c r="AG126" s="75"/>
      <c r="AJ126" s="79" t="s">
        <v>45</v>
      </c>
      <c r="AK126" s="79">
        <v>0</v>
      </c>
      <c r="BB126" s="202" t="s">
        <v>66</v>
      </c>
      <c r="BM126" s="75">
        <f t="shared" si="26"/>
        <v>0</v>
      </c>
      <c r="BN126" s="75">
        <f t="shared" si="27"/>
        <v>0</v>
      </c>
      <c r="BO126" s="75">
        <f t="shared" si="28"/>
        <v>0</v>
      </c>
      <c r="BP126" s="75">
        <f t="shared" si="29"/>
        <v>0</v>
      </c>
    </row>
    <row r="127" spans="1:68" ht="37.5" hidden="1" customHeight="1" x14ac:dyDescent="0.25">
      <c r="A127" s="60" t="s">
        <v>255</v>
      </c>
      <c r="B127" s="60" t="s">
        <v>259</v>
      </c>
      <c r="C127" s="34">
        <v>4301051362</v>
      </c>
      <c r="D127" s="759">
        <v>4607091383256</v>
      </c>
      <c r="E127" s="759"/>
      <c r="F127" s="59">
        <v>0.33</v>
      </c>
      <c r="G127" s="35">
        <v>6</v>
      </c>
      <c r="H127" s="59">
        <v>1.98</v>
      </c>
      <c r="I127" s="59">
        <v>2.226</v>
      </c>
      <c r="J127" s="35">
        <v>182</v>
      </c>
      <c r="K127" s="35" t="s">
        <v>83</v>
      </c>
      <c r="L127" s="35" t="s">
        <v>45</v>
      </c>
      <c r="M127" s="36" t="s">
        <v>105</v>
      </c>
      <c r="N127" s="36"/>
      <c r="O127" s="35">
        <v>45</v>
      </c>
      <c r="P127" s="103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61"/>
      <c r="R127" s="761"/>
      <c r="S127" s="761"/>
      <c r="T127" s="762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25"/>
        <v>0</v>
      </c>
      <c r="Z127" s="39" t="str">
        <f t="shared" si="30"/>
        <v/>
      </c>
      <c r="AA127" s="65" t="s">
        <v>45</v>
      </c>
      <c r="AB127" s="66" t="s">
        <v>45</v>
      </c>
      <c r="AC127" s="203" t="s">
        <v>250</v>
      </c>
      <c r="AG127" s="75"/>
      <c r="AJ127" s="79" t="s">
        <v>45</v>
      </c>
      <c r="AK127" s="79">
        <v>0</v>
      </c>
      <c r="BB127" s="204" t="s">
        <v>66</v>
      </c>
      <c r="BM127" s="75">
        <f t="shared" si="26"/>
        <v>0</v>
      </c>
      <c r="BN127" s="75">
        <f t="shared" si="27"/>
        <v>0</v>
      </c>
      <c r="BO127" s="75">
        <f t="shared" si="28"/>
        <v>0</v>
      </c>
      <c r="BP127" s="75">
        <f t="shared" si="29"/>
        <v>0</v>
      </c>
    </row>
    <row r="128" spans="1:68" ht="27" hidden="1" customHeight="1" x14ac:dyDescent="0.25">
      <c r="A128" s="60" t="s">
        <v>260</v>
      </c>
      <c r="B128" s="60" t="s">
        <v>261</v>
      </c>
      <c r="C128" s="34">
        <v>4301051721</v>
      </c>
      <c r="D128" s="759">
        <v>4607091385748</v>
      </c>
      <c r="E128" s="759"/>
      <c r="F128" s="59">
        <v>0.45</v>
      </c>
      <c r="G128" s="35">
        <v>6</v>
      </c>
      <c r="H128" s="59">
        <v>2.7</v>
      </c>
      <c r="I128" s="59">
        <v>2.952</v>
      </c>
      <c r="J128" s="35">
        <v>182</v>
      </c>
      <c r="K128" s="35" t="s">
        <v>83</v>
      </c>
      <c r="L128" s="35" t="s">
        <v>45</v>
      </c>
      <c r="M128" s="36" t="s">
        <v>149</v>
      </c>
      <c r="N128" s="36"/>
      <c r="O128" s="35">
        <v>45</v>
      </c>
      <c r="P128" s="1036" t="s">
        <v>262</v>
      </c>
      <c r="Q128" s="761"/>
      <c r="R128" s="761"/>
      <c r="S128" s="761"/>
      <c r="T128" s="762"/>
      <c r="U128" s="37" t="s">
        <v>254</v>
      </c>
      <c r="V128" s="37" t="s">
        <v>45</v>
      </c>
      <c r="W128" s="38" t="s">
        <v>0</v>
      </c>
      <c r="X128" s="56">
        <v>0</v>
      </c>
      <c r="Y128" s="53">
        <f t="shared" si="25"/>
        <v>0</v>
      </c>
      <c r="Z128" s="39" t="str">
        <f t="shared" si="30"/>
        <v/>
      </c>
      <c r="AA128" s="65" t="s">
        <v>45</v>
      </c>
      <c r="AB128" s="66" t="s">
        <v>45</v>
      </c>
      <c r="AC128" s="205" t="s">
        <v>258</v>
      </c>
      <c r="AG128" s="75"/>
      <c r="AJ128" s="79" t="s">
        <v>45</v>
      </c>
      <c r="AK128" s="79">
        <v>0</v>
      </c>
      <c r="BB128" s="206" t="s">
        <v>66</v>
      </c>
      <c r="BM128" s="75">
        <f t="shared" si="26"/>
        <v>0</v>
      </c>
      <c r="BN128" s="75">
        <f t="shared" si="27"/>
        <v>0</v>
      </c>
      <c r="BO128" s="75">
        <f t="shared" si="28"/>
        <v>0</v>
      </c>
      <c r="BP128" s="75">
        <f t="shared" si="29"/>
        <v>0</v>
      </c>
    </row>
    <row r="129" spans="1:68" ht="37.5" hidden="1" customHeight="1" x14ac:dyDescent="0.25">
      <c r="A129" s="60" t="s">
        <v>260</v>
      </c>
      <c r="B129" s="60" t="s">
        <v>263</v>
      </c>
      <c r="C129" s="34">
        <v>4301051358</v>
      </c>
      <c r="D129" s="759">
        <v>4607091385748</v>
      </c>
      <c r="E129" s="759"/>
      <c r="F129" s="59">
        <v>0.45</v>
      </c>
      <c r="G129" s="35">
        <v>6</v>
      </c>
      <c r="H129" s="59">
        <v>2.7</v>
      </c>
      <c r="I129" s="59">
        <v>2.952</v>
      </c>
      <c r="J129" s="35">
        <v>182</v>
      </c>
      <c r="K129" s="35" t="s">
        <v>83</v>
      </c>
      <c r="L129" s="35" t="s">
        <v>136</v>
      </c>
      <c r="M129" s="36" t="s">
        <v>105</v>
      </c>
      <c r="N129" s="36"/>
      <c r="O129" s="35">
        <v>45</v>
      </c>
      <c r="P129" s="103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61"/>
      <c r="R129" s="761"/>
      <c r="S129" s="761"/>
      <c r="T129" s="762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25"/>
        <v>0</v>
      </c>
      <c r="Z129" s="39" t="str">
        <f t="shared" si="30"/>
        <v/>
      </c>
      <c r="AA129" s="65" t="s">
        <v>45</v>
      </c>
      <c r="AB129" s="66" t="s">
        <v>45</v>
      </c>
      <c r="AC129" s="207" t="s">
        <v>250</v>
      </c>
      <c r="AG129" s="75"/>
      <c r="AJ129" s="79" t="s">
        <v>137</v>
      </c>
      <c r="AK129" s="79">
        <v>491.4</v>
      </c>
      <c r="BB129" s="208" t="s">
        <v>66</v>
      </c>
      <c r="BM129" s="75">
        <f t="shared" si="26"/>
        <v>0</v>
      </c>
      <c r="BN129" s="75">
        <f t="shared" si="27"/>
        <v>0</v>
      </c>
      <c r="BO129" s="75">
        <f t="shared" si="28"/>
        <v>0</v>
      </c>
      <c r="BP129" s="75">
        <f t="shared" si="29"/>
        <v>0</v>
      </c>
    </row>
    <row r="130" spans="1:68" ht="27" hidden="1" customHeight="1" x14ac:dyDescent="0.25">
      <c r="A130" s="60" t="s">
        <v>264</v>
      </c>
      <c r="B130" s="60" t="s">
        <v>265</v>
      </c>
      <c r="C130" s="34">
        <v>4301051740</v>
      </c>
      <c r="D130" s="759">
        <v>4680115884533</v>
      </c>
      <c r="E130" s="759"/>
      <c r="F130" s="59">
        <v>0.3</v>
      </c>
      <c r="G130" s="35">
        <v>6</v>
      </c>
      <c r="H130" s="59">
        <v>1.8</v>
      </c>
      <c r="I130" s="59">
        <v>1.98</v>
      </c>
      <c r="J130" s="35">
        <v>182</v>
      </c>
      <c r="K130" s="35" t="s">
        <v>83</v>
      </c>
      <c r="L130" s="35" t="s">
        <v>45</v>
      </c>
      <c r="M130" s="36" t="s">
        <v>105</v>
      </c>
      <c r="N130" s="36"/>
      <c r="O130" s="35">
        <v>45</v>
      </c>
      <c r="P130" s="10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61"/>
      <c r="R130" s="761"/>
      <c r="S130" s="761"/>
      <c r="T130" s="762"/>
      <c r="U130" s="37" t="s">
        <v>45</v>
      </c>
      <c r="V130" s="37" t="s">
        <v>45</v>
      </c>
      <c r="W130" s="38" t="s">
        <v>0</v>
      </c>
      <c r="X130" s="56">
        <v>0</v>
      </c>
      <c r="Y130" s="53">
        <f t="shared" si="25"/>
        <v>0</v>
      </c>
      <c r="Z130" s="39" t="str">
        <f t="shared" si="30"/>
        <v/>
      </c>
      <c r="AA130" s="65" t="s">
        <v>45</v>
      </c>
      <c r="AB130" s="66" t="s">
        <v>45</v>
      </c>
      <c r="AC130" s="209" t="s">
        <v>253</v>
      </c>
      <c r="AG130" s="75"/>
      <c r="AJ130" s="79" t="s">
        <v>45</v>
      </c>
      <c r="AK130" s="79">
        <v>0</v>
      </c>
      <c r="BB130" s="210" t="s">
        <v>66</v>
      </c>
      <c r="BM130" s="75">
        <f t="shared" si="26"/>
        <v>0</v>
      </c>
      <c r="BN130" s="75">
        <f t="shared" si="27"/>
        <v>0</v>
      </c>
      <c r="BO130" s="75">
        <f t="shared" si="28"/>
        <v>0</v>
      </c>
      <c r="BP130" s="75">
        <f t="shared" si="29"/>
        <v>0</v>
      </c>
    </row>
    <row r="131" spans="1:68" ht="37.5" hidden="1" customHeight="1" x14ac:dyDescent="0.25">
      <c r="A131" s="60" t="s">
        <v>266</v>
      </c>
      <c r="B131" s="60" t="s">
        <v>267</v>
      </c>
      <c r="C131" s="34">
        <v>4301051480</v>
      </c>
      <c r="D131" s="759">
        <v>4680115882645</v>
      </c>
      <c r="E131" s="759"/>
      <c r="F131" s="59">
        <v>0.3</v>
      </c>
      <c r="G131" s="35">
        <v>6</v>
      </c>
      <c r="H131" s="59">
        <v>1.8</v>
      </c>
      <c r="I131" s="59">
        <v>2.64</v>
      </c>
      <c r="J131" s="35">
        <v>182</v>
      </c>
      <c r="K131" s="35" t="s">
        <v>83</v>
      </c>
      <c r="L131" s="35" t="s">
        <v>45</v>
      </c>
      <c r="M131" s="36" t="s">
        <v>82</v>
      </c>
      <c r="N131" s="36"/>
      <c r="O131" s="35">
        <v>40</v>
      </c>
      <c r="P131" s="102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61"/>
      <c r="R131" s="761"/>
      <c r="S131" s="761"/>
      <c r="T131" s="762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25"/>
        <v>0</v>
      </c>
      <c r="Z131" s="39" t="str">
        <f t="shared" si="30"/>
        <v/>
      </c>
      <c r="AA131" s="65" t="s">
        <v>45</v>
      </c>
      <c r="AB131" s="66" t="s">
        <v>45</v>
      </c>
      <c r="AC131" s="211" t="s">
        <v>268</v>
      </c>
      <c r="AG131" s="75"/>
      <c r="AJ131" s="79" t="s">
        <v>45</v>
      </c>
      <c r="AK131" s="79">
        <v>0</v>
      </c>
      <c r="BB131" s="212" t="s">
        <v>66</v>
      </c>
      <c r="BM131" s="75">
        <f t="shared" si="26"/>
        <v>0</v>
      </c>
      <c r="BN131" s="75">
        <f t="shared" si="27"/>
        <v>0</v>
      </c>
      <c r="BO131" s="75">
        <f t="shared" si="28"/>
        <v>0</v>
      </c>
      <c r="BP131" s="75">
        <f t="shared" si="29"/>
        <v>0</v>
      </c>
    </row>
    <row r="132" spans="1:68" x14ac:dyDescent="0.2">
      <c r="A132" s="749"/>
      <c r="B132" s="749"/>
      <c r="C132" s="749"/>
      <c r="D132" s="749"/>
      <c r="E132" s="749"/>
      <c r="F132" s="749"/>
      <c r="G132" s="749"/>
      <c r="H132" s="749"/>
      <c r="I132" s="749"/>
      <c r="J132" s="749"/>
      <c r="K132" s="749"/>
      <c r="L132" s="749"/>
      <c r="M132" s="749"/>
      <c r="N132" s="749"/>
      <c r="O132" s="750"/>
      <c r="P132" s="746" t="s">
        <v>40</v>
      </c>
      <c r="Q132" s="747"/>
      <c r="R132" s="747"/>
      <c r="S132" s="747"/>
      <c r="T132" s="747"/>
      <c r="U132" s="747"/>
      <c r="V132" s="748"/>
      <c r="W132" s="40" t="s">
        <v>39</v>
      </c>
      <c r="X132" s="41">
        <f>IFERROR(X123/H123,"0")+IFERROR(X124/H124,"0")+IFERROR(X125/H125,"0")+IFERROR(X126/H126,"0")+IFERROR(X127/H127,"0")+IFERROR(X128/H128,"0")+IFERROR(X129/H129,"0")+IFERROR(X130/H130,"0")+IFERROR(X131/H131,"0")</f>
        <v>2.3809523809523809</v>
      </c>
      <c r="Y132" s="41">
        <f>IFERROR(Y123/H123,"0")+IFERROR(Y124/H124,"0")+IFERROR(Y125/H125,"0")+IFERROR(Y126/H126,"0")+IFERROR(Y127/H127,"0")+IFERROR(Y128/H128,"0")+IFERROR(Y129/H129,"0")+IFERROR(Y130/H130,"0")+IFERROR(Y131/H131,"0")</f>
        <v>3</v>
      </c>
      <c r="Z132" s="41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5.6940000000000004E-2</v>
      </c>
      <c r="AA132" s="64"/>
      <c r="AB132" s="64"/>
      <c r="AC132" s="64"/>
    </row>
    <row r="133" spans="1:68" x14ac:dyDescent="0.2">
      <c r="A133" s="749"/>
      <c r="B133" s="749"/>
      <c r="C133" s="749"/>
      <c r="D133" s="749"/>
      <c r="E133" s="749"/>
      <c r="F133" s="749"/>
      <c r="G133" s="749"/>
      <c r="H133" s="749"/>
      <c r="I133" s="749"/>
      <c r="J133" s="749"/>
      <c r="K133" s="749"/>
      <c r="L133" s="749"/>
      <c r="M133" s="749"/>
      <c r="N133" s="749"/>
      <c r="O133" s="750"/>
      <c r="P133" s="746" t="s">
        <v>40</v>
      </c>
      <c r="Q133" s="747"/>
      <c r="R133" s="747"/>
      <c r="S133" s="747"/>
      <c r="T133" s="747"/>
      <c r="U133" s="747"/>
      <c r="V133" s="748"/>
      <c r="W133" s="40" t="s">
        <v>0</v>
      </c>
      <c r="X133" s="41">
        <f>IFERROR(SUM(X123:X131),"0")</f>
        <v>20</v>
      </c>
      <c r="Y133" s="41">
        <f>IFERROR(SUM(Y123:Y131),"0")</f>
        <v>25.200000000000003</v>
      </c>
      <c r="Z133" s="40"/>
      <c r="AA133" s="64"/>
      <c r="AB133" s="64"/>
      <c r="AC133" s="64"/>
    </row>
    <row r="134" spans="1:68" ht="14.25" hidden="1" customHeight="1" x14ac:dyDescent="0.25">
      <c r="A134" s="758" t="s">
        <v>194</v>
      </c>
      <c r="B134" s="758"/>
      <c r="C134" s="758"/>
      <c r="D134" s="758"/>
      <c r="E134" s="758"/>
      <c r="F134" s="758"/>
      <c r="G134" s="758"/>
      <c r="H134" s="758"/>
      <c r="I134" s="758"/>
      <c r="J134" s="758"/>
      <c r="K134" s="758"/>
      <c r="L134" s="758"/>
      <c r="M134" s="758"/>
      <c r="N134" s="758"/>
      <c r="O134" s="758"/>
      <c r="P134" s="758"/>
      <c r="Q134" s="758"/>
      <c r="R134" s="758"/>
      <c r="S134" s="758"/>
      <c r="T134" s="758"/>
      <c r="U134" s="758"/>
      <c r="V134" s="758"/>
      <c r="W134" s="758"/>
      <c r="X134" s="758"/>
      <c r="Y134" s="758"/>
      <c r="Z134" s="758"/>
      <c r="AA134" s="63"/>
      <c r="AB134" s="63"/>
      <c r="AC134" s="63"/>
    </row>
    <row r="135" spans="1:68" ht="37.5" hidden="1" customHeight="1" x14ac:dyDescent="0.25">
      <c r="A135" s="60" t="s">
        <v>269</v>
      </c>
      <c r="B135" s="60" t="s">
        <v>270</v>
      </c>
      <c r="C135" s="34">
        <v>4301060356</v>
      </c>
      <c r="D135" s="759">
        <v>4680115882652</v>
      </c>
      <c r="E135" s="759"/>
      <c r="F135" s="59">
        <v>0.33</v>
      </c>
      <c r="G135" s="35">
        <v>6</v>
      </c>
      <c r="H135" s="59">
        <v>1.98</v>
      </c>
      <c r="I135" s="59">
        <v>2.82</v>
      </c>
      <c r="J135" s="35">
        <v>182</v>
      </c>
      <c r="K135" s="35" t="s">
        <v>83</v>
      </c>
      <c r="L135" s="35" t="s">
        <v>45</v>
      </c>
      <c r="M135" s="36" t="s">
        <v>82</v>
      </c>
      <c r="N135" s="36"/>
      <c r="O135" s="35">
        <v>40</v>
      </c>
      <c r="P135" s="102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61"/>
      <c r="R135" s="761"/>
      <c r="S135" s="761"/>
      <c r="T135" s="762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271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hidden="1" customHeight="1" x14ac:dyDescent="0.25">
      <c r="A136" s="60" t="s">
        <v>272</v>
      </c>
      <c r="B136" s="60" t="s">
        <v>273</v>
      </c>
      <c r="C136" s="34">
        <v>4301060317</v>
      </c>
      <c r="D136" s="759">
        <v>4680115880238</v>
      </c>
      <c r="E136" s="759"/>
      <c r="F136" s="59">
        <v>0.33</v>
      </c>
      <c r="G136" s="35">
        <v>6</v>
      </c>
      <c r="H136" s="59">
        <v>1.98</v>
      </c>
      <c r="I136" s="59">
        <v>2.238</v>
      </c>
      <c r="J136" s="35">
        <v>182</v>
      </c>
      <c r="K136" s="35" t="s">
        <v>83</v>
      </c>
      <c r="L136" s="35" t="s">
        <v>45</v>
      </c>
      <c r="M136" s="36" t="s">
        <v>105</v>
      </c>
      <c r="N136" s="36"/>
      <c r="O136" s="35">
        <v>40</v>
      </c>
      <c r="P136" s="10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61"/>
      <c r="R136" s="761"/>
      <c r="S136" s="761"/>
      <c r="T136" s="762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215" t="s">
        <v>274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idden="1" x14ac:dyDescent="0.2">
      <c r="A137" s="749"/>
      <c r="B137" s="749"/>
      <c r="C137" s="749"/>
      <c r="D137" s="749"/>
      <c r="E137" s="749"/>
      <c r="F137" s="749"/>
      <c r="G137" s="749"/>
      <c r="H137" s="749"/>
      <c r="I137" s="749"/>
      <c r="J137" s="749"/>
      <c r="K137" s="749"/>
      <c r="L137" s="749"/>
      <c r="M137" s="749"/>
      <c r="N137" s="749"/>
      <c r="O137" s="750"/>
      <c r="P137" s="746" t="s">
        <v>40</v>
      </c>
      <c r="Q137" s="747"/>
      <c r="R137" s="747"/>
      <c r="S137" s="747"/>
      <c r="T137" s="747"/>
      <c r="U137" s="747"/>
      <c r="V137" s="748"/>
      <c r="W137" s="40" t="s">
        <v>39</v>
      </c>
      <c r="X137" s="41">
        <f>IFERROR(X135/H135,"0")+IFERROR(X136/H136,"0")</f>
        <v>0</v>
      </c>
      <c r="Y137" s="41">
        <f>IFERROR(Y135/H135,"0")+IFERROR(Y136/H136,"0")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hidden="1" x14ac:dyDescent="0.2">
      <c r="A138" s="749"/>
      <c r="B138" s="749"/>
      <c r="C138" s="749"/>
      <c r="D138" s="749"/>
      <c r="E138" s="749"/>
      <c r="F138" s="749"/>
      <c r="G138" s="749"/>
      <c r="H138" s="749"/>
      <c r="I138" s="749"/>
      <c r="J138" s="749"/>
      <c r="K138" s="749"/>
      <c r="L138" s="749"/>
      <c r="M138" s="749"/>
      <c r="N138" s="749"/>
      <c r="O138" s="750"/>
      <c r="P138" s="746" t="s">
        <v>40</v>
      </c>
      <c r="Q138" s="747"/>
      <c r="R138" s="747"/>
      <c r="S138" s="747"/>
      <c r="T138" s="747"/>
      <c r="U138" s="747"/>
      <c r="V138" s="748"/>
      <c r="W138" s="40" t="s">
        <v>0</v>
      </c>
      <c r="X138" s="41">
        <f>IFERROR(SUM(X135:X136),"0")</f>
        <v>0</v>
      </c>
      <c r="Y138" s="41">
        <f>IFERROR(SUM(Y135:Y136),"0")</f>
        <v>0</v>
      </c>
      <c r="Z138" s="40"/>
      <c r="AA138" s="64"/>
      <c r="AB138" s="64"/>
      <c r="AC138" s="64"/>
    </row>
    <row r="139" spans="1:68" ht="16.5" hidden="1" customHeight="1" x14ac:dyDescent="0.25">
      <c r="A139" s="769" t="s">
        <v>275</v>
      </c>
      <c r="B139" s="769"/>
      <c r="C139" s="769"/>
      <c r="D139" s="769"/>
      <c r="E139" s="769"/>
      <c r="F139" s="769"/>
      <c r="G139" s="769"/>
      <c r="H139" s="769"/>
      <c r="I139" s="769"/>
      <c r="J139" s="769"/>
      <c r="K139" s="769"/>
      <c r="L139" s="769"/>
      <c r="M139" s="769"/>
      <c r="N139" s="769"/>
      <c r="O139" s="769"/>
      <c r="P139" s="769"/>
      <c r="Q139" s="769"/>
      <c r="R139" s="769"/>
      <c r="S139" s="769"/>
      <c r="T139" s="769"/>
      <c r="U139" s="769"/>
      <c r="V139" s="769"/>
      <c r="W139" s="769"/>
      <c r="X139" s="769"/>
      <c r="Y139" s="769"/>
      <c r="Z139" s="769"/>
      <c r="AA139" s="62"/>
      <c r="AB139" s="62"/>
      <c r="AC139" s="62"/>
    </row>
    <row r="140" spans="1:68" ht="14.25" hidden="1" customHeight="1" x14ac:dyDescent="0.25">
      <c r="A140" s="758" t="s">
        <v>101</v>
      </c>
      <c r="B140" s="758"/>
      <c r="C140" s="758"/>
      <c r="D140" s="758"/>
      <c r="E140" s="758"/>
      <c r="F140" s="758"/>
      <c r="G140" s="758"/>
      <c r="H140" s="758"/>
      <c r="I140" s="758"/>
      <c r="J140" s="758"/>
      <c r="K140" s="758"/>
      <c r="L140" s="758"/>
      <c r="M140" s="758"/>
      <c r="N140" s="758"/>
      <c r="O140" s="758"/>
      <c r="P140" s="758"/>
      <c r="Q140" s="758"/>
      <c r="R140" s="758"/>
      <c r="S140" s="758"/>
      <c r="T140" s="758"/>
      <c r="U140" s="758"/>
      <c r="V140" s="758"/>
      <c r="W140" s="758"/>
      <c r="X140" s="758"/>
      <c r="Y140" s="758"/>
      <c r="Z140" s="758"/>
      <c r="AA140" s="63"/>
      <c r="AB140" s="63"/>
      <c r="AC140" s="63"/>
    </row>
    <row r="141" spans="1:68" ht="27" hidden="1" customHeight="1" x14ac:dyDescent="0.25">
      <c r="A141" s="60" t="s">
        <v>276</v>
      </c>
      <c r="B141" s="60" t="s">
        <v>277</v>
      </c>
      <c r="C141" s="34">
        <v>4301011562</v>
      </c>
      <c r="D141" s="759">
        <v>4680115882577</v>
      </c>
      <c r="E141" s="759"/>
      <c r="F141" s="59">
        <v>0.4</v>
      </c>
      <c r="G141" s="35">
        <v>8</v>
      </c>
      <c r="H141" s="59">
        <v>3.2</v>
      </c>
      <c r="I141" s="59">
        <v>3.38</v>
      </c>
      <c r="J141" s="35">
        <v>182</v>
      </c>
      <c r="K141" s="35" t="s">
        <v>83</v>
      </c>
      <c r="L141" s="35" t="s">
        <v>45</v>
      </c>
      <c r="M141" s="36" t="s">
        <v>98</v>
      </c>
      <c r="N141" s="36"/>
      <c r="O141" s="35">
        <v>90</v>
      </c>
      <c r="P141" s="10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61"/>
      <c r="R141" s="761"/>
      <c r="S141" s="761"/>
      <c r="T141" s="762"/>
      <c r="U141" s="37" t="s">
        <v>45</v>
      </c>
      <c r="V141" s="37" t="s">
        <v>45</v>
      </c>
      <c r="W141" s="38" t="s">
        <v>0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7" t="s">
        <v>278</v>
      </c>
      <c r="AG141" s="75"/>
      <c r="AJ141" s="79" t="s">
        <v>45</v>
      </c>
      <c r="AK141" s="79">
        <v>0</v>
      </c>
      <c r="BB141" s="218" t="s">
        <v>66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ht="27" hidden="1" customHeight="1" x14ac:dyDescent="0.25">
      <c r="A142" s="60" t="s">
        <v>276</v>
      </c>
      <c r="B142" s="60" t="s">
        <v>279</v>
      </c>
      <c r="C142" s="34">
        <v>4301011564</v>
      </c>
      <c r="D142" s="759">
        <v>4680115882577</v>
      </c>
      <c r="E142" s="759"/>
      <c r="F142" s="59">
        <v>0.4</v>
      </c>
      <c r="G142" s="35">
        <v>8</v>
      </c>
      <c r="H142" s="59">
        <v>3.2</v>
      </c>
      <c r="I142" s="59">
        <v>3.38</v>
      </c>
      <c r="J142" s="35">
        <v>182</v>
      </c>
      <c r="K142" s="35" t="s">
        <v>83</v>
      </c>
      <c r="L142" s="35" t="s">
        <v>45</v>
      </c>
      <c r="M142" s="36" t="s">
        <v>98</v>
      </c>
      <c r="N142" s="36"/>
      <c r="O142" s="35">
        <v>90</v>
      </c>
      <c r="P142" s="10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61"/>
      <c r="R142" s="761"/>
      <c r="S142" s="761"/>
      <c r="T142" s="762"/>
      <c r="U142" s="37" t="s">
        <v>45</v>
      </c>
      <c r="V142" s="37" t="s">
        <v>45</v>
      </c>
      <c r="W142" s="38" t="s">
        <v>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19" t="s">
        <v>278</v>
      </c>
      <c r="AG142" s="75"/>
      <c r="AJ142" s="79" t="s">
        <v>45</v>
      </c>
      <c r="AK142" s="79">
        <v>0</v>
      </c>
      <c r="BB142" s="220" t="s">
        <v>66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idden="1" x14ac:dyDescent="0.2">
      <c r="A143" s="749"/>
      <c r="B143" s="749"/>
      <c r="C143" s="749"/>
      <c r="D143" s="749"/>
      <c r="E143" s="749"/>
      <c r="F143" s="749"/>
      <c r="G143" s="749"/>
      <c r="H143" s="749"/>
      <c r="I143" s="749"/>
      <c r="J143" s="749"/>
      <c r="K143" s="749"/>
      <c r="L143" s="749"/>
      <c r="M143" s="749"/>
      <c r="N143" s="749"/>
      <c r="O143" s="750"/>
      <c r="P143" s="746" t="s">
        <v>40</v>
      </c>
      <c r="Q143" s="747"/>
      <c r="R143" s="747"/>
      <c r="S143" s="747"/>
      <c r="T143" s="747"/>
      <c r="U143" s="747"/>
      <c r="V143" s="748"/>
      <c r="W143" s="40" t="s">
        <v>39</v>
      </c>
      <c r="X143" s="41">
        <f>IFERROR(X141/H141,"0")+IFERROR(X142/H142,"0")</f>
        <v>0</v>
      </c>
      <c r="Y143" s="41">
        <f>IFERROR(Y141/H141,"0")+IFERROR(Y142/H142,"0")</f>
        <v>0</v>
      </c>
      <c r="Z143" s="41">
        <f>IFERROR(IF(Z141="",0,Z141),"0")+IFERROR(IF(Z142="",0,Z142),"0")</f>
        <v>0</v>
      </c>
      <c r="AA143" s="64"/>
      <c r="AB143" s="64"/>
      <c r="AC143" s="64"/>
    </row>
    <row r="144" spans="1:68" hidden="1" x14ac:dyDescent="0.2">
      <c r="A144" s="749"/>
      <c r="B144" s="749"/>
      <c r="C144" s="749"/>
      <c r="D144" s="749"/>
      <c r="E144" s="749"/>
      <c r="F144" s="749"/>
      <c r="G144" s="749"/>
      <c r="H144" s="749"/>
      <c r="I144" s="749"/>
      <c r="J144" s="749"/>
      <c r="K144" s="749"/>
      <c r="L144" s="749"/>
      <c r="M144" s="749"/>
      <c r="N144" s="749"/>
      <c r="O144" s="750"/>
      <c r="P144" s="746" t="s">
        <v>40</v>
      </c>
      <c r="Q144" s="747"/>
      <c r="R144" s="747"/>
      <c r="S144" s="747"/>
      <c r="T144" s="747"/>
      <c r="U144" s="747"/>
      <c r="V144" s="748"/>
      <c r="W144" s="40" t="s">
        <v>0</v>
      </c>
      <c r="X144" s="41">
        <f>IFERROR(SUM(X141:X142),"0")</f>
        <v>0</v>
      </c>
      <c r="Y144" s="41">
        <f>IFERROR(SUM(Y141:Y142),"0")</f>
        <v>0</v>
      </c>
      <c r="Z144" s="40"/>
      <c r="AA144" s="64"/>
      <c r="AB144" s="64"/>
      <c r="AC144" s="64"/>
    </row>
    <row r="145" spans="1:68" ht="14.25" hidden="1" customHeight="1" x14ac:dyDescent="0.25">
      <c r="A145" s="758" t="s">
        <v>163</v>
      </c>
      <c r="B145" s="758"/>
      <c r="C145" s="758"/>
      <c r="D145" s="758"/>
      <c r="E145" s="758"/>
      <c r="F145" s="758"/>
      <c r="G145" s="758"/>
      <c r="H145" s="758"/>
      <c r="I145" s="758"/>
      <c r="J145" s="758"/>
      <c r="K145" s="758"/>
      <c r="L145" s="758"/>
      <c r="M145" s="758"/>
      <c r="N145" s="758"/>
      <c r="O145" s="758"/>
      <c r="P145" s="758"/>
      <c r="Q145" s="758"/>
      <c r="R145" s="758"/>
      <c r="S145" s="758"/>
      <c r="T145" s="758"/>
      <c r="U145" s="758"/>
      <c r="V145" s="758"/>
      <c r="W145" s="758"/>
      <c r="X145" s="758"/>
      <c r="Y145" s="758"/>
      <c r="Z145" s="758"/>
      <c r="AA145" s="63"/>
      <c r="AB145" s="63"/>
      <c r="AC145" s="63"/>
    </row>
    <row r="146" spans="1:68" ht="27" hidden="1" customHeight="1" x14ac:dyDescent="0.25">
      <c r="A146" s="60" t="s">
        <v>280</v>
      </c>
      <c r="B146" s="60" t="s">
        <v>281</v>
      </c>
      <c r="C146" s="34">
        <v>4301031235</v>
      </c>
      <c r="D146" s="759">
        <v>4680115883444</v>
      </c>
      <c r="E146" s="759"/>
      <c r="F146" s="59">
        <v>0.35</v>
      </c>
      <c r="G146" s="35">
        <v>8</v>
      </c>
      <c r="H146" s="59">
        <v>2.8</v>
      </c>
      <c r="I146" s="59">
        <v>3.0680000000000001</v>
      </c>
      <c r="J146" s="35">
        <v>182</v>
      </c>
      <c r="K146" s="35" t="s">
        <v>83</v>
      </c>
      <c r="L146" s="35" t="s">
        <v>45</v>
      </c>
      <c r="M146" s="36" t="s">
        <v>98</v>
      </c>
      <c r="N146" s="36"/>
      <c r="O146" s="35">
        <v>90</v>
      </c>
      <c r="P146" s="102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61"/>
      <c r="R146" s="761"/>
      <c r="S146" s="761"/>
      <c r="T146" s="762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1" t="s">
        <v>282</v>
      </c>
      <c r="AG146" s="75"/>
      <c r="AJ146" s="79" t="s">
        <v>45</v>
      </c>
      <c r="AK146" s="79">
        <v>0</v>
      </c>
      <c r="BB146" s="222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hidden="1" customHeight="1" x14ac:dyDescent="0.25">
      <c r="A147" s="60" t="s">
        <v>280</v>
      </c>
      <c r="B147" s="60" t="s">
        <v>283</v>
      </c>
      <c r="C147" s="34">
        <v>4301031234</v>
      </c>
      <c r="D147" s="759">
        <v>4680115883444</v>
      </c>
      <c r="E147" s="759"/>
      <c r="F147" s="59">
        <v>0.35</v>
      </c>
      <c r="G147" s="35">
        <v>8</v>
      </c>
      <c r="H147" s="59">
        <v>2.8</v>
      </c>
      <c r="I147" s="59">
        <v>3.0680000000000001</v>
      </c>
      <c r="J147" s="35">
        <v>182</v>
      </c>
      <c r="K147" s="35" t="s">
        <v>83</v>
      </c>
      <c r="L147" s="35" t="s">
        <v>45</v>
      </c>
      <c r="M147" s="36" t="s">
        <v>98</v>
      </c>
      <c r="N147" s="36"/>
      <c r="O147" s="35">
        <v>90</v>
      </c>
      <c r="P147" s="102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61"/>
      <c r="R147" s="761"/>
      <c r="S147" s="761"/>
      <c r="T147" s="762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282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idden="1" x14ac:dyDescent="0.2">
      <c r="A148" s="749"/>
      <c r="B148" s="749"/>
      <c r="C148" s="749"/>
      <c r="D148" s="749"/>
      <c r="E148" s="749"/>
      <c r="F148" s="749"/>
      <c r="G148" s="749"/>
      <c r="H148" s="749"/>
      <c r="I148" s="749"/>
      <c r="J148" s="749"/>
      <c r="K148" s="749"/>
      <c r="L148" s="749"/>
      <c r="M148" s="749"/>
      <c r="N148" s="749"/>
      <c r="O148" s="750"/>
      <c r="P148" s="746" t="s">
        <v>40</v>
      </c>
      <c r="Q148" s="747"/>
      <c r="R148" s="747"/>
      <c r="S148" s="747"/>
      <c r="T148" s="747"/>
      <c r="U148" s="747"/>
      <c r="V148" s="748"/>
      <c r="W148" s="40" t="s">
        <v>39</v>
      </c>
      <c r="X148" s="41">
        <f>IFERROR(X146/H146,"0")+IFERROR(X147/H147,"0")</f>
        <v>0</v>
      </c>
      <c r="Y148" s="41">
        <f>IFERROR(Y146/H146,"0")+IFERROR(Y147/H147,"0")</f>
        <v>0</v>
      </c>
      <c r="Z148" s="41">
        <f>IFERROR(IF(Z146="",0,Z146),"0")+IFERROR(IF(Z147="",0,Z147),"0")</f>
        <v>0</v>
      </c>
      <c r="AA148" s="64"/>
      <c r="AB148" s="64"/>
      <c r="AC148" s="64"/>
    </row>
    <row r="149" spans="1:68" hidden="1" x14ac:dyDescent="0.2">
      <c r="A149" s="749"/>
      <c r="B149" s="749"/>
      <c r="C149" s="749"/>
      <c r="D149" s="749"/>
      <c r="E149" s="749"/>
      <c r="F149" s="749"/>
      <c r="G149" s="749"/>
      <c r="H149" s="749"/>
      <c r="I149" s="749"/>
      <c r="J149" s="749"/>
      <c r="K149" s="749"/>
      <c r="L149" s="749"/>
      <c r="M149" s="749"/>
      <c r="N149" s="749"/>
      <c r="O149" s="750"/>
      <c r="P149" s="746" t="s">
        <v>40</v>
      </c>
      <c r="Q149" s="747"/>
      <c r="R149" s="747"/>
      <c r="S149" s="747"/>
      <c r="T149" s="747"/>
      <c r="U149" s="747"/>
      <c r="V149" s="748"/>
      <c r="W149" s="40" t="s">
        <v>0</v>
      </c>
      <c r="X149" s="41">
        <f>IFERROR(SUM(X146:X147),"0")</f>
        <v>0</v>
      </c>
      <c r="Y149" s="41">
        <f>IFERROR(SUM(Y146:Y147),"0")</f>
        <v>0</v>
      </c>
      <c r="Z149" s="40"/>
      <c r="AA149" s="64"/>
      <c r="AB149" s="64"/>
      <c r="AC149" s="64"/>
    </row>
    <row r="150" spans="1:68" ht="14.25" hidden="1" customHeight="1" x14ac:dyDescent="0.25">
      <c r="A150" s="758" t="s">
        <v>78</v>
      </c>
      <c r="B150" s="758"/>
      <c r="C150" s="758"/>
      <c r="D150" s="758"/>
      <c r="E150" s="758"/>
      <c r="F150" s="758"/>
      <c r="G150" s="758"/>
      <c r="H150" s="758"/>
      <c r="I150" s="758"/>
      <c r="J150" s="758"/>
      <c r="K150" s="758"/>
      <c r="L150" s="758"/>
      <c r="M150" s="758"/>
      <c r="N150" s="758"/>
      <c r="O150" s="758"/>
      <c r="P150" s="758"/>
      <c r="Q150" s="758"/>
      <c r="R150" s="758"/>
      <c r="S150" s="758"/>
      <c r="T150" s="758"/>
      <c r="U150" s="758"/>
      <c r="V150" s="758"/>
      <c r="W150" s="758"/>
      <c r="X150" s="758"/>
      <c r="Y150" s="758"/>
      <c r="Z150" s="758"/>
      <c r="AA150" s="63"/>
      <c r="AB150" s="63"/>
      <c r="AC150" s="63"/>
    </row>
    <row r="151" spans="1:68" ht="16.5" hidden="1" customHeight="1" x14ac:dyDescent="0.25">
      <c r="A151" s="60" t="s">
        <v>284</v>
      </c>
      <c r="B151" s="60" t="s">
        <v>285</v>
      </c>
      <c r="C151" s="34">
        <v>4301051477</v>
      </c>
      <c r="D151" s="759">
        <v>4680115882584</v>
      </c>
      <c r="E151" s="759"/>
      <c r="F151" s="59">
        <v>0.33</v>
      </c>
      <c r="G151" s="35">
        <v>8</v>
      </c>
      <c r="H151" s="59">
        <v>2.64</v>
      </c>
      <c r="I151" s="59">
        <v>2.9079999999999999</v>
      </c>
      <c r="J151" s="35">
        <v>182</v>
      </c>
      <c r="K151" s="35" t="s">
        <v>83</v>
      </c>
      <c r="L151" s="35" t="s">
        <v>45</v>
      </c>
      <c r="M151" s="36" t="s">
        <v>98</v>
      </c>
      <c r="N151" s="36"/>
      <c r="O151" s="35">
        <v>60</v>
      </c>
      <c r="P151" s="10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61"/>
      <c r="R151" s="761"/>
      <c r="S151" s="761"/>
      <c r="T151" s="762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25" t="s">
        <v>278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16.5" hidden="1" customHeight="1" x14ac:dyDescent="0.25">
      <c r="A152" s="60" t="s">
        <v>284</v>
      </c>
      <c r="B152" s="60" t="s">
        <v>286</v>
      </c>
      <c r="C152" s="34">
        <v>4301051476</v>
      </c>
      <c r="D152" s="759">
        <v>4680115882584</v>
      </c>
      <c r="E152" s="759"/>
      <c r="F152" s="59">
        <v>0.33</v>
      </c>
      <c r="G152" s="35">
        <v>8</v>
      </c>
      <c r="H152" s="59">
        <v>2.64</v>
      </c>
      <c r="I152" s="59">
        <v>2.9079999999999999</v>
      </c>
      <c r="J152" s="35">
        <v>182</v>
      </c>
      <c r="K152" s="35" t="s">
        <v>83</v>
      </c>
      <c r="L152" s="35" t="s">
        <v>45</v>
      </c>
      <c r="M152" s="36" t="s">
        <v>98</v>
      </c>
      <c r="N152" s="36"/>
      <c r="O152" s="35">
        <v>60</v>
      </c>
      <c r="P152" s="10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61"/>
      <c r="R152" s="761"/>
      <c r="S152" s="761"/>
      <c r="T152" s="762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278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idden="1" x14ac:dyDescent="0.2">
      <c r="A153" s="749"/>
      <c r="B153" s="749"/>
      <c r="C153" s="749"/>
      <c r="D153" s="749"/>
      <c r="E153" s="749"/>
      <c r="F153" s="749"/>
      <c r="G153" s="749"/>
      <c r="H153" s="749"/>
      <c r="I153" s="749"/>
      <c r="J153" s="749"/>
      <c r="K153" s="749"/>
      <c r="L153" s="749"/>
      <c r="M153" s="749"/>
      <c r="N153" s="749"/>
      <c r="O153" s="750"/>
      <c r="P153" s="746" t="s">
        <v>40</v>
      </c>
      <c r="Q153" s="747"/>
      <c r="R153" s="747"/>
      <c r="S153" s="747"/>
      <c r="T153" s="747"/>
      <c r="U153" s="747"/>
      <c r="V153" s="748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hidden="1" x14ac:dyDescent="0.2">
      <c r="A154" s="749"/>
      <c r="B154" s="749"/>
      <c r="C154" s="749"/>
      <c r="D154" s="749"/>
      <c r="E154" s="749"/>
      <c r="F154" s="749"/>
      <c r="G154" s="749"/>
      <c r="H154" s="749"/>
      <c r="I154" s="749"/>
      <c r="J154" s="749"/>
      <c r="K154" s="749"/>
      <c r="L154" s="749"/>
      <c r="M154" s="749"/>
      <c r="N154" s="749"/>
      <c r="O154" s="750"/>
      <c r="P154" s="746" t="s">
        <v>40</v>
      </c>
      <c r="Q154" s="747"/>
      <c r="R154" s="747"/>
      <c r="S154" s="747"/>
      <c r="T154" s="747"/>
      <c r="U154" s="747"/>
      <c r="V154" s="748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6.5" hidden="1" customHeight="1" x14ac:dyDescent="0.25">
      <c r="A155" s="769" t="s">
        <v>99</v>
      </c>
      <c r="B155" s="769"/>
      <c r="C155" s="769"/>
      <c r="D155" s="769"/>
      <c r="E155" s="769"/>
      <c r="F155" s="769"/>
      <c r="G155" s="769"/>
      <c r="H155" s="769"/>
      <c r="I155" s="769"/>
      <c r="J155" s="769"/>
      <c r="K155" s="769"/>
      <c r="L155" s="769"/>
      <c r="M155" s="769"/>
      <c r="N155" s="769"/>
      <c r="O155" s="769"/>
      <c r="P155" s="769"/>
      <c r="Q155" s="769"/>
      <c r="R155" s="769"/>
      <c r="S155" s="769"/>
      <c r="T155" s="769"/>
      <c r="U155" s="769"/>
      <c r="V155" s="769"/>
      <c r="W155" s="769"/>
      <c r="X155" s="769"/>
      <c r="Y155" s="769"/>
      <c r="Z155" s="769"/>
      <c r="AA155" s="62"/>
      <c r="AB155" s="62"/>
      <c r="AC155" s="62"/>
    </row>
    <row r="156" spans="1:68" ht="14.25" hidden="1" customHeight="1" x14ac:dyDescent="0.25">
      <c r="A156" s="758" t="s">
        <v>101</v>
      </c>
      <c r="B156" s="758"/>
      <c r="C156" s="758"/>
      <c r="D156" s="758"/>
      <c r="E156" s="758"/>
      <c r="F156" s="758"/>
      <c r="G156" s="758"/>
      <c r="H156" s="758"/>
      <c r="I156" s="758"/>
      <c r="J156" s="758"/>
      <c r="K156" s="758"/>
      <c r="L156" s="758"/>
      <c r="M156" s="758"/>
      <c r="N156" s="758"/>
      <c r="O156" s="758"/>
      <c r="P156" s="758"/>
      <c r="Q156" s="758"/>
      <c r="R156" s="758"/>
      <c r="S156" s="758"/>
      <c r="T156" s="758"/>
      <c r="U156" s="758"/>
      <c r="V156" s="758"/>
      <c r="W156" s="758"/>
      <c r="X156" s="758"/>
      <c r="Y156" s="758"/>
      <c r="Z156" s="758"/>
      <c r="AA156" s="63"/>
      <c r="AB156" s="63"/>
      <c r="AC156" s="63"/>
    </row>
    <row r="157" spans="1:68" ht="27" hidden="1" customHeight="1" x14ac:dyDescent="0.25">
      <c r="A157" s="60" t="s">
        <v>287</v>
      </c>
      <c r="B157" s="60" t="s">
        <v>288</v>
      </c>
      <c r="C157" s="34">
        <v>4301011705</v>
      </c>
      <c r="D157" s="759">
        <v>4607091384604</v>
      </c>
      <c r="E157" s="759"/>
      <c r="F157" s="59">
        <v>0.4</v>
      </c>
      <c r="G157" s="35">
        <v>10</v>
      </c>
      <c r="H157" s="59">
        <v>4</v>
      </c>
      <c r="I157" s="59">
        <v>4.21</v>
      </c>
      <c r="J157" s="35">
        <v>132</v>
      </c>
      <c r="K157" s="35" t="s">
        <v>115</v>
      </c>
      <c r="L157" s="35" t="s">
        <v>45</v>
      </c>
      <c r="M157" s="36" t="s">
        <v>109</v>
      </c>
      <c r="N157" s="36"/>
      <c r="O157" s="35">
        <v>50</v>
      </c>
      <c r="P157" s="10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61"/>
      <c r="R157" s="761"/>
      <c r="S157" s="761"/>
      <c r="T157" s="762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IFERROR(IF(Y157=0,"",ROUNDUP(Y157/H157,0)*0.00902),"")</f>
        <v/>
      </c>
      <c r="AA157" s="65" t="s">
        <v>45</v>
      </c>
      <c r="AB157" s="66" t="s">
        <v>45</v>
      </c>
      <c r="AC157" s="229" t="s">
        <v>289</v>
      </c>
      <c r="AG157" s="75"/>
      <c r="AJ157" s="79" t="s">
        <v>45</v>
      </c>
      <c r="AK157" s="79">
        <v>0</v>
      </c>
      <c r="BB157" s="230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idden="1" x14ac:dyDescent="0.2">
      <c r="A158" s="749"/>
      <c r="B158" s="749"/>
      <c r="C158" s="749"/>
      <c r="D158" s="749"/>
      <c r="E158" s="749"/>
      <c r="F158" s="749"/>
      <c r="G158" s="749"/>
      <c r="H158" s="749"/>
      <c r="I158" s="749"/>
      <c r="J158" s="749"/>
      <c r="K158" s="749"/>
      <c r="L158" s="749"/>
      <c r="M158" s="749"/>
      <c r="N158" s="749"/>
      <c r="O158" s="750"/>
      <c r="P158" s="746" t="s">
        <v>40</v>
      </c>
      <c r="Q158" s="747"/>
      <c r="R158" s="747"/>
      <c r="S158" s="747"/>
      <c r="T158" s="747"/>
      <c r="U158" s="747"/>
      <c r="V158" s="748"/>
      <c r="W158" s="40" t="s">
        <v>39</v>
      </c>
      <c r="X158" s="41">
        <f>IFERROR(X157/H157,"0")</f>
        <v>0</v>
      </c>
      <c r="Y158" s="41">
        <f>IFERROR(Y157/H157,"0")</f>
        <v>0</v>
      </c>
      <c r="Z158" s="41">
        <f>IFERROR(IF(Z157="",0,Z157),"0")</f>
        <v>0</v>
      </c>
      <c r="AA158" s="64"/>
      <c r="AB158" s="64"/>
      <c r="AC158" s="64"/>
    </row>
    <row r="159" spans="1:68" hidden="1" x14ac:dyDescent="0.2">
      <c r="A159" s="749"/>
      <c r="B159" s="749"/>
      <c r="C159" s="749"/>
      <c r="D159" s="749"/>
      <c r="E159" s="749"/>
      <c r="F159" s="749"/>
      <c r="G159" s="749"/>
      <c r="H159" s="749"/>
      <c r="I159" s="749"/>
      <c r="J159" s="749"/>
      <c r="K159" s="749"/>
      <c r="L159" s="749"/>
      <c r="M159" s="749"/>
      <c r="N159" s="749"/>
      <c r="O159" s="750"/>
      <c r="P159" s="746" t="s">
        <v>40</v>
      </c>
      <c r="Q159" s="747"/>
      <c r="R159" s="747"/>
      <c r="S159" s="747"/>
      <c r="T159" s="747"/>
      <c r="U159" s="747"/>
      <c r="V159" s="748"/>
      <c r="W159" s="40" t="s">
        <v>0</v>
      </c>
      <c r="X159" s="41">
        <f>IFERROR(SUM(X157:X157),"0")</f>
        <v>0</v>
      </c>
      <c r="Y159" s="41">
        <f>IFERROR(SUM(Y157:Y157),"0")</f>
        <v>0</v>
      </c>
      <c r="Z159" s="40"/>
      <c r="AA159" s="64"/>
      <c r="AB159" s="64"/>
      <c r="AC159" s="64"/>
    </row>
    <row r="160" spans="1:68" ht="14.25" hidden="1" customHeight="1" x14ac:dyDescent="0.25">
      <c r="A160" s="758" t="s">
        <v>163</v>
      </c>
      <c r="B160" s="758"/>
      <c r="C160" s="758"/>
      <c r="D160" s="758"/>
      <c r="E160" s="758"/>
      <c r="F160" s="758"/>
      <c r="G160" s="758"/>
      <c r="H160" s="758"/>
      <c r="I160" s="758"/>
      <c r="J160" s="758"/>
      <c r="K160" s="758"/>
      <c r="L160" s="758"/>
      <c r="M160" s="758"/>
      <c r="N160" s="758"/>
      <c r="O160" s="758"/>
      <c r="P160" s="758"/>
      <c r="Q160" s="758"/>
      <c r="R160" s="758"/>
      <c r="S160" s="758"/>
      <c r="T160" s="758"/>
      <c r="U160" s="758"/>
      <c r="V160" s="758"/>
      <c r="W160" s="758"/>
      <c r="X160" s="758"/>
      <c r="Y160" s="758"/>
      <c r="Z160" s="758"/>
      <c r="AA160" s="63"/>
      <c r="AB160" s="63"/>
      <c r="AC160" s="63"/>
    </row>
    <row r="161" spans="1:68" ht="16.5" hidden="1" customHeight="1" x14ac:dyDescent="0.25">
      <c r="A161" s="60" t="s">
        <v>290</v>
      </c>
      <c r="B161" s="60" t="s">
        <v>291</v>
      </c>
      <c r="C161" s="34">
        <v>4301030895</v>
      </c>
      <c r="D161" s="759">
        <v>4607091387667</v>
      </c>
      <c r="E161" s="759"/>
      <c r="F161" s="59">
        <v>0.9</v>
      </c>
      <c r="G161" s="35">
        <v>10</v>
      </c>
      <c r="H161" s="59">
        <v>9</v>
      </c>
      <c r="I161" s="59">
        <v>9.5850000000000009</v>
      </c>
      <c r="J161" s="35">
        <v>64</v>
      </c>
      <c r="K161" s="35" t="s">
        <v>106</v>
      </c>
      <c r="L161" s="35" t="s">
        <v>45</v>
      </c>
      <c r="M161" s="36" t="s">
        <v>109</v>
      </c>
      <c r="N161" s="36"/>
      <c r="O161" s="35">
        <v>40</v>
      </c>
      <c r="P161" s="10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61"/>
      <c r="R161" s="761"/>
      <c r="S161" s="761"/>
      <c r="T161" s="762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IFERROR(IF(Y161=0,"",ROUNDUP(Y161/H161,0)*0.01898),"")</f>
        <v/>
      </c>
      <c r="AA161" s="65" t="s">
        <v>45</v>
      </c>
      <c r="AB161" s="66" t="s">
        <v>45</v>
      </c>
      <c r="AC161" s="231" t="s">
        <v>292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hidden="1" customHeight="1" x14ac:dyDescent="0.25">
      <c r="A162" s="60" t="s">
        <v>293</v>
      </c>
      <c r="B162" s="60" t="s">
        <v>294</v>
      </c>
      <c r="C162" s="34">
        <v>4301030961</v>
      </c>
      <c r="D162" s="759">
        <v>4607091387636</v>
      </c>
      <c r="E162" s="759"/>
      <c r="F162" s="59">
        <v>0.7</v>
      </c>
      <c r="G162" s="35">
        <v>6</v>
      </c>
      <c r="H162" s="59">
        <v>4.2</v>
      </c>
      <c r="I162" s="59">
        <v>4.5</v>
      </c>
      <c r="J162" s="35">
        <v>132</v>
      </c>
      <c r="K162" s="35" t="s">
        <v>115</v>
      </c>
      <c r="L162" s="35" t="s">
        <v>45</v>
      </c>
      <c r="M162" s="36" t="s">
        <v>82</v>
      </c>
      <c r="N162" s="36"/>
      <c r="O162" s="35">
        <v>40</v>
      </c>
      <c r="P162" s="10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61"/>
      <c r="R162" s="761"/>
      <c r="S162" s="761"/>
      <c r="T162" s="762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IFERROR(IF(Y162=0,"",ROUNDUP(Y162/H162,0)*0.00902),"")</f>
        <v/>
      </c>
      <c r="AA162" s="65" t="s">
        <v>45</v>
      </c>
      <c r="AB162" s="66" t="s">
        <v>45</v>
      </c>
      <c r="AC162" s="233" t="s">
        <v>295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16.5" hidden="1" customHeight="1" x14ac:dyDescent="0.25">
      <c r="A163" s="60" t="s">
        <v>296</v>
      </c>
      <c r="B163" s="60" t="s">
        <v>297</v>
      </c>
      <c r="C163" s="34">
        <v>4301030963</v>
      </c>
      <c r="D163" s="759">
        <v>4607091382426</v>
      </c>
      <c r="E163" s="759"/>
      <c r="F163" s="59">
        <v>0.9</v>
      </c>
      <c r="G163" s="35">
        <v>10</v>
      </c>
      <c r="H163" s="59">
        <v>9</v>
      </c>
      <c r="I163" s="59">
        <v>9.5850000000000009</v>
      </c>
      <c r="J163" s="35">
        <v>64</v>
      </c>
      <c r="K163" s="35" t="s">
        <v>106</v>
      </c>
      <c r="L163" s="35" t="s">
        <v>45</v>
      </c>
      <c r="M163" s="36" t="s">
        <v>82</v>
      </c>
      <c r="N163" s="36"/>
      <c r="O163" s="35">
        <v>40</v>
      </c>
      <c r="P163" s="10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61"/>
      <c r="R163" s="761"/>
      <c r="S163" s="761"/>
      <c r="T163" s="762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IFERROR(IF(Y163=0,"",ROUNDUP(Y163/H163,0)*0.01898),"")</f>
        <v/>
      </c>
      <c r="AA163" s="65" t="s">
        <v>45</v>
      </c>
      <c r="AB163" s="66" t="s">
        <v>45</v>
      </c>
      <c r="AC163" s="235" t="s">
        <v>298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27" hidden="1" customHeight="1" x14ac:dyDescent="0.25">
      <c r="A164" s="60" t="s">
        <v>299</v>
      </c>
      <c r="B164" s="60" t="s">
        <v>300</v>
      </c>
      <c r="C164" s="34">
        <v>4301030962</v>
      </c>
      <c r="D164" s="759">
        <v>4607091386547</v>
      </c>
      <c r="E164" s="759"/>
      <c r="F164" s="59">
        <v>0.35</v>
      </c>
      <c r="G164" s="35">
        <v>8</v>
      </c>
      <c r="H164" s="59">
        <v>2.8</v>
      </c>
      <c r="I164" s="59">
        <v>2.94</v>
      </c>
      <c r="J164" s="35">
        <v>234</v>
      </c>
      <c r="K164" s="35" t="s">
        <v>125</v>
      </c>
      <c r="L164" s="35" t="s">
        <v>45</v>
      </c>
      <c r="M164" s="36" t="s">
        <v>82</v>
      </c>
      <c r="N164" s="36"/>
      <c r="O164" s="35">
        <v>40</v>
      </c>
      <c r="P164" s="10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61"/>
      <c r="R164" s="761"/>
      <c r="S164" s="761"/>
      <c r="T164" s="762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IFERROR(IF(Y164=0,"",ROUNDUP(Y164/H164,0)*0.00502),"")</f>
        <v/>
      </c>
      <c r="AA164" s="65" t="s">
        <v>45</v>
      </c>
      <c r="AB164" s="66" t="s">
        <v>45</v>
      </c>
      <c r="AC164" s="237" t="s">
        <v>295</v>
      </c>
      <c r="AG164" s="75"/>
      <c r="AJ164" s="79" t="s">
        <v>45</v>
      </c>
      <c r="AK164" s="79">
        <v>0</v>
      </c>
      <c r="BB164" s="238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hidden="1" customHeight="1" x14ac:dyDescent="0.25">
      <c r="A165" s="60" t="s">
        <v>301</v>
      </c>
      <c r="B165" s="60" t="s">
        <v>302</v>
      </c>
      <c r="C165" s="34">
        <v>4301030964</v>
      </c>
      <c r="D165" s="759">
        <v>4607091382464</v>
      </c>
      <c r="E165" s="759"/>
      <c r="F165" s="59">
        <v>0.35</v>
      </c>
      <c r="G165" s="35">
        <v>8</v>
      </c>
      <c r="H165" s="59">
        <v>2.8</v>
      </c>
      <c r="I165" s="59">
        <v>2.964</v>
      </c>
      <c r="J165" s="35">
        <v>234</v>
      </c>
      <c r="K165" s="35" t="s">
        <v>125</v>
      </c>
      <c r="L165" s="35" t="s">
        <v>45</v>
      </c>
      <c r="M165" s="36" t="s">
        <v>82</v>
      </c>
      <c r="N165" s="36"/>
      <c r="O165" s="35">
        <v>40</v>
      </c>
      <c r="P165" s="10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61"/>
      <c r="R165" s="761"/>
      <c r="S165" s="761"/>
      <c r="T165" s="762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39" t="s">
        <v>298</v>
      </c>
      <c r="AG165" s="75"/>
      <c r="AJ165" s="79" t="s">
        <v>45</v>
      </c>
      <c r="AK165" s="79">
        <v>0</v>
      </c>
      <c r="BB165" s="240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idden="1" x14ac:dyDescent="0.2">
      <c r="A166" s="749"/>
      <c r="B166" s="749"/>
      <c r="C166" s="749"/>
      <c r="D166" s="749"/>
      <c r="E166" s="749"/>
      <c r="F166" s="749"/>
      <c r="G166" s="749"/>
      <c r="H166" s="749"/>
      <c r="I166" s="749"/>
      <c r="J166" s="749"/>
      <c r="K166" s="749"/>
      <c r="L166" s="749"/>
      <c r="M166" s="749"/>
      <c r="N166" s="749"/>
      <c r="O166" s="750"/>
      <c r="P166" s="746" t="s">
        <v>40</v>
      </c>
      <c r="Q166" s="747"/>
      <c r="R166" s="747"/>
      <c r="S166" s="747"/>
      <c r="T166" s="747"/>
      <c r="U166" s="747"/>
      <c r="V166" s="748"/>
      <c r="W166" s="40" t="s">
        <v>39</v>
      </c>
      <c r="X166" s="41">
        <f>IFERROR(X161/H161,"0")+IFERROR(X162/H162,"0")+IFERROR(X163/H163,"0")+IFERROR(X164/H164,"0")+IFERROR(X165/H165,"0")</f>
        <v>0</v>
      </c>
      <c r="Y166" s="41">
        <f>IFERROR(Y161/H161,"0")+IFERROR(Y162/H162,"0")+IFERROR(Y163/H163,"0")+IFERROR(Y164/H164,"0")+IFERROR(Y165/H165,"0")</f>
        <v>0</v>
      </c>
      <c r="Z166" s="41">
        <f>IFERROR(IF(Z161="",0,Z161),"0")+IFERROR(IF(Z162="",0,Z162),"0")+IFERROR(IF(Z163="",0,Z163),"0")+IFERROR(IF(Z164="",0,Z164),"0")+IFERROR(IF(Z165="",0,Z165),"0")</f>
        <v>0</v>
      </c>
      <c r="AA166" s="64"/>
      <c r="AB166" s="64"/>
      <c r="AC166" s="64"/>
    </row>
    <row r="167" spans="1:68" hidden="1" x14ac:dyDescent="0.2">
      <c r="A167" s="749"/>
      <c r="B167" s="749"/>
      <c r="C167" s="749"/>
      <c r="D167" s="749"/>
      <c r="E167" s="749"/>
      <c r="F167" s="749"/>
      <c r="G167" s="749"/>
      <c r="H167" s="749"/>
      <c r="I167" s="749"/>
      <c r="J167" s="749"/>
      <c r="K167" s="749"/>
      <c r="L167" s="749"/>
      <c r="M167" s="749"/>
      <c r="N167" s="749"/>
      <c r="O167" s="750"/>
      <c r="P167" s="746" t="s">
        <v>40</v>
      </c>
      <c r="Q167" s="747"/>
      <c r="R167" s="747"/>
      <c r="S167" s="747"/>
      <c r="T167" s="747"/>
      <c r="U167" s="747"/>
      <c r="V167" s="748"/>
      <c r="W167" s="40" t="s">
        <v>0</v>
      </c>
      <c r="X167" s="41">
        <f>IFERROR(SUM(X161:X165),"0")</f>
        <v>0</v>
      </c>
      <c r="Y167" s="41">
        <f>IFERROR(SUM(Y161:Y165),"0")</f>
        <v>0</v>
      </c>
      <c r="Z167" s="40"/>
      <c r="AA167" s="64"/>
      <c r="AB167" s="64"/>
      <c r="AC167" s="64"/>
    </row>
    <row r="168" spans="1:68" ht="14.25" hidden="1" customHeight="1" x14ac:dyDescent="0.25">
      <c r="A168" s="758" t="s">
        <v>78</v>
      </c>
      <c r="B168" s="758"/>
      <c r="C168" s="758"/>
      <c r="D168" s="758"/>
      <c r="E168" s="758"/>
      <c r="F168" s="758"/>
      <c r="G168" s="758"/>
      <c r="H168" s="758"/>
      <c r="I168" s="758"/>
      <c r="J168" s="758"/>
      <c r="K168" s="758"/>
      <c r="L168" s="758"/>
      <c r="M168" s="758"/>
      <c r="N168" s="758"/>
      <c r="O168" s="758"/>
      <c r="P168" s="758"/>
      <c r="Q168" s="758"/>
      <c r="R168" s="758"/>
      <c r="S168" s="758"/>
      <c r="T168" s="758"/>
      <c r="U168" s="758"/>
      <c r="V168" s="758"/>
      <c r="W168" s="758"/>
      <c r="X168" s="758"/>
      <c r="Y168" s="758"/>
      <c r="Z168" s="758"/>
      <c r="AA168" s="63"/>
      <c r="AB168" s="63"/>
      <c r="AC168" s="63"/>
    </row>
    <row r="169" spans="1:68" ht="16.5" hidden="1" customHeight="1" x14ac:dyDescent="0.25">
      <c r="A169" s="60" t="s">
        <v>303</v>
      </c>
      <c r="B169" s="60" t="s">
        <v>304</v>
      </c>
      <c r="C169" s="34">
        <v>4301051653</v>
      </c>
      <c r="D169" s="759">
        <v>4607091386264</v>
      </c>
      <c r="E169" s="759"/>
      <c r="F169" s="59">
        <v>0.5</v>
      </c>
      <c r="G169" s="35">
        <v>6</v>
      </c>
      <c r="H169" s="59">
        <v>3</v>
      </c>
      <c r="I169" s="59">
        <v>3.258</v>
      </c>
      <c r="J169" s="35">
        <v>182</v>
      </c>
      <c r="K169" s="35" t="s">
        <v>83</v>
      </c>
      <c r="L169" s="35" t="s">
        <v>45</v>
      </c>
      <c r="M169" s="36" t="s">
        <v>105</v>
      </c>
      <c r="N169" s="36"/>
      <c r="O169" s="35">
        <v>31</v>
      </c>
      <c r="P169" s="101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61"/>
      <c r="R169" s="761"/>
      <c r="S169" s="761"/>
      <c r="T169" s="762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IFERROR(IF(Y169=0,"",ROUNDUP(Y169/H169,0)*0.00651),"")</f>
        <v/>
      </c>
      <c r="AA169" s="65" t="s">
        <v>45</v>
      </c>
      <c r="AB169" s="66" t="s">
        <v>45</v>
      </c>
      <c r="AC169" s="241" t="s">
        <v>305</v>
      </c>
      <c r="AG169" s="75"/>
      <c r="AJ169" s="79" t="s">
        <v>45</v>
      </c>
      <c r="AK169" s="79">
        <v>0</v>
      </c>
      <c r="BB169" s="242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t="27" hidden="1" customHeight="1" x14ac:dyDescent="0.25">
      <c r="A170" s="60" t="s">
        <v>306</v>
      </c>
      <c r="B170" s="60" t="s">
        <v>307</v>
      </c>
      <c r="C170" s="34">
        <v>4301051313</v>
      </c>
      <c r="D170" s="759">
        <v>4607091385427</v>
      </c>
      <c r="E170" s="759"/>
      <c r="F170" s="59">
        <v>0.5</v>
      </c>
      <c r="G170" s="35">
        <v>6</v>
      </c>
      <c r="H170" s="59">
        <v>3</v>
      </c>
      <c r="I170" s="59">
        <v>3.2519999999999998</v>
      </c>
      <c r="J170" s="35">
        <v>182</v>
      </c>
      <c r="K170" s="35" t="s">
        <v>83</v>
      </c>
      <c r="L170" s="35" t="s">
        <v>45</v>
      </c>
      <c r="M170" s="36" t="s">
        <v>82</v>
      </c>
      <c r="N170" s="36"/>
      <c r="O170" s="35">
        <v>40</v>
      </c>
      <c r="P170" s="10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61"/>
      <c r="R170" s="761"/>
      <c r="S170" s="761"/>
      <c r="T170" s="762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IFERROR(IF(Y170=0,"",ROUNDUP(Y170/H170,0)*0.00651),"")</f>
        <v/>
      </c>
      <c r="AA170" s="65" t="s">
        <v>45</v>
      </c>
      <c r="AB170" s="66" t="s">
        <v>45</v>
      </c>
      <c r="AC170" s="243" t="s">
        <v>308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idden="1" x14ac:dyDescent="0.2">
      <c r="A171" s="749"/>
      <c r="B171" s="749"/>
      <c r="C171" s="749"/>
      <c r="D171" s="749"/>
      <c r="E171" s="749"/>
      <c r="F171" s="749"/>
      <c r="G171" s="749"/>
      <c r="H171" s="749"/>
      <c r="I171" s="749"/>
      <c r="J171" s="749"/>
      <c r="K171" s="749"/>
      <c r="L171" s="749"/>
      <c r="M171" s="749"/>
      <c r="N171" s="749"/>
      <c r="O171" s="750"/>
      <c r="P171" s="746" t="s">
        <v>40</v>
      </c>
      <c r="Q171" s="747"/>
      <c r="R171" s="747"/>
      <c r="S171" s="747"/>
      <c r="T171" s="747"/>
      <c r="U171" s="747"/>
      <c r="V171" s="748"/>
      <c r="W171" s="40" t="s">
        <v>39</v>
      </c>
      <c r="X171" s="41">
        <f>IFERROR(X169/H169,"0")+IFERROR(X170/H170,"0")</f>
        <v>0</v>
      </c>
      <c r="Y171" s="41">
        <f>IFERROR(Y169/H169,"0")+IFERROR(Y170/H170,"0")</f>
        <v>0</v>
      </c>
      <c r="Z171" s="41">
        <f>IFERROR(IF(Z169="",0,Z169),"0")+IFERROR(IF(Z170="",0,Z170),"0")</f>
        <v>0</v>
      </c>
      <c r="AA171" s="64"/>
      <c r="AB171" s="64"/>
      <c r="AC171" s="64"/>
    </row>
    <row r="172" spans="1:68" hidden="1" x14ac:dyDescent="0.2">
      <c r="A172" s="749"/>
      <c r="B172" s="749"/>
      <c r="C172" s="749"/>
      <c r="D172" s="749"/>
      <c r="E172" s="749"/>
      <c r="F172" s="749"/>
      <c r="G172" s="749"/>
      <c r="H172" s="749"/>
      <c r="I172" s="749"/>
      <c r="J172" s="749"/>
      <c r="K172" s="749"/>
      <c r="L172" s="749"/>
      <c r="M172" s="749"/>
      <c r="N172" s="749"/>
      <c r="O172" s="750"/>
      <c r="P172" s="746" t="s">
        <v>40</v>
      </c>
      <c r="Q172" s="747"/>
      <c r="R172" s="747"/>
      <c r="S172" s="747"/>
      <c r="T172" s="747"/>
      <c r="U172" s="747"/>
      <c r="V172" s="748"/>
      <c r="W172" s="40" t="s">
        <v>0</v>
      </c>
      <c r="X172" s="41">
        <f>IFERROR(SUM(X169:X170),"0")</f>
        <v>0</v>
      </c>
      <c r="Y172" s="41">
        <f>IFERROR(SUM(Y169:Y170),"0")</f>
        <v>0</v>
      </c>
      <c r="Z172" s="40"/>
      <c r="AA172" s="64"/>
      <c r="AB172" s="64"/>
      <c r="AC172" s="64"/>
    </row>
    <row r="173" spans="1:68" ht="27.75" hidden="1" customHeight="1" x14ac:dyDescent="0.2">
      <c r="A173" s="790" t="s">
        <v>309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52"/>
      <c r="AB173" s="52"/>
      <c r="AC173" s="52"/>
    </row>
    <row r="174" spans="1:68" ht="16.5" hidden="1" customHeight="1" x14ac:dyDescent="0.25">
      <c r="A174" s="769" t="s">
        <v>310</v>
      </c>
      <c r="B174" s="769"/>
      <c r="C174" s="769"/>
      <c r="D174" s="769"/>
      <c r="E174" s="769"/>
      <c r="F174" s="769"/>
      <c r="G174" s="769"/>
      <c r="H174" s="769"/>
      <c r="I174" s="769"/>
      <c r="J174" s="769"/>
      <c r="K174" s="769"/>
      <c r="L174" s="769"/>
      <c r="M174" s="769"/>
      <c r="N174" s="769"/>
      <c r="O174" s="769"/>
      <c r="P174" s="769"/>
      <c r="Q174" s="769"/>
      <c r="R174" s="769"/>
      <c r="S174" s="769"/>
      <c r="T174" s="769"/>
      <c r="U174" s="769"/>
      <c r="V174" s="769"/>
      <c r="W174" s="769"/>
      <c r="X174" s="769"/>
      <c r="Y174" s="769"/>
      <c r="Z174" s="769"/>
      <c r="AA174" s="62"/>
      <c r="AB174" s="62"/>
      <c r="AC174" s="62"/>
    </row>
    <row r="175" spans="1:68" ht="14.25" hidden="1" customHeight="1" x14ac:dyDescent="0.25">
      <c r="A175" s="758" t="s">
        <v>152</v>
      </c>
      <c r="B175" s="758"/>
      <c r="C175" s="758"/>
      <c r="D175" s="758"/>
      <c r="E175" s="758"/>
      <c r="F175" s="758"/>
      <c r="G175" s="758"/>
      <c r="H175" s="758"/>
      <c r="I175" s="758"/>
      <c r="J175" s="758"/>
      <c r="K175" s="758"/>
      <c r="L175" s="758"/>
      <c r="M175" s="758"/>
      <c r="N175" s="758"/>
      <c r="O175" s="758"/>
      <c r="P175" s="758"/>
      <c r="Q175" s="758"/>
      <c r="R175" s="758"/>
      <c r="S175" s="758"/>
      <c r="T175" s="758"/>
      <c r="U175" s="758"/>
      <c r="V175" s="758"/>
      <c r="W175" s="758"/>
      <c r="X175" s="758"/>
      <c r="Y175" s="758"/>
      <c r="Z175" s="758"/>
      <c r="AA175" s="63"/>
      <c r="AB175" s="63"/>
      <c r="AC175" s="63"/>
    </row>
    <row r="176" spans="1:68" ht="27" hidden="1" customHeight="1" x14ac:dyDescent="0.25">
      <c r="A176" s="60" t="s">
        <v>311</v>
      </c>
      <c r="B176" s="60" t="s">
        <v>312</v>
      </c>
      <c r="C176" s="34">
        <v>4301020323</v>
      </c>
      <c r="D176" s="759">
        <v>4680115886223</v>
      </c>
      <c r="E176" s="759"/>
      <c r="F176" s="59">
        <v>0.33</v>
      </c>
      <c r="G176" s="35">
        <v>6</v>
      </c>
      <c r="H176" s="59">
        <v>1.98</v>
      </c>
      <c r="I176" s="59">
        <v>2.08</v>
      </c>
      <c r="J176" s="35">
        <v>234</v>
      </c>
      <c r="K176" s="35" t="s">
        <v>125</v>
      </c>
      <c r="L176" s="35" t="s">
        <v>45</v>
      </c>
      <c r="M176" s="36" t="s">
        <v>82</v>
      </c>
      <c r="N176" s="36"/>
      <c r="O176" s="35">
        <v>40</v>
      </c>
      <c r="P176" s="10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61"/>
      <c r="R176" s="761"/>
      <c r="S176" s="761"/>
      <c r="T176" s="762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IFERROR(IF(Y176=0,"",ROUNDUP(Y176/H176,0)*0.00502),"")</f>
        <v/>
      </c>
      <c r="AA176" s="65" t="s">
        <v>45</v>
      </c>
      <c r="AB176" s="66" t="s">
        <v>45</v>
      </c>
      <c r="AC176" s="245" t="s">
        <v>313</v>
      </c>
      <c r="AG176" s="75"/>
      <c r="AJ176" s="79" t="s">
        <v>45</v>
      </c>
      <c r="AK176" s="79">
        <v>0</v>
      </c>
      <c r="BB176" s="246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749"/>
      <c r="B177" s="749"/>
      <c r="C177" s="749"/>
      <c r="D177" s="749"/>
      <c r="E177" s="749"/>
      <c r="F177" s="749"/>
      <c r="G177" s="749"/>
      <c r="H177" s="749"/>
      <c r="I177" s="749"/>
      <c r="J177" s="749"/>
      <c r="K177" s="749"/>
      <c r="L177" s="749"/>
      <c r="M177" s="749"/>
      <c r="N177" s="749"/>
      <c r="O177" s="750"/>
      <c r="P177" s="746" t="s">
        <v>40</v>
      </c>
      <c r="Q177" s="747"/>
      <c r="R177" s="747"/>
      <c r="S177" s="747"/>
      <c r="T177" s="747"/>
      <c r="U177" s="747"/>
      <c r="V177" s="748"/>
      <c r="W177" s="40" t="s">
        <v>39</v>
      </c>
      <c r="X177" s="41">
        <f>IFERROR(X176/H176,"0")</f>
        <v>0</v>
      </c>
      <c r="Y177" s="41">
        <f>IFERROR(Y176/H176,"0")</f>
        <v>0</v>
      </c>
      <c r="Z177" s="41">
        <f>IFERROR(IF(Z176="",0,Z176),"0")</f>
        <v>0</v>
      </c>
      <c r="AA177" s="64"/>
      <c r="AB177" s="64"/>
      <c r="AC177" s="64"/>
    </row>
    <row r="178" spans="1:68" hidden="1" x14ac:dyDescent="0.2">
      <c r="A178" s="749"/>
      <c r="B178" s="749"/>
      <c r="C178" s="749"/>
      <c r="D178" s="749"/>
      <c r="E178" s="749"/>
      <c r="F178" s="749"/>
      <c r="G178" s="749"/>
      <c r="H178" s="749"/>
      <c r="I178" s="749"/>
      <c r="J178" s="749"/>
      <c r="K178" s="749"/>
      <c r="L178" s="749"/>
      <c r="M178" s="749"/>
      <c r="N178" s="749"/>
      <c r="O178" s="750"/>
      <c r="P178" s="746" t="s">
        <v>40</v>
      </c>
      <c r="Q178" s="747"/>
      <c r="R178" s="747"/>
      <c r="S178" s="747"/>
      <c r="T178" s="747"/>
      <c r="U178" s="747"/>
      <c r="V178" s="748"/>
      <c r="W178" s="40" t="s">
        <v>0</v>
      </c>
      <c r="X178" s="41">
        <f>IFERROR(SUM(X176:X176),"0")</f>
        <v>0</v>
      </c>
      <c r="Y178" s="41">
        <f>IFERROR(SUM(Y176:Y176),"0")</f>
        <v>0</v>
      </c>
      <c r="Z178" s="40"/>
      <c r="AA178" s="64"/>
      <c r="AB178" s="64"/>
      <c r="AC178" s="64"/>
    </row>
    <row r="179" spans="1:68" ht="14.25" hidden="1" customHeight="1" x14ac:dyDescent="0.25">
      <c r="A179" s="758" t="s">
        <v>163</v>
      </c>
      <c r="B179" s="758"/>
      <c r="C179" s="758"/>
      <c r="D179" s="758"/>
      <c r="E179" s="758"/>
      <c r="F179" s="758"/>
      <c r="G179" s="758"/>
      <c r="H179" s="758"/>
      <c r="I179" s="758"/>
      <c r="J179" s="758"/>
      <c r="K179" s="758"/>
      <c r="L179" s="758"/>
      <c r="M179" s="758"/>
      <c r="N179" s="758"/>
      <c r="O179" s="758"/>
      <c r="P179" s="758"/>
      <c r="Q179" s="758"/>
      <c r="R179" s="758"/>
      <c r="S179" s="758"/>
      <c r="T179" s="758"/>
      <c r="U179" s="758"/>
      <c r="V179" s="758"/>
      <c r="W179" s="758"/>
      <c r="X179" s="758"/>
      <c r="Y179" s="758"/>
      <c r="Z179" s="758"/>
      <c r="AA179" s="63"/>
      <c r="AB179" s="63"/>
      <c r="AC179" s="63"/>
    </row>
    <row r="180" spans="1:68" ht="27" hidden="1" customHeight="1" x14ac:dyDescent="0.25">
      <c r="A180" s="60" t="s">
        <v>314</v>
      </c>
      <c r="B180" s="60" t="s">
        <v>315</v>
      </c>
      <c r="C180" s="34">
        <v>4301031191</v>
      </c>
      <c r="D180" s="759">
        <v>4680115880993</v>
      </c>
      <c r="E180" s="759"/>
      <c r="F180" s="59">
        <v>0.7</v>
      </c>
      <c r="G180" s="35">
        <v>6</v>
      </c>
      <c r="H180" s="59">
        <v>4.2</v>
      </c>
      <c r="I180" s="59">
        <v>4.47</v>
      </c>
      <c r="J180" s="35">
        <v>132</v>
      </c>
      <c r="K180" s="35" t="s">
        <v>115</v>
      </c>
      <c r="L180" s="35" t="s">
        <v>45</v>
      </c>
      <c r="M180" s="36" t="s">
        <v>82</v>
      </c>
      <c r="N180" s="36"/>
      <c r="O180" s="35">
        <v>40</v>
      </c>
      <c r="P180" s="10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61"/>
      <c r="R180" s="761"/>
      <c r="S180" s="761"/>
      <c r="T180" s="762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ref="Y180:Y187" si="31">IFERROR(IF(X180="",0,CEILING((X180/$H180),1)*$H180),"")</f>
        <v>0</v>
      </c>
      <c r="Z180" s="39" t="str">
        <f>IFERROR(IF(Y180=0,"",ROUNDUP(Y180/H180,0)*0.00902),"")</f>
        <v/>
      </c>
      <c r="AA180" s="65" t="s">
        <v>45</v>
      </c>
      <c r="AB180" s="66" t="s">
        <v>45</v>
      </c>
      <c r="AC180" s="247" t="s">
        <v>316</v>
      </c>
      <c r="AG180" s="75"/>
      <c r="AJ180" s="79" t="s">
        <v>45</v>
      </c>
      <c r="AK180" s="79">
        <v>0</v>
      </c>
      <c r="BB180" s="248" t="s">
        <v>66</v>
      </c>
      <c r="BM180" s="75">
        <f t="shared" ref="BM180:BM187" si="32">IFERROR(X180*I180/H180,"0")</f>
        <v>0</v>
      </c>
      <c r="BN180" s="75">
        <f t="shared" ref="BN180:BN187" si="33">IFERROR(Y180*I180/H180,"0")</f>
        <v>0</v>
      </c>
      <c r="BO180" s="75">
        <f t="shared" ref="BO180:BO187" si="34">IFERROR(1/J180*(X180/H180),"0")</f>
        <v>0</v>
      </c>
      <c r="BP180" s="75">
        <f t="shared" ref="BP180:BP187" si="35">IFERROR(1/J180*(Y180/H180),"0")</f>
        <v>0</v>
      </c>
    </row>
    <row r="181" spans="1:68" ht="27" customHeight="1" x14ac:dyDescent="0.25">
      <c r="A181" s="60" t="s">
        <v>317</v>
      </c>
      <c r="B181" s="60" t="s">
        <v>318</v>
      </c>
      <c r="C181" s="34">
        <v>4301031204</v>
      </c>
      <c r="D181" s="759">
        <v>4680115881761</v>
      </c>
      <c r="E181" s="759"/>
      <c r="F181" s="59">
        <v>0.7</v>
      </c>
      <c r="G181" s="35">
        <v>6</v>
      </c>
      <c r="H181" s="59">
        <v>4.2</v>
      </c>
      <c r="I181" s="59">
        <v>4.47</v>
      </c>
      <c r="J181" s="35">
        <v>132</v>
      </c>
      <c r="K181" s="35" t="s">
        <v>115</v>
      </c>
      <c r="L181" s="35" t="s">
        <v>45</v>
      </c>
      <c r="M181" s="36" t="s">
        <v>82</v>
      </c>
      <c r="N181" s="36"/>
      <c r="O181" s="35">
        <v>40</v>
      </c>
      <c r="P181" s="10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61"/>
      <c r="R181" s="761"/>
      <c r="S181" s="761"/>
      <c r="T181" s="762"/>
      <c r="U181" s="37" t="s">
        <v>45</v>
      </c>
      <c r="V181" s="37" t="s">
        <v>45</v>
      </c>
      <c r="W181" s="38" t="s">
        <v>0</v>
      </c>
      <c r="X181" s="56">
        <v>30</v>
      </c>
      <c r="Y181" s="53">
        <f t="shared" si="31"/>
        <v>33.6</v>
      </c>
      <c r="Z181" s="39">
        <f>IFERROR(IF(Y181=0,"",ROUNDUP(Y181/H181,0)*0.00902),"")</f>
        <v>7.2160000000000002E-2</v>
      </c>
      <c r="AA181" s="65" t="s">
        <v>45</v>
      </c>
      <c r="AB181" s="66" t="s">
        <v>45</v>
      </c>
      <c r="AC181" s="249" t="s">
        <v>319</v>
      </c>
      <c r="AG181" s="75"/>
      <c r="AJ181" s="79" t="s">
        <v>45</v>
      </c>
      <c r="AK181" s="79">
        <v>0</v>
      </c>
      <c r="BB181" s="250" t="s">
        <v>66</v>
      </c>
      <c r="BM181" s="75">
        <f t="shared" si="32"/>
        <v>31.928571428571427</v>
      </c>
      <c r="BN181" s="75">
        <f t="shared" si="33"/>
        <v>35.76</v>
      </c>
      <c r="BO181" s="75">
        <f t="shared" si="34"/>
        <v>5.4112554112554112E-2</v>
      </c>
      <c r="BP181" s="75">
        <f t="shared" si="35"/>
        <v>6.0606060606060608E-2</v>
      </c>
    </row>
    <row r="182" spans="1:68" ht="27" customHeight="1" x14ac:dyDescent="0.25">
      <c r="A182" s="60" t="s">
        <v>320</v>
      </c>
      <c r="B182" s="60" t="s">
        <v>321</v>
      </c>
      <c r="C182" s="34">
        <v>4301031201</v>
      </c>
      <c r="D182" s="759">
        <v>4680115881563</v>
      </c>
      <c r="E182" s="759"/>
      <c r="F182" s="59">
        <v>0.7</v>
      </c>
      <c r="G182" s="35">
        <v>6</v>
      </c>
      <c r="H182" s="59">
        <v>4.2</v>
      </c>
      <c r="I182" s="59">
        <v>4.41</v>
      </c>
      <c r="J182" s="35">
        <v>132</v>
      </c>
      <c r="K182" s="35" t="s">
        <v>115</v>
      </c>
      <c r="L182" s="35" t="s">
        <v>45</v>
      </c>
      <c r="M182" s="36" t="s">
        <v>82</v>
      </c>
      <c r="N182" s="36"/>
      <c r="O182" s="35">
        <v>40</v>
      </c>
      <c r="P182" s="10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61"/>
      <c r="R182" s="761"/>
      <c r="S182" s="761"/>
      <c r="T182" s="762"/>
      <c r="U182" s="37" t="s">
        <v>45</v>
      </c>
      <c r="V182" s="37" t="s">
        <v>45</v>
      </c>
      <c r="W182" s="38" t="s">
        <v>0</v>
      </c>
      <c r="X182" s="56">
        <v>170</v>
      </c>
      <c r="Y182" s="53">
        <f t="shared" si="31"/>
        <v>172.20000000000002</v>
      </c>
      <c r="Z182" s="39">
        <f>IFERROR(IF(Y182=0,"",ROUNDUP(Y182/H182,0)*0.00902),"")</f>
        <v>0.36982000000000004</v>
      </c>
      <c r="AA182" s="65" t="s">
        <v>45</v>
      </c>
      <c r="AB182" s="66" t="s">
        <v>45</v>
      </c>
      <c r="AC182" s="251" t="s">
        <v>322</v>
      </c>
      <c r="AG182" s="75"/>
      <c r="AJ182" s="79" t="s">
        <v>45</v>
      </c>
      <c r="AK182" s="79">
        <v>0</v>
      </c>
      <c r="BB182" s="252" t="s">
        <v>66</v>
      </c>
      <c r="BM182" s="75">
        <f t="shared" si="32"/>
        <v>178.5</v>
      </c>
      <c r="BN182" s="75">
        <f t="shared" si="33"/>
        <v>180.81</v>
      </c>
      <c r="BO182" s="75">
        <f t="shared" si="34"/>
        <v>0.30663780663780665</v>
      </c>
      <c r="BP182" s="75">
        <f t="shared" si="35"/>
        <v>0.31060606060606061</v>
      </c>
    </row>
    <row r="183" spans="1:68" ht="27" hidden="1" customHeight="1" x14ac:dyDescent="0.25">
      <c r="A183" s="60" t="s">
        <v>323</v>
      </c>
      <c r="B183" s="60" t="s">
        <v>324</v>
      </c>
      <c r="C183" s="34">
        <v>4301031199</v>
      </c>
      <c r="D183" s="759">
        <v>4680115880986</v>
      </c>
      <c r="E183" s="759"/>
      <c r="F183" s="59">
        <v>0.35</v>
      </c>
      <c r="G183" s="35">
        <v>6</v>
      </c>
      <c r="H183" s="59">
        <v>2.1</v>
      </c>
      <c r="I183" s="59">
        <v>2.23</v>
      </c>
      <c r="J183" s="35">
        <v>234</v>
      </c>
      <c r="K183" s="35" t="s">
        <v>125</v>
      </c>
      <c r="L183" s="35" t="s">
        <v>45</v>
      </c>
      <c r="M183" s="36" t="s">
        <v>82</v>
      </c>
      <c r="N183" s="36"/>
      <c r="O183" s="35">
        <v>40</v>
      </c>
      <c r="P183" s="10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61"/>
      <c r="R183" s="761"/>
      <c r="S183" s="761"/>
      <c r="T183" s="762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3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316</v>
      </c>
      <c r="AG183" s="75"/>
      <c r="AJ183" s="79" t="s">
        <v>45</v>
      </c>
      <c r="AK183" s="79">
        <v>0</v>
      </c>
      <c r="BB183" s="254" t="s">
        <v>66</v>
      </c>
      <c r="BM183" s="75">
        <f t="shared" si="32"/>
        <v>0</v>
      </c>
      <c r="BN183" s="75">
        <f t="shared" si="33"/>
        <v>0</v>
      </c>
      <c r="BO183" s="75">
        <f t="shared" si="34"/>
        <v>0</v>
      </c>
      <c r="BP183" s="75">
        <f t="shared" si="35"/>
        <v>0</v>
      </c>
    </row>
    <row r="184" spans="1:68" ht="27" hidden="1" customHeight="1" x14ac:dyDescent="0.25">
      <c r="A184" s="60" t="s">
        <v>325</v>
      </c>
      <c r="B184" s="60" t="s">
        <v>326</v>
      </c>
      <c r="C184" s="34">
        <v>4301031205</v>
      </c>
      <c r="D184" s="759">
        <v>4680115881785</v>
      </c>
      <c r="E184" s="759"/>
      <c r="F184" s="59">
        <v>0.35</v>
      </c>
      <c r="G184" s="35">
        <v>6</v>
      </c>
      <c r="H184" s="59">
        <v>2.1</v>
      </c>
      <c r="I184" s="59">
        <v>2.23</v>
      </c>
      <c r="J184" s="35">
        <v>234</v>
      </c>
      <c r="K184" s="35" t="s">
        <v>125</v>
      </c>
      <c r="L184" s="35" t="s">
        <v>45</v>
      </c>
      <c r="M184" s="36" t="s">
        <v>82</v>
      </c>
      <c r="N184" s="36"/>
      <c r="O184" s="35">
        <v>40</v>
      </c>
      <c r="P184" s="10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61"/>
      <c r="R184" s="761"/>
      <c r="S184" s="761"/>
      <c r="T184" s="762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31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319</v>
      </c>
      <c r="AG184" s="75"/>
      <c r="AJ184" s="79" t="s">
        <v>45</v>
      </c>
      <c r="AK184" s="79">
        <v>0</v>
      </c>
      <c r="BB184" s="256" t="s">
        <v>66</v>
      </c>
      <c r="BM184" s="75">
        <f t="shared" si="32"/>
        <v>0</v>
      </c>
      <c r="BN184" s="75">
        <f t="shared" si="33"/>
        <v>0</v>
      </c>
      <c r="BO184" s="75">
        <f t="shared" si="34"/>
        <v>0</v>
      </c>
      <c r="BP184" s="75">
        <f t="shared" si="35"/>
        <v>0</v>
      </c>
    </row>
    <row r="185" spans="1:68" ht="27" hidden="1" customHeight="1" x14ac:dyDescent="0.25">
      <c r="A185" s="60" t="s">
        <v>327</v>
      </c>
      <c r="B185" s="60" t="s">
        <v>328</v>
      </c>
      <c r="C185" s="34">
        <v>4301031202</v>
      </c>
      <c r="D185" s="759">
        <v>4680115881679</v>
      </c>
      <c r="E185" s="759"/>
      <c r="F185" s="59">
        <v>0.35</v>
      </c>
      <c r="G185" s="35">
        <v>6</v>
      </c>
      <c r="H185" s="59">
        <v>2.1</v>
      </c>
      <c r="I185" s="59">
        <v>2.2000000000000002</v>
      </c>
      <c r="J185" s="35">
        <v>234</v>
      </c>
      <c r="K185" s="35" t="s">
        <v>125</v>
      </c>
      <c r="L185" s="35" t="s">
        <v>45</v>
      </c>
      <c r="M185" s="36" t="s">
        <v>82</v>
      </c>
      <c r="N185" s="36"/>
      <c r="O185" s="35">
        <v>40</v>
      </c>
      <c r="P185" s="10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61"/>
      <c r="R185" s="761"/>
      <c r="S185" s="761"/>
      <c r="T185" s="762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3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322</v>
      </c>
      <c r="AG185" s="75"/>
      <c r="AJ185" s="79" t="s">
        <v>45</v>
      </c>
      <c r="AK185" s="79">
        <v>0</v>
      </c>
      <c r="BB185" s="258" t="s">
        <v>66</v>
      </c>
      <c r="BM185" s="75">
        <f t="shared" si="32"/>
        <v>0</v>
      </c>
      <c r="BN185" s="75">
        <f t="shared" si="33"/>
        <v>0</v>
      </c>
      <c r="BO185" s="75">
        <f t="shared" si="34"/>
        <v>0</v>
      </c>
      <c r="BP185" s="75">
        <f t="shared" si="35"/>
        <v>0</v>
      </c>
    </row>
    <row r="186" spans="1:68" ht="27" hidden="1" customHeight="1" x14ac:dyDescent="0.25">
      <c r="A186" s="60" t="s">
        <v>329</v>
      </c>
      <c r="B186" s="60" t="s">
        <v>330</v>
      </c>
      <c r="C186" s="34">
        <v>4301031158</v>
      </c>
      <c r="D186" s="759">
        <v>4680115880191</v>
      </c>
      <c r="E186" s="759"/>
      <c r="F186" s="59">
        <v>0.4</v>
      </c>
      <c r="G186" s="35">
        <v>6</v>
      </c>
      <c r="H186" s="59">
        <v>2.4</v>
      </c>
      <c r="I186" s="59">
        <v>2.58</v>
      </c>
      <c r="J186" s="35">
        <v>182</v>
      </c>
      <c r="K186" s="35" t="s">
        <v>83</v>
      </c>
      <c r="L186" s="35" t="s">
        <v>45</v>
      </c>
      <c r="M186" s="36" t="s">
        <v>82</v>
      </c>
      <c r="N186" s="36"/>
      <c r="O186" s="35">
        <v>40</v>
      </c>
      <c r="P186" s="10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61"/>
      <c r="R186" s="761"/>
      <c r="S186" s="761"/>
      <c r="T186" s="762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31"/>
        <v>0</v>
      </c>
      <c r="Z186" s="39" t="str">
        <f>IFERROR(IF(Y186=0,"",ROUNDUP(Y186/H186,0)*0.00651),"")</f>
        <v/>
      </c>
      <c r="AA186" s="65" t="s">
        <v>45</v>
      </c>
      <c r="AB186" s="66" t="s">
        <v>45</v>
      </c>
      <c r="AC186" s="259" t="s">
        <v>322</v>
      </c>
      <c r="AG186" s="75"/>
      <c r="AJ186" s="79" t="s">
        <v>45</v>
      </c>
      <c r="AK186" s="79">
        <v>0</v>
      </c>
      <c r="BB186" s="260" t="s">
        <v>66</v>
      </c>
      <c r="BM186" s="75">
        <f t="shared" si="32"/>
        <v>0</v>
      </c>
      <c r="BN186" s="75">
        <f t="shared" si="33"/>
        <v>0</v>
      </c>
      <c r="BO186" s="75">
        <f t="shared" si="34"/>
        <v>0</v>
      </c>
      <c r="BP186" s="75">
        <f t="shared" si="35"/>
        <v>0</v>
      </c>
    </row>
    <row r="187" spans="1:68" ht="27" hidden="1" customHeight="1" x14ac:dyDescent="0.25">
      <c r="A187" s="60" t="s">
        <v>331</v>
      </c>
      <c r="B187" s="60" t="s">
        <v>332</v>
      </c>
      <c r="C187" s="34">
        <v>4301031245</v>
      </c>
      <c r="D187" s="759">
        <v>4680115883963</v>
      </c>
      <c r="E187" s="759"/>
      <c r="F187" s="59">
        <v>0.28000000000000003</v>
      </c>
      <c r="G187" s="35">
        <v>6</v>
      </c>
      <c r="H187" s="59">
        <v>1.68</v>
      </c>
      <c r="I187" s="59">
        <v>1.78</v>
      </c>
      <c r="J187" s="35">
        <v>234</v>
      </c>
      <c r="K187" s="35" t="s">
        <v>125</v>
      </c>
      <c r="L187" s="35" t="s">
        <v>45</v>
      </c>
      <c r="M187" s="36" t="s">
        <v>82</v>
      </c>
      <c r="N187" s="36"/>
      <c r="O187" s="35">
        <v>40</v>
      </c>
      <c r="P187" s="10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61"/>
      <c r="R187" s="761"/>
      <c r="S187" s="761"/>
      <c r="T187" s="762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31"/>
        <v>0</v>
      </c>
      <c r="Z187" s="39" t="str">
        <f>IFERROR(IF(Y187=0,"",ROUNDUP(Y187/H187,0)*0.00502),"")</f>
        <v/>
      </c>
      <c r="AA187" s="65" t="s">
        <v>45</v>
      </c>
      <c r="AB187" s="66" t="s">
        <v>45</v>
      </c>
      <c r="AC187" s="261" t="s">
        <v>333</v>
      </c>
      <c r="AG187" s="75"/>
      <c r="AJ187" s="79" t="s">
        <v>45</v>
      </c>
      <c r="AK187" s="79">
        <v>0</v>
      </c>
      <c r="BB187" s="262" t="s">
        <v>66</v>
      </c>
      <c r="BM187" s="75">
        <f t="shared" si="32"/>
        <v>0</v>
      </c>
      <c r="BN187" s="75">
        <f t="shared" si="33"/>
        <v>0</v>
      </c>
      <c r="BO187" s="75">
        <f t="shared" si="34"/>
        <v>0</v>
      </c>
      <c r="BP187" s="75">
        <f t="shared" si="35"/>
        <v>0</v>
      </c>
    </row>
    <row r="188" spans="1:68" x14ac:dyDescent="0.2">
      <c r="A188" s="749"/>
      <c r="B188" s="749"/>
      <c r="C188" s="749"/>
      <c r="D188" s="749"/>
      <c r="E188" s="749"/>
      <c r="F188" s="749"/>
      <c r="G188" s="749"/>
      <c r="H188" s="749"/>
      <c r="I188" s="749"/>
      <c r="J188" s="749"/>
      <c r="K188" s="749"/>
      <c r="L188" s="749"/>
      <c r="M188" s="749"/>
      <c r="N188" s="749"/>
      <c r="O188" s="750"/>
      <c r="P188" s="746" t="s">
        <v>40</v>
      </c>
      <c r="Q188" s="747"/>
      <c r="R188" s="747"/>
      <c r="S188" s="747"/>
      <c r="T188" s="747"/>
      <c r="U188" s="747"/>
      <c r="V188" s="748"/>
      <c r="W188" s="40" t="s">
        <v>39</v>
      </c>
      <c r="X188" s="41">
        <f>IFERROR(X180/H180,"0")+IFERROR(X181/H181,"0")+IFERROR(X182/H182,"0")+IFERROR(X183/H183,"0")+IFERROR(X184/H184,"0")+IFERROR(X185/H185,"0")+IFERROR(X186/H186,"0")+IFERROR(X187/H187,"0")</f>
        <v>47.61904761904762</v>
      </c>
      <c r="Y188" s="41">
        <f>IFERROR(Y180/H180,"0")+IFERROR(Y181/H181,"0")+IFERROR(Y182/H182,"0")+IFERROR(Y183/H183,"0")+IFERROR(Y184/H184,"0")+IFERROR(Y185/H185,"0")+IFERROR(Y186/H186,"0")+IFERROR(Y187/H187,"0")</f>
        <v>49</v>
      </c>
      <c r="Z188" s="41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0.44198000000000004</v>
      </c>
      <c r="AA188" s="64"/>
      <c r="AB188" s="64"/>
      <c r="AC188" s="64"/>
    </row>
    <row r="189" spans="1:68" x14ac:dyDescent="0.2">
      <c r="A189" s="749"/>
      <c r="B189" s="749"/>
      <c r="C189" s="749"/>
      <c r="D189" s="749"/>
      <c r="E189" s="749"/>
      <c r="F189" s="749"/>
      <c r="G189" s="749"/>
      <c r="H189" s="749"/>
      <c r="I189" s="749"/>
      <c r="J189" s="749"/>
      <c r="K189" s="749"/>
      <c r="L189" s="749"/>
      <c r="M189" s="749"/>
      <c r="N189" s="749"/>
      <c r="O189" s="750"/>
      <c r="P189" s="746" t="s">
        <v>40</v>
      </c>
      <c r="Q189" s="747"/>
      <c r="R189" s="747"/>
      <c r="S189" s="747"/>
      <c r="T189" s="747"/>
      <c r="U189" s="747"/>
      <c r="V189" s="748"/>
      <c r="W189" s="40" t="s">
        <v>0</v>
      </c>
      <c r="X189" s="41">
        <f>IFERROR(SUM(X180:X187),"0")</f>
        <v>200</v>
      </c>
      <c r="Y189" s="41">
        <f>IFERROR(SUM(Y180:Y187),"0")</f>
        <v>205.8</v>
      </c>
      <c r="Z189" s="40"/>
      <c r="AA189" s="64"/>
      <c r="AB189" s="64"/>
      <c r="AC189" s="64"/>
    </row>
    <row r="190" spans="1:68" ht="16.5" hidden="1" customHeight="1" x14ac:dyDescent="0.25">
      <c r="A190" s="769" t="s">
        <v>334</v>
      </c>
      <c r="B190" s="769"/>
      <c r="C190" s="769"/>
      <c r="D190" s="769"/>
      <c r="E190" s="769"/>
      <c r="F190" s="769"/>
      <c r="G190" s="769"/>
      <c r="H190" s="769"/>
      <c r="I190" s="769"/>
      <c r="J190" s="769"/>
      <c r="K190" s="769"/>
      <c r="L190" s="769"/>
      <c r="M190" s="769"/>
      <c r="N190" s="769"/>
      <c r="O190" s="769"/>
      <c r="P190" s="769"/>
      <c r="Q190" s="769"/>
      <c r="R190" s="769"/>
      <c r="S190" s="769"/>
      <c r="T190" s="769"/>
      <c r="U190" s="769"/>
      <c r="V190" s="769"/>
      <c r="W190" s="769"/>
      <c r="X190" s="769"/>
      <c r="Y190" s="769"/>
      <c r="Z190" s="769"/>
      <c r="AA190" s="62"/>
      <c r="AB190" s="62"/>
      <c r="AC190" s="62"/>
    </row>
    <row r="191" spans="1:68" ht="14.25" hidden="1" customHeight="1" x14ac:dyDescent="0.25">
      <c r="A191" s="758" t="s">
        <v>101</v>
      </c>
      <c r="B191" s="758"/>
      <c r="C191" s="758"/>
      <c r="D191" s="758"/>
      <c r="E191" s="758"/>
      <c r="F191" s="758"/>
      <c r="G191" s="758"/>
      <c r="H191" s="758"/>
      <c r="I191" s="758"/>
      <c r="J191" s="758"/>
      <c r="K191" s="758"/>
      <c r="L191" s="758"/>
      <c r="M191" s="758"/>
      <c r="N191" s="758"/>
      <c r="O191" s="758"/>
      <c r="P191" s="758"/>
      <c r="Q191" s="758"/>
      <c r="R191" s="758"/>
      <c r="S191" s="758"/>
      <c r="T191" s="758"/>
      <c r="U191" s="758"/>
      <c r="V191" s="758"/>
      <c r="W191" s="758"/>
      <c r="X191" s="758"/>
      <c r="Y191" s="758"/>
      <c r="Z191" s="758"/>
      <c r="AA191" s="63"/>
      <c r="AB191" s="63"/>
      <c r="AC191" s="63"/>
    </row>
    <row r="192" spans="1:68" ht="16.5" hidden="1" customHeight="1" x14ac:dyDescent="0.25">
      <c r="A192" s="60" t="s">
        <v>335</v>
      </c>
      <c r="B192" s="60" t="s">
        <v>336</v>
      </c>
      <c r="C192" s="34">
        <v>4301011450</v>
      </c>
      <c r="D192" s="759">
        <v>4680115881402</v>
      </c>
      <c r="E192" s="759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106</v>
      </c>
      <c r="L192" s="35" t="s">
        <v>45</v>
      </c>
      <c r="M192" s="36" t="s">
        <v>109</v>
      </c>
      <c r="N192" s="36"/>
      <c r="O192" s="35">
        <v>55</v>
      </c>
      <c r="P192" s="10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61"/>
      <c r="R192" s="761"/>
      <c r="S192" s="761"/>
      <c r="T192" s="762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 t="s">
        <v>45</v>
      </c>
      <c r="AB192" s="66" t="s">
        <v>45</v>
      </c>
      <c r="AC192" s="263" t="s">
        <v>337</v>
      </c>
      <c r="AG192" s="75"/>
      <c r="AJ192" s="79" t="s">
        <v>45</v>
      </c>
      <c r="AK192" s="79">
        <v>0</v>
      </c>
      <c r="BB192" s="264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338</v>
      </c>
      <c r="B193" s="60" t="s">
        <v>339</v>
      </c>
      <c r="C193" s="34">
        <v>4301011768</v>
      </c>
      <c r="D193" s="759">
        <v>4680115881396</v>
      </c>
      <c r="E193" s="759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83</v>
      </c>
      <c r="L193" s="35" t="s">
        <v>45</v>
      </c>
      <c r="M193" s="36" t="s">
        <v>109</v>
      </c>
      <c r="N193" s="36"/>
      <c r="O193" s="35">
        <v>55</v>
      </c>
      <c r="P193" s="10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61"/>
      <c r="R193" s="761"/>
      <c r="S193" s="761"/>
      <c r="T193" s="762"/>
      <c r="U193" s="37" t="s">
        <v>45</v>
      </c>
      <c r="V193" s="37" t="s">
        <v>45</v>
      </c>
      <c r="W193" s="38" t="s">
        <v>0</v>
      </c>
      <c r="X193" s="56">
        <v>36</v>
      </c>
      <c r="Y193" s="53">
        <f>IFERROR(IF(X193="",0,CEILING((X193/$H193),1)*$H193),"")</f>
        <v>37.800000000000004</v>
      </c>
      <c r="Z193" s="39">
        <f>IFERROR(IF(Y193=0,"",ROUNDUP(Y193/H193,0)*0.00651),"")</f>
        <v>9.1139999999999999E-2</v>
      </c>
      <c r="AA193" s="65" t="s">
        <v>45</v>
      </c>
      <c r="AB193" s="66" t="s">
        <v>45</v>
      </c>
      <c r="AC193" s="265" t="s">
        <v>337</v>
      </c>
      <c r="AG193" s="75"/>
      <c r="AJ193" s="79" t="s">
        <v>45</v>
      </c>
      <c r="AK193" s="79">
        <v>0</v>
      </c>
      <c r="BB193" s="266" t="s">
        <v>66</v>
      </c>
      <c r="BM193" s="75">
        <f>IFERROR(X193*I193/H193,"0")</f>
        <v>38.399999999999991</v>
      </c>
      <c r="BN193" s="75">
        <f>IFERROR(Y193*I193/H193,"0")</f>
        <v>40.32</v>
      </c>
      <c r="BO193" s="75">
        <f>IFERROR(1/J193*(X193/H193),"0")</f>
        <v>7.3260073260073263E-2</v>
      </c>
      <c r="BP193" s="75">
        <f>IFERROR(1/J193*(Y193/H193),"0")</f>
        <v>7.6923076923076927E-2</v>
      </c>
    </row>
    <row r="194" spans="1:68" x14ac:dyDescent="0.2">
      <c r="A194" s="749"/>
      <c r="B194" s="749"/>
      <c r="C194" s="749"/>
      <c r="D194" s="749"/>
      <c r="E194" s="749"/>
      <c r="F194" s="749"/>
      <c r="G194" s="749"/>
      <c r="H194" s="749"/>
      <c r="I194" s="749"/>
      <c r="J194" s="749"/>
      <c r="K194" s="749"/>
      <c r="L194" s="749"/>
      <c r="M194" s="749"/>
      <c r="N194" s="749"/>
      <c r="O194" s="750"/>
      <c r="P194" s="746" t="s">
        <v>40</v>
      </c>
      <c r="Q194" s="747"/>
      <c r="R194" s="747"/>
      <c r="S194" s="747"/>
      <c r="T194" s="747"/>
      <c r="U194" s="747"/>
      <c r="V194" s="748"/>
      <c r="W194" s="40" t="s">
        <v>39</v>
      </c>
      <c r="X194" s="41">
        <f>IFERROR(X192/H192,"0")+IFERROR(X193/H193,"0")</f>
        <v>13.333333333333332</v>
      </c>
      <c r="Y194" s="41">
        <f>IFERROR(Y192/H192,"0")+IFERROR(Y193/H193,"0")</f>
        <v>14</v>
      </c>
      <c r="Z194" s="41">
        <f>IFERROR(IF(Z192="",0,Z192),"0")+IFERROR(IF(Z193="",0,Z193),"0")</f>
        <v>9.1139999999999999E-2</v>
      </c>
      <c r="AA194" s="64"/>
      <c r="AB194" s="64"/>
      <c r="AC194" s="64"/>
    </row>
    <row r="195" spans="1:68" x14ac:dyDescent="0.2">
      <c r="A195" s="749"/>
      <c r="B195" s="749"/>
      <c r="C195" s="749"/>
      <c r="D195" s="749"/>
      <c r="E195" s="749"/>
      <c r="F195" s="749"/>
      <c r="G195" s="749"/>
      <c r="H195" s="749"/>
      <c r="I195" s="749"/>
      <c r="J195" s="749"/>
      <c r="K195" s="749"/>
      <c r="L195" s="749"/>
      <c r="M195" s="749"/>
      <c r="N195" s="749"/>
      <c r="O195" s="750"/>
      <c r="P195" s="746" t="s">
        <v>40</v>
      </c>
      <c r="Q195" s="747"/>
      <c r="R195" s="747"/>
      <c r="S195" s="747"/>
      <c r="T195" s="747"/>
      <c r="U195" s="747"/>
      <c r="V195" s="748"/>
      <c r="W195" s="40" t="s">
        <v>0</v>
      </c>
      <c r="X195" s="41">
        <f>IFERROR(SUM(X192:X193),"0")</f>
        <v>36</v>
      </c>
      <c r="Y195" s="41">
        <f>IFERROR(SUM(Y192:Y193),"0")</f>
        <v>37.800000000000004</v>
      </c>
      <c r="Z195" s="40"/>
      <c r="AA195" s="64"/>
      <c r="AB195" s="64"/>
      <c r="AC195" s="64"/>
    </row>
    <row r="196" spans="1:68" ht="14.25" hidden="1" customHeight="1" x14ac:dyDescent="0.25">
      <c r="A196" s="758" t="s">
        <v>152</v>
      </c>
      <c r="B196" s="758"/>
      <c r="C196" s="758"/>
      <c r="D196" s="758"/>
      <c r="E196" s="758"/>
      <c r="F196" s="758"/>
      <c r="G196" s="758"/>
      <c r="H196" s="758"/>
      <c r="I196" s="758"/>
      <c r="J196" s="758"/>
      <c r="K196" s="758"/>
      <c r="L196" s="758"/>
      <c r="M196" s="758"/>
      <c r="N196" s="758"/>
      <c r="O196" s="758"/>
      <c r="P196" s="758"/>
      <c r="Q196" s="758"/>
      <c r="R196" s="758"/>
      <c r="S196" s="758"/>
      <c r="T196" s="758"/>
      <c r="U196" s="758"/>
      <c r="V196" s="758"/>
      <c r="W196" s="758"/>
      <c r="X196" s="758"/>
      <c r="Y196" s="758"/>
      <c r="Z196" s="758"/>
      <c r="AA196" s="63"/>
      <c r="AB196" s="63"/>
      <c r="AC196" s="63"/>
    </row>
    <row r="197" spans="1:68" ht="16.5" hidden="1" customHeight="1" x14ac:dyDescent="0.25">
      <c r="A197" s="60" t="s">
        <v>340</v>
      </c>
      <c r="B197" s="60" t="s">
        <v>341</v>
      </c>
      <c r="C197" s="34">
        <v>4301020262</v>
      </c>
      <c r="D197" s="759">
        <v>4680115882935</v>
      </c>
      <c r="E197" s="759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106</v>
      </c>
      <c r="L197" s="35" t="s">
        <v>45</v>
      </c>
      <c r="M197" s="36" t="s">
        <v>105</v>
      </c>
      <c r="N197" s="36"/>
      <c r="O197" s="35">
        <v>50</v>
      </c>
      <c r="P197" s="9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61"/>
      <c r="R197" s="761"/>
      <c r="S197" s="761"/>
      <c r="T197" s="762"/>
      <c r="U197" s="37" t="s">
        <v>45</v>
      </c>
      <c r="V197" s="37" t="s">
        <v>45</v>
      </c>
      <c r="W197" s="38" t="s">
        <v>0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 t="s">
        <v>45</v>
      </c>
      <c r="AB197" s="66" t="s">
        <v>45</v>
      </c>
      <c r="AC197" s="267" t="s">
        <v>342</v>
      </c>
      <c r="AG197" s="75"/>
      <c r="AJ197" s="79" t="s">
        <v>45</v>
      </c>
      <c r="AK197" s="79">
        <v>0</v>
      </c>
      <c r="BB197" s="268" t="s">
        <v>66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hidden="1" customHeight="1" x14ac:dyDescent="0.25">
      <c r="A198" s="60" t="s">
        <v>343</v>
      </c>
      <c r="B198" s="60" t="s">
        <v>344</v>
      </c>
      <c r="C198" s="34">
        <v>4301020220</v>
      </c>
      <c r="D198" s="759">
        <v>4680115880764</v>
      </c>
      <c r="E198" s="759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83</v>
      </c>
      <c r="L198" s="35" t="s">
        <v>45</v>
      </c>
      <c r="M198" s="36" t="s">
        <v>109</v>
      </c>
      <c r="N198" s="36"/>
      <c r="O198" s="35">
        <v>50</v>
      </c>
      <c r="P198" s="9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61"/>
      <c r="R198" s="761"/>
      <c r="S198" s="761"/>
      <c r="T198" s="762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 t="s">
        <v>45</v>
      </c>
      <c r="AB198" s="66" t="s">
        <v>45</v>
      </c>
      <c r="AC198" s="269" t="s">
        <v>342</v>
      </c>
      <c r="AG198" s="75"/>
      <c r="AJ198" s="79" t="s">
        <v>45</v>
      </c>
      <c r="AK198" s="79">
        <v>0</v>
      </c>
      <c r="BB198" s="270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idden="1" x14ac:dyDescent="0.2">
      <c r="A199" s="749"/>
      <c r="B199" s="749"/>
      <c r="C199" s="749"/>
      <c r="D199" s="749"/>
      <c r="E199" s="749"/>
      <c r="F199" s="749"/>
      <c r="G199" s="749"/>
      <c r="H199" s="749"/>
      <c r="I199" s="749"/>
      <c r="J199" s="749"/>
      <c r="K199" s="749"/>
      <c r="L199" s="749"/>
      <c r="M199" s="749"/>
      <c r="N199" s="749"/>
      <c r="O199" s="750"/>
      <c r="P199" s="746" t="s">
        <v>40</v>
      </c>
      <c r="Q199" s="747"/>
      <c r="R199" s="747"/>
      <c r="S199" s="747"/>
      <c r="T199" s="747"/>
      <c r="U199" s="747"/>
      <c r="V199" s="748"/>
      <c r="W199" s="40" t="s">
        <v>39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hidden="1" x14ac:dyDescent="0.2">
      <c r="A200" s="749"/>
      <c r="B200" s="749"/>
      <c r="C200" s="749"/>
      <c r="D200" s="749"/>
      <c r="E200" s="749"/>
      <c r="F200" s="749"/>
      <c r="G200" s="749"/>
      <c r="H200" s="749"/>
      <c r="I200" s="749"/>
      <c r="J200" s="749"/>
      <c r="K200" s="749"/>
      <c r="L200" s="749"/>
      <c r="M200" s="749"/>
      <c r="N200" s="749"/>
      <c r="O200" s="750"/>
      <c r="P200" s="746" t="s">
        <v>40</v>
      </c>
      <c r="Q200" s="747"/>
      <c r="R200" s="747"/>
      <c r="S200" s="747"/>
      <c r="T200" s="747"/>
      <c r="U200" s="747"/>
      <c r="V200" s="748"/>
      <c r="W200" s="40" t="s">
        <v>0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hidden="1" customHeight="1" x14ac:dyDescent="0.25">
      <c r="A201" s="758" t="s">
        <v>163</v>
      </c>
      <c r="B201" s="758"/>
      <c r="C201" s="758"/>
      <c r="D201" s="758"/>
      <c r="E201" s="758"/>
      <c r="F201" s="758"/>
      <c r="G201" s="758"/>
      <c r="H201" s="758"/>
      <c r="I201" s="758"/>
      <c r="J201" s="758"/>
      <c r="K201" s="758"/>
      <c r="L201" s="758"/>
      <c r="M201" s="758"/>
      <c r="N201" s="758"/>
      <c r="O201" s="758"/>
      <c r="P201" s="758"/>
      <c r="Q201" s="758"/>
      <c r="R201" s="758"/>
      <c r="S201" s="758"/>
      <c r="T201" s="758"/>
      <c r="U201" s="758"/>
      <c r="V201" s="758"/>
      <c r="W201" s="758"/>
      <c r="X201" s="758"/>
      <c r="Y201" s="758"/>
      <c r="Z201" s="758"/>
      <c r="AA201" s="63"/>
      <c r="AB201" s="63"/>
      <c r="AC201" s="63"/>
    </row>
    <row r="202" spans="1:68" ht="27" customHeight="1" x14ac:dyDescent="0.25">
      <c r="A202" s="60" t="s">
        <v>345</v>
      </c>
      <c r="B202" s="60" t="s">
        <v>346</v>
      </c>
      <c r="C202" s="34">
        <v>4301031224</v>
      </c>
      <c r="D202" s="759">
        <v>4680115882683</v>
      </c>
      <c r="E202" s="759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115</v>
      </c>
      <c r="L202" s="35" t="s">
        <v>45</v>
      </c>
      <c r="M202" s="36" t="s">
        <v>82</v>
      </c>
      <c r="N202" s="36"/>
      <c r="O202" s="35">
        <v>40</v>
      </c>
      <c r="P202" s="9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61"/>
      <c r="R202" s="761"/>
      <c r="S202" s="761"/>
      <c r="T202" s="762"/>
      <c r="U202" s="37" t="s">
        <v>45</v>
      </c>
      <c r="V202" s="37" t="s">
        <v>45</v>
      </c>
      <c r="W202" s="38" t="s">
        <v>0</v>
      </c>
      <c r="X202" s="56">
        <v>530</v>
      </c>
      <c r="Y202" s="53">
        <f t="shared" ref="Y202:Y209" si="36">IFERROR(IF(X202="",0,CEILING((X202/$H202),1)*$H202),"")</f>
        <v>534.6</v>
      </c>
      <c r="Z202" s="39">
        <f>IFERROR(IF(Y202=0,"",ROUNDUP(Y202/H202,0)*0.00902),"")</f>
        <v>0.89298</v>
      </c>
      <c r="AA202" s="65" t="s">
        <v>45</v>
      </c>
      <c r="AB202" s="66" t="s">
        <v>45</v>
      </c>
      <c r="AC202" s="271" t="s">
        <v>347</v>
      </c>
      <c r="AG202" s="75"/>
      <c r="AJ202" s="79" t="s">
        <v>45</v>
      </c>
      <c r="AK202" s="79">
        <v>0</v>
      </c>
      <c r="BB202" s="272" t="s">
        <v>66</v>
      </c>
      <c r="BM202" s="75">
        <f t="shared" ref="BM202:BM209" si="37">IFERROR(X202*I202/H202,"0")</f>
        <v>550.61111111111109</v>
      </c>
      <c r="BN202" s="75">
        <f t="shared" ref="BN202:BN209" si="38">IFERROR(Y202*I202/H202,"0")</f>
        <v>555.39</v>
      </c>
      <c r="BO202" s="75">
        <f t="shared" ref="BO202:BO209" si="39">IFERROR(1/J202*(X202/H202),"0")</f>
        <v>0.7435465768799101</v>
      </c>
      <c r="BP202" s="75">
        <f t="shared" ref="BP202:BP209" si="40">IFERROR(1/J202*(Y202/H202),"0")</f>
        <v>0.75</v>
      </c>
    </row>
    <row r="203" spans="1:68" ht="27" customHeight="1" x14ac:dyDescent="0.25">
      <c r="A203" s="60" t="s">
        <v>348</v>
      </c>
      <c r="B203" s="60" t="s">
        <v>349</v>
      </c>
      <c r="C203" s="34">
        <v>4301031230</v>
      </c>
      <c r="D203" s="759">
        <v>4680115882690</v>
      </c>
      <c r="E203" s="759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115</v>
      </c>
      <c r="L203" s="35" t="s">
        <v>45</v>
      </c>
      <c r="M203" s="36" t="s">
        <v>82</v>
      </c>
      <c r="N203" s="36"/>
      <c r="O203" s="35">
        <v>40</v>
      </c>
      <c r="P203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61"/>
      <c r="R203" s="761"/>
      <c r="S203" s="761"/>
      <c r="T203" s="762"/>
      <c r="U203" s="37" t="s">
        <v>45</v>
      </c>
      <c r="V203" s="37" t="s">
        <v>45</v>
      </c>
      <c r="W203" s="38" t="s">
        <v>0</v>
      </c>
      <c r="X203" s="56">
        <v>220</v>
      </c>
      <c r="Y203" s="53">
        <f t="shared" si="36"/>
        <v>221.4</v>
      </c>
      <c r="Z203" s="39">
        <f>IFERROR(IF(Y203=0,"",ROUNDUP(Y203/H203,0)*0.00902),"")</f>
        <v>0.36982000000000004</v>
      </c>
      <c r="AA203" s="65" t="s">
        <v>45</v>
      </c>
      <c r="AB203" s="66" t="s">
        <v>45</v>
      </c>
      <c r="AC203" s="273" t="s">
        <v>350</v>
      </c>
      <c r="AG203" s="75"/>
      <c r="AJ203" s="79" t="s">
        <v>45</v>
      </c>
      <c r="AK203" s="79">
        <v>0</v>
      </c>
      <c r="BB203" s="274" t="s">
        <v>66</v>
      </c>
      <c r="BM203" s="75">
        <f t="shared" si="37"/>
        <v>228.55555555555554</v>
      </c>
      <c r="BN203" s="75">
        <f t="shared" si="38"/>
        <v>230.01</v>
      </c>
      <c r="BO203" s="75">
        <f t="shared" si="39"/>
        <v>0.30864197530864196</v>
      </c>
      <c r="BP203" s="75">
        <f t="shared" si="40"/>
        <v>0.31060606060606061</v>
      </c>
    </row>
    <row r="204" spans="1:68" ht="27" customHeight="1" x14ac:dyDescent="0.25">
      <c r="A204" s="60" t="s">
        <v>351</v>
      </c>
      <c r="B204" s="60" t="s">
        <v>352</v>
      </c>
      <c r="C204" s="34">
        <v>4301031220</v>
      </c>
      <c r="D204" s="759">
        <v>4680115882669</v>
      </c>
      <c r="E204" s="759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115</v>
      </c>
      <c r="L204" s="35" t="s">
        <v>45</v>
      </c>
      <c r="M204" s="36" t="s">
        <v>82</v>
      </c>
      <c r="N204" s="36"/>
      <c r="O204" s="35">
        <v>40</v>
      </c>
      <c r="P204" s="10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61"/>
      <c r="R204" s="761"/>
      <c r="S204" s="761"/>
      <c r="T204" s="762"/>
      <c r="U204" s="37" t="s">
        <v>45</v>
      </c>
      <c r="V204" s="37" t="s">
        <v>45</v>
      </c>
      <c r="W204" s="38" t="s">
        <v>0</v>
      </c>
      <c r="X204" s="56">
        <v>460</v>
      </c>
      <c r="Y204" s="53">
        <f t="shared" si="36"/>
        <v>464.40000000000003</v>
      </c>
      <c r="Z204" s="39">
        <f>IFERROR(IF(Y204=0,"",ROUNDUP(Y204/H204,0)*0.00902),"")</f>
        <v>0.77571999999999997</v>
      </c>
      <c r="AA204" s="65" t="s">
        <v>45</v>
      </c>
      <c r="AB204" s="66" t="s">
        <v>45</v>
      </c>
      <c r="AC204" s="275" t="s">
        <v>353</v>
      </c>
      <c r="AG204" s="75"/>
      <c r="AJ204" s="79" t="s">
        <v>45</v>
      </c>
      <c r="AK204" s="79">
        <v>0</v>
      </c>
      <c r="BB204" s="276" t="s">
        <v>66</v>
      </c>
      <c r="BM204" s="75">
        <f t="shared" si="37"/>
        <v>477.88888888888891</v>
      </c>
      <c r="BN204" s="75">
        <f t="shared" si="38"/>
        <v>482.46000000000009</v>
      </c>
      <c r="BO204" s="75">
        <f t="shared" si="39"/>
        <v>0.64534231200897862</v>
      </c>
      <c r="BP204" s="75">
        <f t="shared" si="40"/>
        <v>0.65151515151515149</v>
      </c>
    </row>
    <row r="205" spans="1:68" ht="27" customHeight="1" x14ac:dyDescent="0.25">
      <c r="A205" s="60" t="s">
        <v>354</v>
      </c>
      <c r="B205" s="60" t="s">
        <v>355</v>
      </c>
      <c r="C205" s="34">
        <v>4301031221</v>
      </c>
      <c r="D205" s="759">
        <v>4680115882676</v>
      </c>
      <c r="E205" s="759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115</v>
      </c>
      <c r="L205" s="35" t="s">
        <v>45</v>
      </c>
      <c r="M205" s="36" t="s">
        <v>82</v>
      </c>
      <c r="N205" s="36"/>
      <c r="O205" s="35">
        <v>40</v>
      </c>
      <c r="P205" s="10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61"/>
      <c r="R205" s="761"/>
      <c r="S205" s="761"/>
      <c r="T205" s="762"/>
      <c r="U205" s="37" t="s">
        <v>45</v>
      </c>
      <c r="V205" s="37" t="s">
        <v>45</v>
      </c>
      <c r="W205" s="38" t="s">
        <v>0</v>
      </c>
      <c r="X205" s="56">
        <v>560</v>
      </c>
      <c r="Y205" s="53">
        <f t="shared" si="36"/>
        <v>561.6</v>
      </c>
      <c r="Z205" s="39">
        <f>IFERROR(IF(Y205=0,"",ROUNDUP(Y205/H205,0)*0.00902),"")</f>
        <v>0.93808000000000002</v>
      </c>
      <c r="AA205" s="65" t="s">
        <v>45</v>
      </c>
      <c r="AB205" s="66" t="s">
        <v>45</v>
      </c>
      <c r="AC205" s="277" t="s">
        <v>356</v>
      </c>
      <c r="AG205" s="75"/>
      <c r="AJ205" s="79" t="s">
        <v>45</v>
      </c>
      <c r="AK205" s="79">
        <v>0</v>
      </c>
      <c r="BB205" s="278" t="s">
        <v>66</v>
      </c>
      <c r="BM205" s="75">
        <f t="shared" si="37"/>
        <v>581.77777777777783</v>
      </c>
      <c r="BN205" s="75">
        <f t="shared" si="38"/>
        <v>583.44000000000005</v>
      </c>
      <c r="BO205" s="75">
        <f t="shared" si="39"/>
        <v>0.78563411896745228</v>
      </c>
      <c r="BP205" s="75">
        <f t="shared" si="40"/>
        <v>0.78787878787878785</v>
      </c>
    </row>
    <row r="206" spans="1:68" ht="27" hidden="1" customHeight="1" x14ac:dyDescent="0.25">
      <c r="A206" s="60" t="s">
        <v>357</v>
      </c>
      <c r="B206" s="60" t="s">
        <v>358</v>
      </c>
      <c r="C206" s="34">
        <v>4301031223</v>
      </c>
      <c r="D206" s="759">
        <v>4680115884014</v>
      </c>
      <c r="E206" s="759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125</v>
      </c>
      <c r="L206" s="35" t="s">
        <v>45</v>
      </c>
      <c r="M206" s="36" t="s">
        <v>82</v>
      </c>
      <c r="N206" s="36"/>
      <c r="O206" s="35">
        <v>40</v>
      </c>
      <c r="P206" s="9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61"/>
      <c r="R206" s="761"/>
      <c r="S206" s="761"/>
      <c r="T206" s="762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6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347</v>
      </c>
      <c r="AG206" s="75"/>
      <c r="AJ206" s="79" t="s">
        <v>45</v>
      </c>
      <c r="AK206" s="79">
        <v>0</v>
      </c>
      <c r="BB206" s="280" t="s">
        <v>66</v>
      </c>
      <c r="BM206" s="75">
        <f t="shared" si="37"/>
        <v>0</v>
      </c>
      <c r="BN206" s="75">
        <f t="shared" si="38"/>
        <v>0</v>
      </c>
      <c r="BO206" s="75">
        <f t="shared" si="39"/>
        <v>0</v>
      </c>
      <c r="BP206" s="75">
        <f t="shared" si="40"/>
        <v>0</v>
      </c>
    </row>
    <row r="207" spans="1:68" ht="27" hidden="1" customHeight="1" x14ac:dyDescent="0.25">
      <c r="A207" s="60" t="s">
        <v>359</v>
      </c>
      <c r="B207" s="60" t="s">
        <v>360</v>
      </c>
      <c r="C207" s="34">
        <v>4301031222</v>
      </c>
      <c r="D207" s="759">
        <v>4680115884007</v>
      </c>
      <c r="E207" s="759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125</v>
      </c>
      <c r="L207" s="35" t="s">
        <v>45</v>
      </c>
      <c r="M207" s="36" t="s">
        <v>82</v>
      </c>
      <c r="N207" s="36"/>
      <c r="O207" s="35">
        <v>40</v>
      </c>
      <c r="P207" s="99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61"/>
      <c r="R207" s="761"/>
      <c r="S207" s="761"/>
      <c r="T207" s="762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6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350</v>
      </c>
      <c r="AG207" s="75"/>
      <c r="AJ207" s="79" t="s">
        <v>45</v>
      </c>
      <c r="AK207" s="79">
        <v>0</v>
      </c>
      <c r="BB207" s="282" t="s">
        <v>66</v>
      </c>
      <c r="BM207" s="75">
        <f t="shared" si="37"/>
        <v>0</v>
      </c>
      <c r="BN207" s="75">
        <f t="shared" si="38"/>
        <v>0</v>
      </c>
      <c r="BO207" s="75">
        <f t="shared" si="39"/>
        <v>0</v>
      </c>
      <c r="BP207" s="75">
        <f t="shared" si="40"/>
        <v>0</v>
      </c>
    </row>
    <row r="208" spans="1:68" ht="27" hidden="1" customHeight="1" x14ac:dyDescent="0.25">
      <c r="A208" s="60" t="s">
        <v>361</v>
      </c>
      <c r="B208" s="60" t="s">
        <v>362</v>
      </c>
      <c r="C208" s="34">
        <v>4301031229</v>
      </c>
      <c r="D208" s="759">
        <v>4680115884038</v>
      </c>
      <c r="E208" s="759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125</v>
      </c>
      <c r="L208" s="35" t="s">
        <v>45</v>
      </c>
      <c r="M208" s="36" t="s">
        <v>82</v>
      </c>
      <c r="N208" s="36"/>
      <c r="O208" s="35">
        <v>40</v>
      </c>
      <c r="P208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61"/>
      <c r="R208" s="761"/>
      <c r="S208" s="761"/>
      <c r="T208" s="762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6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353</v>
      </c>
      <c r="AG208" s="75"/>
      <c r="AJ208" s="79" t="s">
        <v>45</v>
      </c>
      <c r="AK208" s="79">
        <v>0</v>
      </c>
      <c r="BB208" s="284" t="s">
        <v>66</v>
      </c>
      <c r="BM208" s="75">
        <f t="shared" si="37"/>
        <v>0</v>
      </c>
      <c r="BN208" s="75">
        <f t="shared" si="38"/>
        <v>0</v>
      </c>
      <c r="BO208" s="75">
        <f t="shared" si="39"/>
        <v>0</v>
      </c>
      <c r="BP208" s="75">
        <f t="shared" si="40"/>
        <v>0</v>
      </c>
    </row>
    <row r="209" spans="1:68" ht="27" hidden="1" customHeight="1" x14ac:dyDescent="0.25">
      <c r="A209" s="60" t="s">
        <v>363</v>
      </c>
      <c r="B209" s="60" t="s">
        <v>364</v>
      </c>
      <c r="C209" s="34">
        <v>4301031225</v>
      </c>
      <c r="D209" s="759">
        <v>4680115884021</v>
      </c>
      <c r="E209" s="759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125</v>
      </c>
      <c r="L209" s="35" t="s">
        <v>45</v>
      </c>
      <c r="M209" s="36" t="s">
        <v>82</v>
      </c>
      <c r="N209" s="36"/>
      <c r="O209" s="35">
        <v>40</v>
      </c>
      <c r="P209" s="9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61"/>
      <c r="R209" s="761"/>
      <c r="S209" s="761"/>
      <c r="T209" s="762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36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85" t="s">
        <v>356</v>
      </c>
      <c r="AG209" s="75"/>
      <c r="AJ209" s="79" t="s">
        <v>45</v>
      </c>
      <c r="AK209" s="79">
        <v>0</v>
      </c>
      <c r="BB209" s="286" t="s">
        <v>66</v>
      </c>
      <c r="BM209" s="75">
        <f t="shared" si="37"/>
        <v>0</v>
      </c>
      <c r="BN209" s="75">
        <f t="shared" si="38"/>
        <v>0</v>
      </c>
      <c r="BO209" s="75">
        <f t="shared" si="39"/>
        <v>0</v>
      </c>
      <c r="BP209" s="75">
        <f t="shared" si="40"/>
        <v>0</v>
      </c>
    </row>
    <row r="210" spans="1:68" x14ac:dyDescent="0.2">
      <c r="A210" s="749"/>
      <c r="B210" s="749"/>
      <c r="C210" s="749"/>
      <c r="D210" s="749"/>
      <c r="E210" s="749"/>
      <c r="F210" s="749"/>
      <c r="G210" s="749"/>
      <c r="H210" s="749"/>
      <c r="I210" s="749"/>
      <c r="J210" s="749"/>
      <c r="K210" s="749"/>
      <c r="L210" s="749"/>
      <c r="M210" s="749"/>
      <c r="N210" s="749"/>
      <c r="O210" s="750"/>
      <c r="P210" s="746" t="s">
        <v>40</v>
      </c>
      <c r="Q210" s="747"/>
      <c r="R210" s="747"/>
      <c r="S210" s="747"/>
      <c r="T210" s="747"/>
      <c r="U210" s="747"/>
      <c r="V210" s="748"/>
      <c r="W210" s="40" t="s">
        <v>39</v>
      </c>
      <c r="X210" s="41">
        <f>IFERROR(X202/H202,"0")+IFERROR(X203/H203,"0")+IFERROR(X204/H204,"0")+IFERROR(X205/H205,"0")+IFERROR(X206/H206,"0")+IFERROR(X207/H207,"0")+IFERROR(X208/H208,"0")+IFERROR(X209/H209,"0")</f>
        <v>327.77777777777777</v>
      </c>
      <c r="Y210" s="41">
        <f>IFERROR(Y202/H202,"0")+IFERROR(Y203/H203,"0")+IFERROR(Y204/H204,"0")+IFERROR(Y205/H205,"0")+IFERROR(Y206/H206,"0")+IFERROR(Y207/H207,"0")+IFERROR(Y208/H208,"0")+IFERROR(Y209/H209,"0")</f>
        <v>330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2.9766000000000004</v>
      </c>
      <c r="AA210" s="64"/>
      <c r="AB210" s="64"/>
      <c r="AC210" s="64"/>
    </row>
    <row r="211" spans="1:68" x14ac:dyDescent="0.2">
      <c r="A211" s="749"/>
      <c r="B211" s="749"/>
      <c r="C211" s="749"/>
      <c r="D211" s="749"/>
      <c r="E211" s="749"/>
      <c r="F211" s="749"/>
      <c r="G211" s="749"/>
      <c r="H211" s="749"/>
      <c r="I211" s="749"/>
      <c r="J211" s="749"/>
      <c r="K211" s="749"/>
      <c r="L211" s="749"/>
      <c r="M211" s="749"/>
      <c r="N211" s="749"/>
      <c r="O211" s="750"/>
      <c r="P211" s="746" t="s">
        <v>40</v>
      </c>
      <c r="Q211" s="747"/>
      <c r="R211" s="747"/>
      <c r="S211" s="747"/>
      <c r="T211" s="747"/>
      <c r="U211" s="747"/>
      <c r="V211" s="748"/>
      <c r="W211" s="40" t="s">
        <v>0</v>
      </c>
      <c r="X211" s="41">
        <f>IFERROR(SUM(X202:X209),"0")</f>
        <v>1770</v>
      </c>
      <c r="Y211" s="41">
        <f>IFERROR(SUM(Y202:Y209),"0")</f>
        <v>1782</v>
      </c>
      <c r="Z211" s="40"/>
      <c r="AA211" s="64"/>
      <c r="AB211" s="64"/>
      <c r="AC211" s="64"/>
    </row>
    <row r="212" spans="1:68" ht="14.25" hidden="1" customHeight="1" x14ac:dyDescent="0.25">
      <c r="A212" s="758" t="s">
        <v>78</v>
      </c>
      <c r="B212" s="758"/>
      <c r="C212" s="758"/>
      <c r="D212" s="758"/>
      <c r="E212" s="758"/>
      <c r="F212" s="758"/>
      <c r="G212" s="758"/>
      <c r="H212" s="758"/>
      <c r="I212" s="758"/>
      <c r="J212" s="758"/>
      <c r="K212" s="758"/>
      <c r="L212" s="758"/>
      <c r="M212" s="758"/>
      <c r="N212" s="758"/>
      <c r="O212" s="758"/>
      <c r="P212" s="758"/>
      <c r="Q212" s="758"/>
      <c r="R212" s="758"/>
      <c r="S212" s="758"/>
      <c r="T212" s="758"/>
      <c r="U212" s="758"/>
      <c r="V212" s="758"/>
      <c r="W212" s="758"/>
      <c r="X212" s="758"/>
      <c r="Y212" s="758"/>
      <c r="Z212" s="758"/>
      <c r="AA212" s="63"/>
      <c r="AB212" s="63"/>
      <c r="AC212" s="63"/>
    </row>
    <row r="213" spans="1:68" ht="27" customHeight="1" x14ac:dyDescent="0.25">
      <c r="A213" s="60" t="s">
        <v>365</v>
      </c>
      <c r="B213" s="60" t="s">
        <v>366</v>
      </c>
      <c r="C213" s="34">
        <v>4301051408</v>
      </c>
      <c r="D213" s="759">
        <v>4680115881594</v>
      </c>
      <c r="E213" s="759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106</v>
      </c>
      <c r="L213" s="35" t="s">
        <v>45</v>
      </c>
      <c r="M213" s="36" t="s">
        <v>105</v>
      </c>
      <c r="N213" s="36"/>
      <c r="O213" s="35">
        <v>40</v>
      </c>
      <c r="P213" s="9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61"/>
      <c r="R213" s="761"/>
      <c r="S213" s="761"/>
      <c r="T213" s="762"/>
      <c r="U213" s="37" t="s">
        <v>45</v>
      </c>
      <c r="V213" s="37" t="s">
        <v>45</v>
      </c>
      <c r="W213" s="38" t="s">
        <v>0</v>
      </c>
      <c r="X213" s="56">
        <v>40</v>
      </c>
      <c r="Y213" s="53">
        <f t="shared" ref="Y213:Y223" si="41">IFERROR(IF(X213="",0,CEILING((X213/$H213),1)*$H213),"")</f>
        <v>40.5</v>
      </c>
      <c r="Z213" s="39">
        <f>IFERROR(IF(Y213=0,"",ROUNDUP(Y213/H213,0)*0.01898),"")</f>
        <v>9.4899999999999998E-2</v>
      </c>
      <c r="AA213" s="65" t="s">
        <v>45</v>
      </c>
      <c r="AB213" s="66" t="s">
        <v>45</v>
      </c>
      <c r="AC213" s="287" t="s">
        <v>367</v>
      </c>
      <c r="AG213" s="75"/>
      <c r="AJ213" s="79" t="s">
        <v>45</v>
      </c>
      <c r="AK213" s="79">
        <v>0</v>
      </c>
      <c r="BB213" s="288" t="s">
        <v>66</v>
      </c>
      <c r="BM213" s="75">
        <f t="shared" ref="BM213:BM223" si="42">IFERROR(X213*I213/H213,"0")</f>
        <v>42.562962962962963</v>
      </c>
      <c r="BN213" s="75">
        <f t="shared" ref="BN213:BN223" si="43">IFERROR(Y213*I213/H213,"0")</f>
        <v>43.095000000000006</v>
      </c>
      <c r="BO213" s="75">
        <f t="shared" ref="BO213:BO223" si="44">IFERROR(1/J213*(X213/H213),"0")</f>
        <v>7.7160493827160503E-2</v>
      </c>
      <c r="BP213" s="75">
        <f t="shared" ref="BP213:BP223" si="45">IFERROR(1/J213*(Y213/H213),"0")</f>
        <v>7.8125E-2</v>
      </c>
    </row>
    <row r="214" spans="1:68" ht="16.5" customHeight="1" x14ac:dyDescent="0.25">
      <c r="A214" s="60" t="s">
        <v>368</v>
      </c>
      <c r="B214" s="60" t="s">
        <v>369</v>
      </c>
      <c r="C214" s="34">
        <v>4301051943</v>
      </c>
      <c r="D214" s="759">
        <v>4680115880962</v>
      </c>
      <c r="E214" s="759"/>
      <c r="F214" s="59">
        <v>1.3</v>
      </c>
      <c r="G214" s="35">
        <v>6</v>
      </c>
      <c r="H214" s="59">
        <v>7.8</v>
      </c>
      <c r="I214" s="59">
        <v>8.3190000000000008</v>
      </c>
      <c r="J214" s="35">
        <v>64</v>
      </c>
      <c r="K214" s="35" t="s">
        <v>106</v>
      </c>
      <c r="L214" s="35" t="s">
        <v>45</v>
      </c>
      <c r="M214" s="36" t="s">
        <v>149</v>
      </c>
      <c r="N214" s="36"/>
      <c r="O214" s="35">
        <v>40</v>
      </c>
      <c r="P214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61"/>
      <c r="R214" s="761"/>
      <c r="S214" s="761"/>
      <c r="T214" s="762"/>
      <c r="U214" s="37" t="s">
        <v>45</v>
      </c>
      <c r="V214" s="37" t="s">
        <v>45</v>
      </c>
      <c r="W214" s="38" t="s">
        <v>0</v>
      </c>
      <c r="X214" s="56">
        <v>340</v>
      </c>
      <c r="Y214" s="53">
        <f t="shared" si="41"/>
        <v>343.2</v>
      </c>
      <c r="Z214" s="39">
        <f>IFERROR(IF(Y214=0,"",ROUNDUP(Y214/H214,0)*0.01898),"")</f>
        <v>0.83511999999999997</v>
      </c>
      <c r="AA214" s="65" t="s">
        <v>45</v>
      </c>
      <c r="AB214" s="66" t="s">
        <v>45</v>
      </c>
      <c r="AC214" s="289" t="s">
        <v>370</v>
      </c>
      <c r="AG214" s="75"/>
      <c r="AJ214" s="79" t="s">
        <v>45</v>
      </c>
      <c r="AK214" s="79">
        <v>0</v>
      </c>
      <c r="BB214" s="290" t="s">
        <v>66</v>
      </c>
      <c r="BM214" s="75">
        <f t="shared" si="42"/>
        <v>362.62307692307701</v>
      </c>
      <c r="BN214" s="75">
        <f t="shared" si="43"/>
        <v>366.03600000000006</v>
      </c>
      <c r="BO214" s="75">
        <f t="shared" si="44"/>
        <v>0.68108974358974361</v>
      </c>
      <c r="BP214" s="75">
        <f t="shared" si="45"/>
        <v>0.6875</v>
      </c>
    </row>
    <row r="215" spans="1:68" ht="27" customHeight="1" x14ac:dyDescent="0.25">
      <c r="A215" s="60" t="s">
        <v>371</v>
      </c>
      <c r="B215" s="60" t="s">
        <v>372</v>
      </c>
      <c r="C215" s="34">
        <v>4301051411</v>
      </c>
      <c r="D215" s="759">
        <v>4680115881617</v>
      </c>
      <c r="E215" s="759"/>
      <c r="F215" s="59">
        <v>1.35</v>
      </c>
      <c r="G215" s="35">
        <v>6</v>
      </c>
      <c r="H215" s="59">
        <v>8.1</v>
      </c>
      <c r="I215" s="59">
        <v>8.6010000000000009</v>
      </c>
      <c r="J215" s="35">
        <v>64</v>
      </c>
      <c r="K215" s="35" t="s">
        <v>106</v>
      </c>
      <c r="L215" s="35" t="s">
        <v>45</v>
      </c>
      <c r="M215" s="36" t="s">
        <v>105</v>
      </c>
      <c r="N215" s="36"/>
      <c r="O215" s="35">
        <v>40</v>
      </c>
      <c r="P215" s="9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61"/>
      <c r="R215" s="761"/>
      <c r="S215" s="761"/>
      <c r="T215" s="762"/>
      <c r="U215" s="37" t="s">
        <v>45</v>
      </c>
      <c r="V215" s="37" t="s">
        <v>45</v>
      </c>
      <c r="W215" s="38" t="s">
        <v>0</v>
      </c>
      <c r="X215" s="56">
        <v>20</v>
      </c>
      <c r="Y215" s="53">
        <f t="shared" si="41"/>
        <v>24.299999999999997</v>
      </c>
      <c r="Z215" s="39">
        <f>IFERROR(IF(Y215=0,"",ROUNDUP(Y215/H215,0)*0.01898),"")</f>
        <v>5.6940000000000004E-2</v>
      </c>
      <c r="AA215" s="65" t="s">
        <v>45</v>
      </c>
      <c r="AB215" s="66" t="s">
        <v>45</v>
      </c>
      <c r="AC215" s="291" t="s">
        <v>373</v>
      </c>
      <c r="AG215" s="75"/>
      <c r="AJ215" s="79" t="s">
        <v>45</v>
      </c>
      <c r="AK215" s="79">
        <v>0</v>
      </c>
      <c r="BB215" s="292" t="s">
        <v>66</v>
      </c>
      <c r="BM215" s="75">
        <f t="shared" si="42"/>
        <v>21.237037037037041</v>
      </c>
      <c r="BN215" s="75">
        <f t="shared" si="43"/>
        <v>25.803000000000001</v>
      </c>
      <c r="BO215" s="75">
        <f t="shared" si="44"/>
        <v>3.8580246913580252E-2</v>
      </c>
      <c r="BP215" s="75">
        <f t="shared" si="45"/>
        <v>4.6875E-2</v>
      </c>
    </row>
    <row r="216" spans="1:68" ht="16.5" customHeight="1" x14ac:dyDescent="0.25">
      <c r="A216" s="60" t="s">
        <v>374</v>
      </c>
      <c r="B216" s="60" t="s">
        <v>375</v>
      </c>
      <c r="C216" s="34">
        <v>4301051656</v>
      </c>
      <c r="D216" s="759">
        <v>4680115880573</v>
      </c>
      <c r="E216" s="759"/>
      <c r="F216" s="59">
        <v>1.45</v>
      </c>
      <c r="G216" s="35">
        <v>6</v>
      </c>
      <c r="H216" s="59">
        <v>8.6999999999999993</v>
      </c>
      <c r="I216" s="59">
        <v>9.2189999999999994</v>
      </c>
      <c r="J216" s="35">
        <v>64</v>
      </c>
      <c r="K216" s="35" t="s">
        <v>106</v>
      </c>
      <c r="L216" s="35" t="s">
        <v>45</v>
      </c>
      <c r="M216" s="36" t="s">
        <v>105</v>
      </c>
      <c r="N216" s="36"/>
      <c r="O216" s="35">
        <v>45</v>
      </c>
      <c r="P216" s="9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61"/>
      <c r="R216" s="761"/>
      <c r="S216" s="761"/>
      <c r="T216" s="762"/>
      <c r="U216" s="37" t="s">
        <v>45</v>
      </c>
      <c r="V216" s="37" t="s">
        <v>45</v>
      </c>
      <c r="W216" s="38" t="s">
        <v>0</v>
      </c>
      <c r="X216" s="56">
        <v>250</v>
      </c>
      <c r="Y216" s="53">
        <f t="shared" si="41"/>
        <v>252.29999999999998</v>
      </c>
      <c r="Z216" s="39">
        <f>IFERROR(IF(Y216=0,"",ROUNDUP(Y216/H216,0)*0.01898),"")</f>
        <v>0.55042000000000002</v>
      </c>
      <c r="AA216" s="65" t="s">
        <v>45</v>
      </c>
      <c r="AB216" s="66" t="s">
        <v>45</v>
      </c>
      <c r="AC216" s="293" t="s">
        <v>376</v>
      </c>
      <c r="AG216" s="75"/>
      <c r="AJ216" s="79" t="s">
        <v>45</v>
      </c>
      <c r="AK216" s="79">
        <v>0</v>
      </c>
      <c r="BB216" s="294" t="s">
        <v>66</v>
      </c>
      <c r="BM216" s="75">
        <f t="shared" si="42"/>
        <v>264.91379310344831</v>
      </c>
      <c r="BN216" s="75">
        <f t="shared" si="43"/>
        <v>267.351</v>
      </c>
      <c r="BO216" s="75">
        <f t="shared" si="44"/>
        <v>0.44899425287356326</v>
      </c>
      <c r="BP216" s="75">
        <f t="shared" si="45"/>
        <v>0.453125</v>
      </c>
    </row>
    <row r="217" spans="1:68" ht="27" hidden="1" customHeight="1" x14ac:dyDescent="0.25">
      <c r="A217" s="60" t="s">
        <v>377</v>
      </c>
      <c r="B217" s="60" t="s">
        <v>378</v>
      </c>
      <c r="C217" s="34">
        <v>4301051407</v>
      </c>
      <c r="D217" s="759">
        <v>4680115882195</v>
      </c>
      <c r="E217" s="759"/>
      <c r="F217" s="59">
        <v>0.4</v>
      </c>
      <c r="G217" s="35">
        <v>6</v>
      </c>
      <c r="H217" s="59">
        <v>2.4</v>
      </c>
      <c r="I217" s="59">
        <v>2.67</v>
      </c>
      <c r="J217" s="35">
        <v>182</v>
      </c>
      <c r="K217" s="35" t="s">
        <v>83</v>
      </c>
      <c r="L217" s="35" t="s">
        <v>45</v>
      </c>
      <c r="M217" s="36" t="s">
        <v>105</v>
      </c>
      <c r="N217" s="36"/>
      <c r="O217" s="35">
        <v>40</v>
      </c>
      <c r="P217" s="9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61"/>
      <c r="R217" s="761"/>
      <c r="S217" s="761"/>
      <c r="T217" s="762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1"/>
        <v>0</v>
      </c>
      <c r="Z217" s="39" t="str">
        <f t="shared" ref="Z217:Z223" si="46">IFERROR(IF(Y217=0,"",ROUNDUP(Y217/H217,0)*0.00651),"")</f>
        <v/>
      </c>
      <c r="AA217" s="65" t="s">
        <v>45</v>
      </c>
      <c r="AB217" s="66" t="s">
        <v>45</v>
      </c>
      <c r="AC217" s="295" t="s">
        <v>367</v>
      </c>
      <c r="AG217" s="75"/>
      <c r="AJ217" s="79" t="s">
        <v>45</v>
      </c>
      <c r="AK217" s="79">
        <v>0</v>
      </c>
      <c r="BB217" s="296" t="s">
        <v>66</v>
      </c>
      <c r="BM217" s="75">
        <f t="shared" si="42"/>
        <v>0</v>
      </c>
      <c r="BN217" s="75">
        <f t="shared" si="43"/>
        <v>0</v>
      </c>
      <c r="BO217" s="75">
        <f t="shared" si="44"/>
        <v>0</v>
      </c>
      <c r="BP217" s="75">
        <f t="shared" si="45"/>
        <v>0</v>
      </c>
    </row>
    <row r="218" spans="1:68" ht="27" hidden="1" customHeight="1" x14ac:dyDescent="0.25">
      <c r="A218" s="60" t="s">
        <v>379</v>
      </c>
      <c r="B218" s="60" t="s">
        <v>380</v>
      </c>
      <c r="C218" s="34">
        <v>4301051752</v>
      </c>
      <c r="D218" s="759">
        <v>4680115882607</v>
      </c>
      <c r="E218" s="759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149</v>
      </c>
      <c r="N218" s="36"/>
      <c r="O218" s="35">
        <v>45</v>
      </c>
      <c r="P218" s="98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61"/>
      <c r="R218" s="761"/>
      <c r="S218" s="761"/>
      <c r="T218" s="762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1"/>
        <v>0</v>
      </c>
      <c r="Z218" s="39" t="str">
        <f t="shared" si="46"/>
        <v/>
      </c>
      <c r="AA218" s="65" t="s">
        <v>45</v>
      </c>
      <c r="AB218" s="66" t="s">
        <v>45</v>
      </c>
      <c r="AC218" s="297" t="s">
        <v>381</v>
      </c>
      <c r="AG218" s="75"/>
      <c r="AJ218" s="79" t="s">
        <v>45</v>
      </c>
      <c r="AK218" s="79">
        <v>0</v>
      </c>
      <c r="BB218" s="298" t="s">
        <v>66</v>
      </c>
      <c r="BM218" s="75">
        <f t="shared" si="42"/>
        <v>0</v>
      </c>
      <c r="BN218" s="75">
        <f t="shared" si="43"/>
        <v>0</v>
      </c>
      <c r="BO218" s="75">
        <f t="shared" si="44"/>
        <v>0</v>
      </c>
      <c r="BP218" s="75">
        <f t="shared" si="45"/>
        <v>0</v>
      </c>
    </row>
    <row r="219" spans="1:68" ht="27" customHeight="1" x14ac:dyDescent="0.25">
      <c r="A219" s="60" t="s">
        <v>382</v>
      </c>
      <c r="B219" s="60" t="s">
        <v>383</v>
      </c>
      <c r="C219" s="34">
        <v>4301051666</v>
      </c>
      <c r="D219" s="759">
        <v>4680115880092</v>
      </c>
      <c r="E219" s="759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105</v>
      </c>
      <c r="N219" s="36"/>
      <c r="O219" s="35">
        <v>45</v>
      </c>
      <c r="P219" s="98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61"/>
      <c r="R219" s="761"/>
      <c r="S219" s="761"/>
      <c r="T219" s="762"/>
      <c r="U219" s="37" t="s">
        <v>45</v>
      </c>
      <c r="V219" s="37" t="s">
        <v>45</v>
      </c>
      <c r="W219" s="38" t="s">
        <v>0</v>
      </c>
      <c r="X219" s="56">
        <v>48</v>
      </c>
      <c r="Y219" s="53">
        <f t="shared" si="41"/>
        <v>48</v>
      </c>
      <c r="Z219" s="39">
        <f t="shared" si="46"/>
        <v>0.13020000000000001</v>
      </c>
      <c r="AA219" s="65" t="s">
        <v>45</v>
      </c>
      <c r="AB219" s="66" t="s">
        <v>45</v>
      </c>
      <c r="AC219" s="299" t="s">
        <v>376</v>
      </c>
      <c r="AG219" s="75"/>
      <c r="AJ219" s="79" t="s">
        <v>45</v>
      </c>
      <c r="AK219" s="79">
        <v>0</v>
      </c>
      <c r="BB219" s="300" t="s">
        <v>66</v>
      </c>
      <c r="BM219" s="75">
        <f t="shared" si="42"/>
        <v>53.040000000000006</v>
      </c>
      <c r="BN219" s="75">
        <f t="shared" si="43"/>
        <v>53.040000000000006</v>
      </c>
      <c r="BO219" s="75">
        <f t="shared" si="44"/>
        <v>0.1098901098901099</v>
      </c>
      <c r="BP219" s="75">
        <f t="shared" si="45"/>
        <v>0.1098901098901099</v>
      </c>
    </row>
    <row r="220" spans="1:68" ht="27" hidden="1" customHeight="1" x14ac:dyDescent="0.25">
      <c r="A220" s="60" t="s">
        <v>384</v>
      </c>
      <c r="B220" s="60" t="s">
        <v>385</v>
      </c>
      <c r="C220" s="34">
        <v>4301051668</v>
      </c>
      <c r="D220" s="759">
        <v>4680115880221</v>
      </c>
      <c r="E220" s="759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83</v>
      </c>
      <c r="L220" s="35" t="s">
        <v>45</v>
      </c>
      <c r="M220" s="36" t="s">
        <v>105</v>
      </c>
      <c r="N220" s="36"/>
      <c r="O220" s="35">
        <v>45</v>
      </c>
      <c r="P220" s="98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61"/>
      <c r="R220" s="761"/>
      <c r="S220" s="761"/>
      <c r="T220" s="762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 t="shared" si="46"/>
        <v/>
      </c>
      <c r="AA220" s="65" t="s">
        <v>45</v>
      </c>
      <c r="AB220" s="66" t="s">
        <v>45</v>
      </c>
      <c r="AC220" s="301" t="s">
        <v>376</v>
      </c>
      <c r="AG220" s="75"/>
      <c r="AJ220" s="79" t="s">
        <v>45</v>
      </c>
      <c r="AK220" s="79">
        <v>0</v>
      </c>
      <c r="BB220" s="302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hidden="1" customHeight="1" x14ac:dyDescent="0.25">
      <c r="A221" s="60" t="s">
        <v>386</v>
      </c>
      <c r="B221" s="60" t="s">
        <v>387</v>
      </c>
      <c r="C221" s="34">
        <v>4301051749</v>
      </c>
      <c r="D221" s="759">
        <v>4680115882942</v>
      </c>
      <c r="E221" s="759"/>
      <c r="F221" s="59">
        <v>0.3</v>
      </c>
      <c r="G221" s="35">
        <v>6</v>
      </c>
      <c r="H221" s="59">
        <v>1.8</v>
      </c>
      <c r="I221" s="59">
        <v>2.052</v>
      </c>
      <c r="J221" s="35">
        <v>182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8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61"/>
      <c r="R221" s="761"/>
      <c r="S221" s="761"/>
      <c r="T221" s="762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 t="shared" si="46"/>
        <v/>
      </c>
      <c r="AA221" s="65" t="s">
        <v>45</v>
      </c>
      <c r="AB221" s="66" t="s">
        <v>45</v>
      </c>
      <c r="AC221" s="303" t="s">
        <v>388</v>
      </c>
      <c r="AG221" s="75"/>
      <c r="AJ221" s="79" t="s">
        <v>45</v>
      </c>
      <c r="AK221" s="79">
        <v>0</v>
      </c>
      <c r="BB221" s="304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hidden="1" customHeight="1" x14ac:dyDescent="0.25">
      <c r="A222" s="60" t="s">
        <v>389</v>
      </c>
      <c r="B222" s="60" t="s">
        <v>390</v>
      </c>
      <c r="C222" s="34">
        <v>4301051753</v>
      </c>
      <c r="D222" s="759">
        <v>4680115880504</v>
      </c>
      <c r="E222" s="759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61"/>
      <c r="R222" s="761"/>
      <c r="S222" s="761"/>
      <c r="T222" s="762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 t="shared" si="46"/>
        <v/>
      </c>
      <c r="AA222" s="65" t="s">
        <v>45</v>
      </c>
      <c r="AB222" s="66" t="s">
        <v>45</v>
      </c>
      <c r="AC222" s="305" t="s">
        <v>388</v>
      </c>
      <c r="AG222" s="75"/>
      <c r="AJ222" s="79" t="s">
        <v>45</v>
      </c>
      <c r="AK222" s="79">
        <v>0</v>
      </c>
      <c r="BB222" s="306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customHeight="1" x14ac:dyDescent="0.25">
      <c r="A223" s="60" t="s">
        <v>391</v>
      </c>
      <c r="B223" s="60" t="s">
        <v>392</v>
      </c>
      <c r="C223" s="34">
        <v>4301051410</v>
      </c>
      <c r="D223" s="759">
        <v>4680115882164</v>
      </c>
      <c r="E223" s="759"/>
      <c r="F223" s="59">
        <v>0.4</v>
      </c>
      <c r="G223" s="35">
        <v>6</v>
      </c>
      <c r="H223" s="59">
        <v>2.4</v>
      </c>
      <c r="I223" s="59">
        <v>2.6579999999999999</v>
      </c>
      <c r="J223" s="35">
        <v>182</v>
      </c>
      <c r="K223" s="35" t="s">
        <v>83</v>
      </c>
      <c r="L223" s="35" t="s">
        <v>45</v>
      </c>
      <c r="M223" s="36" t="s">
        <v>105</v>
      </c>
      <c r="N223" s="36"/>
      <c r="O223" s="35">
        <v>40</v>
      </c>
      <c r="P223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61"/>
      <c r="R223" s="761"/>
      <c r="S223" s="761"/>
      <c r="T223" s="762"/>
      <c r="U223" s="37" t="s">
        <v>45</v>
      </c>
      <c r="V223" s="37" t="s">
        <v>45</v>
      </c>
      <c r="W223" s="38" t="s">
        <v>0</v>
      </c>
      <c r="X223" s="56">
        <v>48</v>
      </c>
      <c r="Y223" s="53">
        <f t="shared" si="41"/>
        <v>48</v>
      </c>
      <c r="Z223" s="39">
        <f t="shared" si="46"/>
        <v>0.13020000000000001</v>
      </c>
      <c r="AA223" s="65" t="s">
        <v>45</v>
      </c>
      <c r="AB223" s="66" t="s">
        <v>45</v>
      </c>
      <c r="AC223" s="307" t="s">
        <v>393</v>
      </c>
      <c r="AG223" s="75"/>
      <c r="AJ223" s="79" t="s">
        <v>45</v>
      </c>
      <c r="AK223" s="79">
        <v>0</v>
      </c>
      <c r="BB223" s="308" t="s">
        <v>66</v>
      </c>
      <c r="BM223" s="75">
        <f t="shared" si="42"/>
        <v>53.160000000000004</v>
      </c>
      <c r="BN223" s="75">
        <f t="shared" si="43"/>
        <v>53.160000000000004</v>
      </c>
      <c r="BO223" s="75">
        <f t="shared" si="44"/>
        <v>0.1098901098901099</v>
      </c>
      <c r="BP223" s="75">
        <f t="shared" si="45"/>
        <v>0.1098901098901099</v>
      </c>
    </row>
    <row r="224" spans="1:68" x14ac:dyDescent="0.2">
      <c r="A224" s="749"/>
      <c r="B224" s="749"/>
      <c r="C224" s="749"/>
      <c r="D224" s="749"/>
      <c r="E224" s="749"/>
      <c r="F224" s="749"/>
      <c r="G224" s="749"/>
      <c r="H224" s="749"/>
      <c r="I224" s="749"/>
      <c r="J224" s="749"/>
      <c r="K224" s="749"/>
      <c r="L224" s="749"/>
      <c r="M224" s="749"/>
      <c r="N224" s="749"/>
      <c r="O224" s="750"/>
      <c r="P224" s="746" t="s">
        <v>40</v>
      </c>
      <c r="Q224" s="747"/>
      <c r="R224" s="747"/>
      <c r="S224" s="747"/>
      <c r="T224" s="747"/>
      <c r="U224" s="747"/>
      <c r="V224" s="748"/>
      <c r="W224" s="40" t="s">
        <v>39</v>
      </c>
      <c r="X224" s="41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119.73278318105905</v>
      </c>
      <c r="Y224" s="41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121</v>
      </c>
      <c r="Z224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1.7977800000000002</v>
      </c>
      <c r="AA224" s="64"/>
      <c r="AB224" s="64"/>
      <c r="AC224" s="64"/>
    </row>
    <row r="225" spans="1:68" x14ac:dyDescent="0.2">
      <c r="A225" s="749"/>
      <c r="B225" s="749"/>
      <c r="C225" s="749"/>
      <c r="D225" s="749"/>
      <c r="E225" s="749"/>
      <c r="F225" s="749"/>
      <c r="G225" s="749"/>
      <c r="H225" s="749"/>
      <c r="I225" s="749"/>
      <c r="J225" s="749"/>
      <c r="K225" s="749"/>
      <c r="L225" s="749"/>
      <c r="M225" s="749"/>
      <c r="N225" s="749"/>
      <c r="O225" s="750"/>
      <c r="P225" s="746" t="s">
        <v>40</v>
      </c>
      <c r="Q225" s="747"/>
      <c r="R225" s="747"/>
      <c r="S225" s="747"/>
      <c r="T225" s="747"/>
      <c r="U225" s="747"/>
      <c r="V225" s="748"/>
      <c r="W225" s="40" t="s">
        <v>0</v>
      </c>
      <c r="X225" s="41">
        <f>IFERROR(SUM(X213:X223),"0")</f>
        <v>746</v>
      </c>
      <c r="Y225" s="41">
        <f>IFERROR(SUM(Y213:Y223),"0")</f>
        <v>756.3</v>
      </c>
      <c r="Z225" s="40"/>
      <c r="AA225" s="64"/>
      <c r="AB225" s="64"/>
      <c r="AC225" s="64"/>
    </row>
    <row r="226" spans="1:68" ht="14.25" hidden="1" customHeight="1" x14ac:dyDescent="0.25">
      <c r="A226" s="758" t="s">
        <v>194</v>
      </c>
      <c r="B226" s="758"/>
      <c r="C226" s="758"/>
      <c r="D226" s="758"/>
      <c r="E226" s="758"/>
      <c r="F226" s="758"/>
      <c r="G226" s="758"/>
      <c r="H226" s="758"/>
      <c r="I226" s="758"/>
      <c r="J226" s="758"/>
      <c r="K226" s="758"/>
      <c r="L226" s="758"/>
      <c r="M226" s="758"/>
      <c r="N226" s="758"/>
      <c r="O226" s="758"/>
      <c r="P226" s="758"/>
      <c r="Q226" s="758"/>
      <c r="R226" s="758"/>
      <c r="S226" s="758"/>
      <c r="T226" s="758"/>
      <c r="U226" s="758"/>
      <c r="V226" s="758"/>
      <c r="W226" s="758"/>
      <c r="X226" s="758"/>
      <c r="Y226" s="758"/>
      <c r="Z226" s="758"/>
      <c r="AA226" s="63"/>
      <c r="AB226" s="63"/>
      <c r="AC226" s="63"/>
    </row>
    <row r="227" spans="1:68" ht="27" hidden="1" customHeight="1" x14ac:dyDescent="0.25">
      <c r="A227" s="60" t="s">
        <v>394</v>
      </c>
      <c r="B227" s="60" t="s">
        <v>395</v>
      </c>
      <c r="C227" s="34">
        <v>4301060460</v>
      </c>
      <c r="D227" s="759">
        <v>4680115882874</v>
      </c>
      <c r="E227" s="759"/>
      <c r="F227" s="59">
        <v>0.8</v>
      </c>
      <c r="G227" s="35">
        <v>4</v>
      </c>
      <c r="H227" s="59">
        <v>3.2</v>
      </c>
      <c r="I227" s="59">
        <v>3.4660000000000002</v>
      </c>
      <c r="J227" s="35">
        <v>132</v>
      </c>
      <c r="K227" s="35" t="s">
        <v>115</v>
      </c>
      <c r="L227" s="35" t="s">
        <v>45</v>
      </c>
      <c r="M227" s="36" t="s">
        <v>149</v>
      </c>
      <c r="N227" s="36"/>
      <c r="O227" s="35">
        <v>30</v>
      </c>
      <c r="P227" s="976" t="s">
        <v>396</v>
      </c>
      <c r="Q227" s="761"/>
      <c r="R227" s="761"/>
      <c r="S227" s="761"/>
      <c r="T227" s="762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IFERROR(IF(Y227=0,"",ROUNDUP(Y227/H227,0)*0.00902),"")</f>
        <v/>
      </c>
      <c r="AA227" s="65" t="s">
        <v>45</v>
      </c>
      <c r="AB227" s="66" t="s">
        <v>45</v>
      </c>
      <c r="AC227" s="309" t="s">
        <v>397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ht="27" hidden="1" customHeight="1" x14ac:dyDescent="0.25">
      <c r="A228" s="60" t="s">
        <v>398</v>
      </c>
      <c r="B228" s="60" t="s">
        <v>399</v>
      </c>
      <c r="C228" s="34">
        <v>4301060516</v>
      </c>
      <c r="D228" s="759">
        <v>4680115884434</v>
      </c>
      <c r="E228" s="759"/>
      <c r="F228" s="59">
        <v>0.8</v>
      </c>
      <c r="G228" s="35">
        <v>4</v>
      </c>
      <c r="H228" s="59">
        <v>3.2</v>
      </c>
      <c r="I228" s="59">
        <v>3.4660000000000002</v>
      </c>
      <c r="J228" s="35">
        <v>132</v>
      </c>
      <c r="K228" s="35" t="s">
        <v>115</v>
      </c>
      <c r="L228" s="35" t="s">
        <v>45</v>
      </c>
      <c r="M228" s="36" t="s">
        <v>105</v>
      </c>
      <c r="N228" s="36"/>
      <c r="O228" s="35">
        <v>30</v>
      </c>
      <c r="P228" s="9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61"/>
      <c r="R228" s="761"/>
      <c r="S228" s="761"/>
      <c r="T228" s="762"/>
      <c r="U228" s="37" t="s">
        <v>45</v>
      </c>
      <c r="V228" s="37" t="s">
        <v>45</v>
      </c>
      <c r="W228" s="38" t="s">
        <v>0</v>
      </c>
      <c r="X228" s="56">
        <v>0</v>
      </c>
      <c r="Y228" s="53">
        <f>IFERROR(IF(X228="",0,CEILING((X228/$H228),1)*$H228),"")</f>
        <v>0</v>
      </c>
      <c r="Z228" s="39" t="str">
        <f>IFERROR(IF(Y228=0,"",ROUNDUP(Y228/H228,0)*0.00902),"")</f>
        <v/>
      </c>
      <c r="AA228" s="65" t="s">
        <v>45</v>
      </c>
      <c r="AB228" s="66" t="s">
        <v>45</v>
      </c>
      <c r="AC228" s="311" t="s">
        <v>400</v>
      </c>
      <c r="AG228" s="75"/>
      <c r="AJ228" s="79" t="s">
        <v>45</v>
      </c>
      <c r="AK228" s="79">
        <v>0</v>
      </c>
      <c r="BB228" s="312" t="s">
        <v>66</v>
      </c>
      <c r="BM228" s="75">
        <f>IFERROR(X228*I228/H228,"0")</f>
        <v>0</v>
      </c>
      <c r="BN228" s="75">
        <f>IFERROR(Y228*I228/H228,"0")</f>
        <v>0</v>
      </c>
      <c r="BO228" s="75">
        <f>IFERROR(1/J228*(X228/H228),"0")</f>
        <v>0</v>
      </c>
      <c r="BP228" s="75">
        <f>IFERROR(1/J228*(Y228/H228),"0")</f>
        <v>0</v>
      </c>
    </row>
    <row r="229" spans="1:68" ht="27" hidden="1" customHeight="1" x14ac:dyDescent="0.25">
      <c r="A229" s="60" t="s">
        <v>401</v>
      </c>
      <c r="B229" s="60" t="s">
        <v>402</v>
      </c>
      <c r="C229" s="34">
        <v>4301060463</v>
      </c>
      <c r="D229" s="759">
        <v>4680115880818</v>
      </c>
      <c r="E229" s="759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83</v>
      </c>
      <c r="L229" s="35" t="s">
        <v>45</v>
      </c>
      <c r="M229" s="36" t="s">
        <v>149</v>
      </c>
      <c r="N229" s="36"/>
      <c r="O229" s="35">
        <v>40</v>
      </c>
      <c r="P229" s="9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61"/>
      <c r="R229" s="761"/>
      <c r="S229" s="761"/>
      <c r="T229" s="762"/>
      <c r="U229" s="37" t="s">
        <v>45</v>
      </c>
      <c r="V229" s="37" t="s">
        <v>45</v>
      </c>
      <c r="W229" s="38" t="s">
        <v>0</v>
      </c>
      <c r="X229" s="56">
        <v>0</v>
      </c>
      <c r="Y229" s="53">
        <f>IFERROR(IF(X229="",0,CEILING((X229/$H229),1)*$H229),"")</f>
        <v>0</v>
      </c>
      <c r="Z229" s="39" t="str">
        <f>IFERROR(IF(Y229=0,"",ROUNDUP(Y229/H229,0)*0.00651),"")</f>
        <v/>
      </c>
      <c r="AA229" s="65" t="s">
        <v>45</v>
      </c>
      <c r="AB229" s="66" t="s">
        <v>45</v>
      </c>
      <c r="AC229" s="313" t="s">
        <v>403</v>
      </c>
      <c r="AG229" s="75"/>
      <c r="AJ229" s="79" t="s">
        <v>45</v>
      </c>
      <c r="AK229" s="79">
        <v>0</v>
      </c>
      <c r="BB229" s="314" t="s">
        <v>66</v>
      </c>
      <c r="BM229" s="75">
        <f>IFERROR(X229*I229/H229,"0")</f>
        <v>0</v>
      </c>
      <c r="BN229" s="75">
        <f>IFERROR(Y229*I229/H229,"0")</f>
        <v>0</v>
      </c>
      <c r="BO229" s="75">
        <f>IFERROR(1/J229*(X229/H229),"0")</f>
        <v>0</v>
      </c>
      <c r="BP229" s="75">
        <f>IFERROR(1/J229*(Y229/H229),"0")</f>
        <v>0</v>
      </c>
    </row>
    <row r="230" spans="1:68" ht="27" hidden="1" customHeight="1" x14ac:dyDescent="0.25">
      <c r="A230" s="60" t="s">
        <v>404</v>
      </c>
      <c r="B230" s="60" t="s">
        <v>405</v>
      </c>
      <c r="C230" s="34">
        <v>4301060389</v>
      </c>
      <c r="D230" s="759">
        <v>4680115880801</v>
      </c>
      <c r="E230" s="759"/>
      <c r="F230" s="59">
        <v>0.4</v>
      </c>
      <c r="G230" s="35">
        <v>6</v>
      </c>
      <c r="H230" s="59">
        <v>2.4</v>
      </c>
      <c r="I230" s="59">
        <v>2.6520000000000001</v>
      </c>
      <c r="J230" s="35">
        <v>182</v>
      </c>
      <c r="K230" s="35" t="s">
        <v>83</v>
      </c>
      <c r="L230" s="35" t="s">
        <v>45</v>
      </c>
      <c r="M230" s="36" t="s">
        <v>105</v>
      </c>
      <c r="N230" s="36"/>
      <c r="O230" s="35">
        <v>40</v>
      </c>
      <c r="P230" s="9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61"/>
      <c r="R230" s="761"/>
      <c r="S230" s="761"/>
      <c r="T230" s="762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IFERROR(IF(Y230=0,"",ROUNDUP(Y230/H230,0)*0.00651),"")</f>
        <v/>
      </c>
      <c r="AA230" s="65" t="s">
        <v>45</v>
      </c>
      <c r="AB230" s="66" t="s">
        <v>45</v>
      </c>
      <c r="AC230" s="315" t="s">
        <v>397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hidden="1" x14ac:dyDescent="0.2">
      <c r="A231" s="749"/>
      <c r="B231" s="749"/>
      <c r="C231" s="749"/>
      <c r="D231" s="749"/>
      <c r="E231" s="749"/>
      <c r="F231" s="749"/>
      <c r="G231" s="749"/>
      <c r="H231" s="749"/>
      <c r="I231" s="749"/>
      <c r="J231" s="749"/>
      <c r="K231" s="749"/>
      <c r="L231" s="749"/>
      <c r="M231" s="749"/>
      <c r="N231" s="749"/>
      <c r="O231" s="750"/>
      <c r="P231" s="746" t="s">
        <v>40</v>
      </c>
      <c r="Q231" s="747"/>
      <c r="R231" s="747"/>
      <c r="S231" s="747"/>
      <c r="T231" s="747"/>
      <c r="U231" s="747"/>
      <c r="V231" s="748"/>
      <c r="W231" s="40" t="s">
        <v>39</v>
      </c>
      <c r="X231" s="41">
        <f>IFERROR(X227/H227,"0")+IFERROR(X228/H228,"0")+IFERROR(X229/H229,"0")+IFERROR(X230/H230,"0")</f>
        <v>0</v>
      </c>
      <c r="Y231" s="41">
        <f>IFERROR(Y227/H227,"0")+IFERROR(Y228/H228,"0")+IFERROR(Y229/H229,"0")+IFERROR(Y230/H230,"0")</f>
        <v>0</v>
      </c>
      <c r="Z231" s="41">
        <f>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hidden="1" x14ac:dyDescent="0.2">
      <c r="A232" s="749"/>
      <c r="B232" s="749"/>
      <c r="C232" s="749"/>
      <c r="D232" s="749"/>
      <c r="E232" s="749"/>
      <c r="F232" s="749"/>
      <c r="G232" s="749"/>
      <c r="H232" s="749"/>
      <c r="I232" s="749"/>
      <c r="J232" s="749"/>
      <c r="K232" s="749"/>
      <c r="L232" s="749"/>
      <c r="M232" s="749"/>
      <c r="N232" s="749"/>
      <c r="O232" s="750"/>
      <c r="P232" s="746" t="s">
        <v>40</v>
      </c>
      <c r="Q232" s="747"/>
      <c r="R232" s="747"/>
      <c r="S232" s="747"/>
      <c r="T232" s="747"/>
      <c r="U232" s="747"/>
      <c r="V232" s="748"/>
      <c r="W232" s="40" t="s">
        <v>0</v>
      </c>
      <c r="X232" s="41">
        <f>IFERROR(SUM(X227:X230),"0")</f>
        <v>0</v>
      </c>
      <c r="Y232" s="41">
        <f>IFERROR(SUM(Y227:Y230),"0")</f>
        <v>0</v>
      </c>
      <c r="Z232" s="40"/>
      <c r="AA232" s="64"/>
      <c r="AB232" s="64"/>
      <c r="AC232" s="64"/>
    </row>
    <row r="233" spans="1:68" ht="16.5" hidden="1" customHeight="1" x14ac:dyDescent="0.25">
      <c r="A233" s="769" t="s">
        <v>406</v>
      </c>
      <c r="B233" s="769"/>
      <c r="C233" s="769"/>
      <c r="D233" s="769"/>
      <c r="E233" s="769"/>
      <c r="F233" s="769"/>
      <c r="G233" s="769"/>
      <c r="H233" s="769"/>
      <c r="I233" s="769"/>
      <c r="J233" s="769"/>
      <c r="K233" s="769"/>
      <c r="L233" s="769"/>
      <c r="M233" s="769"/>
      <c r="N233" s="769"/>
      <c r="O233" s="769"/>
      <c r="P233" s="769"/>
      <c r="Q233" s="769"/>
      <c r="R233" s="769"/>
      <c r="S233" s="769"/>
      <c r="T233" s="769"/>
      <c r="U233" s="769"/>
      <c r="V233" s="769"/>
      <c r="W233" s="769"/>
      <c r="X233" s="769"/>
      <c r="Y233" s="769"/>
      <c r="Z233" s="769"/>
      <c r="AA233" s="62"/>
      <c r="AB233" s="62"/>
      <c r="AC233" s="62"/>
    </row>
    <row r="234" spans="1:68" ht="14.25" hidden="1" customHeight="1" x14ac:dyDescent="0.25">
      <c r="A234" s="758" t="s">
        <v>101</v>
      </c>
      <c r="B234" s="758"/>
      <c r="C234" s="758"/>
      <c r="D234" s="758"/>
      <c r="E234" s="758"/>
      <c r="F234" s="758"/>
      <c r="G234" s="758"/>
      <c r="H234" s="758"/>
      <c r="I234" s="758"/>
      <c r="J234" s="758"/>
      <c r="K234" s="758"/>
      <c r="L234" s="758"/>
      <c r="M234" s="758"/>
      <c r="N234" s="758"/>
      <c r="O234" s="758"/>
      <c r="P234" s="758"/>
      <c r="Q234" s="758"/>
      <c r="R234" s="758"/>
      <c r="S234" s="758"/>
      <c r="T234" s="758"/>
      <c r="U234" s="758"/>
      <c r="V234" s="758"/>
      <c r="W234" s="758"/>
      <c r="X234" s="758"/>
      <c r="Y234" s="758"/>
      <c r="Z234" s="758"/>
      <c r="AA234" s="63"/>
      <c r="AB234" s="63"/>
      <c r="AC234" s="63"/>
    </row>
    <row r="235" spans="1:68" ht="27" hidden="1" customHeight="1" x14ac:dyDescent="0.25">
      <c r="A235" s="60" t="s">
        <v>407</v>
      </c>
      <c r="B235" s="60" t="s">
        <v>408</v>
      </c>
      <c r="C235" s="34">
        <v>4301011717</v>
      </c>
      <c r="D235" s="759">
        <v>4680115884274</v>
      </c>
      <c r="E235" s="759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109</v>
      </c>
      <c r="N235" s="36"/>
      <c r="O235" s="35">
        <v>55</v>
      </c>
      <c r="P235" s="9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61"/>
      <c r="R235" s="761"/>
      <c r="S235" s="761"/>
      <c r="T235" s="762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ref="Y235:Y242" si="47">IFERROR(IF(X235="",0,CEILING((X235/$H235),1)*$H235),"")</f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409</v>
      </c>
      <c r="AG235" s="75"/>
      <c r="AJ235" s="79" t="s">
        <v>45</v>
      </c>
      <c r="AK235" s="79">
        <v>0</v>
      </c>
      <c r="BB235" s="318" t="s">
        <v>66</v>
      </c>
      <c r="BM235" s="75">
        <f t="shared" ref="BM235:BM242" si="48">IFERROR(X235*I235/H235,"0")</f>
        <v>0</v>
      </c>
      <c r="BN235" s="75">
        <f t="shared" ref="BN235:BN242" si="49">IFERROR(Y235*I235/H235,"0")</f>
        <v>0</v>
      </c>
      <c r="BO235" s="75">
        <f t="shared" ref="BO235:BO242" si="50">IFERROR(1/J235*(X235/H235),"0")</f>
        <v>0</v>
      </c>
      <c r="BP235" s="75">
        <f t="shared" ref="BP235:BP242" si="51">IFERROR(1/J235*(Y235/H235),"0")</f>
        <v>0</v>
      </c>
    </row>
    <row r="236" spans="1:68" ht="27" hidden="1" customHeight="1" x14ac:dyDescent="0.25">
      <c r="A236" s="60" t="s">
        <v>407</v>
      </c>
      <c r="B236" s="60" t="s">
        <v>410</v>
      </c>
      <c r="C236" s="34">
        <v>4301011945</v>
      </c>
      <c r="D236" s="759">
        <v>4680115884274</v>
      </c>
      <c r="E236" s="759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412</v>
      </c>
      <c r="N236" s="36"/>
      <c r="O236" s="35">
        <v>55</v>
      </c>
      <c r="P236" s="98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61"/>
      <c r="R236" s="761"/>
      <c r="S236" s="761"/>
      <c r="T236" s="762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7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411</v>
      </c>
      <c r="AG236" s="75"/>
      <c r="AJ236" s="79" t="s">
        <v>45</v>
      </c>
      <c r="AK236" s="79">
        <v>0</v>
      </c>
      <c r="BB236" s="320" t="s">
        <v>66</v>
      </c>
      <c r="BM236" s="75">
        <f t="shared" si="48"/>
        <v>0</v>
      </c>
      <c r="BN236" s="75">
        <f t="shared" si="49"/>
        <v>0</v>
      </c>
      <c r="BO236" s="75">
        <f t="shared" si="50"/>
        <v>0</v>
      </c>
      <c r="BP236" s="75">
        <f t="shared" si="51"/>
        <v>0</v>
      </c>
    </row>
    <row r="237" spans="1:68" ht="27" hidden="1" customHeight="1" x14ac:dyDescent="0.25">
      <c r="A237" s="60" t="s">
        <v>413</v>
      </c>
      <c r="B237" s="60" t="s">
        <v>414</v>
      </c>
      <c r="C237" s="34">
        <v>4301011719</v>
      </c>
      <c r="D237" s="759">
        <v>4680115884298</v>
      </c>
      <c r="E237" s="759"/>
      <c r="F237" s="59">
        <v>1.45</v>
      </c>
      <c r="G237" s="35">
        <v>8</v>
      </c>
      <c r="H237" s="59">
        <v>11.6</v>
      </c>
      <c r="I237" s="59">
        <v>12.035</v>
      </c>
      <c r="J237" s="35">
        <v>64</v>
      </c>
      <c r="K237" s="35" t="s">
        <v>106</v>
      </c>
      <c r="L237" s="35" t="s">
        <v>45</v>
      </c>
      <c r="M237" s="36" t="s">
        <v>109</v>
      </c>
      <c r="N237" s="36"/>
      <c r="O237" s="35">
        <v>55</v>
      </c>
      <c r="P237" s="97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61"/>
      <c r="R237" s="761"/>
      <c r="S237" s="761"/>
      <c r="T237" s="762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7"/>
        <v>0</v>
      </c>
      <c r="Z237" s="39" t="str">
        <f>IFERROR(IF(Y237=0,"",ROUNDUP(Y237/H237,0)*0.01898),"")</f>
        <v/>
      </c>
      <c r="AA237" s="65" t="s">
        <v>45</v>
      </c>
      <c r="AB237" s="66" t="s">
        <v>45</v>
      </c>
      <c r="AC237" s="321" t="s">
        <v>415</v>
      </c>
      <c r="AG237" s="75"/>
      <c r="AJ237" s="79" t="s">
        <v>45</v>
      </c>
      <c r="AK237" s="79">
        <v>0</v>
      </c>
      <c r="BB237" s="322" t="s">
        <v>66</v>
      </c>
      <c r="BM237" s="75">
        <f t="shared" si="48"/>
        <v>0</v>
      </c>
      <c r="BN237" s="75">
        <f t="shared" si="49"/>
        <v>0</v>
      </c>
      <c r="BO237" s="75">
        <f t="shared" si="50"/>
        <v>0</v>
      </c>
      <c r="BP237" s="75">
        <f t="shared" si="51"/>
        <v>0</v>
      </c>
    </row>
    <row r="238" spans="1:68" ht="27" hidden="1" customHeight="1" x14ac:dyDescent="0.25">
      <c r="A238" s="60" t="s">
        <v>416</v>
      </c>
      <c r="B238" s="60" t="s">
        <v>417</v>
      </c>
      <c r="C238" s="34">
        <v>4301011733</v>
      </c>
      <c r="D238" s="759">
        <v>4680115884250</v>
      </c>
      <c r="E238" s="759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106</v>
      </c>
      <c r="L238" s="35" t="s">
        <v>45</v>
      </c>
      <c r="M238" s="36" t="s">
        <v>105</v>
      </c>
      <c r="N238" s="36"/>
      <c r="O238" s="35">
        <v>55</v>
      </c>
      <c r="P238" s="97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61"/>
      <c r="R238" s="761"/>
      <c r="S238" s="761"/>
      <c r="T238" s="762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7"/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418</v>
      </c>
      <c r="AG238" s="75"/>
      <c r="AJ238" s="79" t="s">
        <v>45</v>
      </c>
      <c r="AK238" s="79">
        <v>0</v>
      </c>
      <c r="BB238" s="324" t="s">
        <v>66</v>
      </c>
      <c r="BM238" s="75">
        <f t="shared" si="48"/>
        <v>0</v>
      </c>
      <c r="BN238" s="75">
        <f t="shared" si="49"/>
        <v>0</v>
      </c>
      <c r="BO238" s="75">
        <f t="shared" si="50"/>
        <v>0</v>
      </c>
      <c r="BP238" s="75">
        <f t="shared" si="51"/>
        <v>0</v>
      </c>
    </row>
    <row r="239" spans="1:68" ht="27" hidden="1" customHeight="1" x14ac:dyDescent="0.25">
      <c r="A239" s="60" t="s">
        <v>416</v>
      </c>
      <c r="B239" s="60" t="s">
        <v>419</v>
      </c>
      <c r="C239" s="34">
        <v>4301011944</v>
      </c>
      <c r="D239" s="759">
        <v>4680115884250</v>
      </c>
      <c r="E239" s="759"/>
      <c r="F239" s="59">
        <v>1.45</v>
      </c>
      <c r="G239" s="35">
        <v>8</v>
      </c>
      <c r="H239" s="59">
        <v>11.6</v>
      </c>
      <c r="I239" s="59">
        <v>12.08</v>
      </c>
      <c r="J239" s="35">
        <v>48</v>
      </c>
      <c r="K239" s="35" t="s">
        <v>106</v>
      </c>
      <c r="L239" s="35" t="s">
        <v>45</v>
      </c>
      <c r="M239" s="36" t="s">
        <v>412</v>
      </c>
      <c r="N239" s="36"/>
      <c r="O239" s="35">
        <v>55</v>
      </c>
      <c r="P239" s="9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61"/>
      <c r="R239" s="761"/>
      <c r="S239" s="761"/>
      <c r="T239" s="762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7"/>
        <v>0</v>
      </c>
      <c r="Z239" s="39" t="str">
        <f>IFERROR(IF(Y239=0,"",ROUNDUP(Y239/H239,0)*0.02039),"")</f>
        <v/>
      </c>
      <c r="AA239" s="65" t="s">
        <v>45</v>
      </c>
      <c r="AB239" s="66" t="s">
        <v>45</v>
      </c>
      <c r="AC239" s="325" t="s">
        <v>411</v>
      </c>
      <c r="AG239" s="75"/>
      <c r="AJ239" s="79" t="s">
        <v>45</v>
      </c>
      <c r="AK239" s="79">
        <v>0</v>
      </c>
      <c r="BB239" s="326" t="s">
        <v>66</v>
      </c>
      <c r="BM239" s="75">
        <f t="shared" si="48"/>
        <v>0</v>
      </c>
      <c r="BN239" s="75">
        <f t="shared" si="49"/>
        <v>0</v>
      </c>
      <c r="BO239" s="75">
        <f t="shared" si="50"/>
        <v>0</v>
      </c>
      <c r="BP239" s="75">
        <f t="shared" si="51"/>
        <v>0</v>
      </c>
    </row>
    <row r="240" spans="1:68" ht="27" hidden="1" customHeight="1" x14ac:dyDescent="0.25">
      <c r="A240" s="60" t="s">
        <v>420</v>
      </c>
      <c r="B240" s="60" t="s">
        <v>421</v>
      </c>
      <c r="C240" s="34">
        <v>4301011718</v>
      </c>
      <c r="D240" s="759">
        <v>4680115884281</v>
      </c>
      <c r="E240" s="759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115</v>
      </c>
      <c r="L240" s="35" t="s">
        <v>45</v>
      </c>
      <c r="M240" s="36" t="s">
        <v>109</v>
      </c>
      <c r="N240" s="36"/>
      <c r="O240" s="35">
        <v>55</v>
      </c>
      <c r="P240" s="9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61"/>
      <c r="R240" s="761"/>
      <c r="S240" s="761"/>
      <c r="T240" s="762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47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409</v>
      </c>
      <c r="AG240" s="75"/>
      <c r="AJ240" s="79" t="s">
        <v>45</v>
      </c>
      <c r="AK240" s="79">
        <v>0</v>
      </c>
      <c r="BB240" s="328" t="s">
        <v>66</v>
      </c>
      <c r="BM240" s="75">
        <f t="shared" si="48"/>
        <v>0</v>
      </c>
      <c r="BN240" s="75">
        <f t="shared" si="49"/>
        <v>0</v>
      </c>
      <c r="BO240" s="75">
        <f t="shared" si="50"/>
        <v>0</v>
      </c>
      <c r="BP240" s="75">
        <f t="shared" si="51"/>
        <v>0</v>
      </c>
    </row>
    <row r="241" spans="1:68" ht="27" hidden="1" customHeight="1" x14ac:dyDescent="0.25">
      <c r="A241" s="60" t="s">
        <v>422</v>
      </c>
      <c r="B241" s="60" t="s">
        <v>423</v>
      </c>
      <c r="C241" s="34">
        <v>4301011720</v>
      </c>
      <c r="D241" s="759">
        <v>4680115884199</v>
      </c>
      <c r="E241" s="759"/>
      <c r="F241" s="59">
        <v>0.37</v>
      </c>
      <c r="G241" s="35">
        <v>10</v>
      </c>
      <c r="H241" s="59">
        <v>3.7</v>
      </c>
      <c r="I241" s="59">
        <v>3.91</v>
      </c>
      <c r="J241" s="35">
        <v>132</v>
      </c>
      <c r="K241" s="35" t="s">
        <v>115</v>
      </c>
      <c r="L241" s="35" t="s">
        <v>45</v>
      </c>
      <c r="M241" s="36" t="s">
        <v>109</v>
      </c>
      <c r="N241" s="36"/>
      <c r="O241" s="35">
        <v>55</v>
      </c>
      <c r="P241" s="9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61"/>
      <c r="R241" s="761"/>
      <c r="S241" s="761"/>
      <c r="T241" s="762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47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415</v>
      </c>
      <c r="AG241" s="75"/>
      <c r="AJ241" s="79" t="s">
        <v>45</v>
      </c>
      <c r="AK241" s="79">
        <v>0</v>
      </c>
      <c r="BB241" s="330" t="s">
        <v>66</v>
      </c>
      <c r="BM241" s="75">
        <f t="shared" si="48"/>
        <v>0</v>
      </c>
      <c r="BN241" s="75">
        <f t="shared" si="49"/>
        <v>0</v>
      </c>
      <c r="BO241" s="75">
        <f t="shared" si="50"/>
        <v>0</v>
      </c>
      <c r="BP241" s="75">
        <f t="shared" si="51"/>
        <v>0</v>
      </c>
    </row>
    <row r="242" spans="1:68" ht="27" hidden="1" customHeight="1" x14ac:dyDescent="0.25">
      <c r="A242" s="60" t="s">
        <v>424</v>
      </c>
      <c r="B242" s="60" t="s">
        <v>425</v>
      </c>
      <c r="C242" s="34">
        <v>4301011716</v>
      </c>
      <c r="D242" s="759">
        <v>4680115884267</v>
      </c>
      <c r="E242" s="759"/>
      <c r="F242" s="59">
        <v>0.4</v>
      </c>
      <c r="G242" s="35">
        <v>10</v>
      </c>
      <c r="H242" s="59">
        <v>4</v>
      </c>
      <c r="I242" s="59">
        <v>4.21</v>
      </c>
      <c r="J242" s="35">
        <v>132</v>
      </c>
      <c r="K242" s="35" t="s">
        <v>115</v>
      </c>
      <c r="L242" s="35" t="s">
        <v>45</v>
      </c>
      <c r="M242" s="36" t="s">
        <v>109</v>
      </c>
      <c r="N242" s="36"/>
      <c r="O242" s="35">
        <v>55</v>
      </c>
      <c r="P242" s="9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61"/>
      <c r="R242" s="761"/>
      <c r="S242" s="761"/>
      <c r="T242" s="762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47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31" t="s">
        <v>418</v>
      </c>
      <c r="AG242" s="75"/>
      <c r="AJ242" s="79" t="s">
        <v>45</v>
      </c>
      <c r="AK242" s="79">
        <v>0</v>
      </c>
      <c r="BB242" s="332" t="s">
        <v>66</v>
      </c>
      <c r="BM242" s="75">
        <f t="shared" si="48"/>
        <v>0</v>
      </c>
      <c r="BN242" s="75">
        <f t="shared" si="49"/>
        <v>0</v>
      </c>
      <c r="BO242" s="75">
        <f t="shared" si="50"/>
        <v>0</v>
      </c>
      <c r="BP242" s="75">
        <f t="shared" si="51"/>
        <v>0</v>
      </c>
    </row>
    <row r="243" spans="1:68" hidden="1" x14ac:dyDescent="0.2">
      <c r="A243" s="749"/>
      <c r="B243" s="749"/>
      <c r="C243" s="749"/>
      <c r="D243" s="749"/>
      <c r="E243" s="749"/>
      <c r="F243" s="749"/>
      <c r="G243" s="749"/>
      <c r="H243" s="749"/>
      <c r="I243" s="749"/>
      <c r="J243" s="749"/>
      <c r="K243" s="749"/>
      <c r="L243" s="749"/>
      <c r="M243" s="749"/>
      <c r="N243" s="749"/>
      <c r="O243" s="750"/>
      <c r="P243" s="746" t="s">
        <v>40</v>
      </c>
      <c r="Q243" s="747"/>
      <c r="R243" s="747"/>
      <c r="S243" s="747"/>
      <c r="T243" s="747"/>
      <c r="U243" s="747"/>
      <c r="V243" s="748"/>
      <c r="W243" s="40" t="s">
        <v>39</v>
      </c>
      <c r="X243" s="41">
        <f>IFERROR(X235/H235,"0")+IFERROR(X236/H236,"0")+IFERROR(X237/H237,"0")+IFERROR(X238/H238,"0")+IFERROR(X239/H239,"0")+IFERROR(X240/H240,"0")+IFERROR(X241/H241,"0")+IFERROR(X242/H242,"0")</f>
        <v>0</v>
      </c>
      <c r="Y243" s="41">
        <f>IFERROR(Y235/H235,"0")+IFERROR(Y236/H236,"0")+IFERROR(Y237/H237,"0")+IFERROR(Y238/H238,"0")+IFERROR(Y239/H239,"0")+IFERROR(Y240/H240,"0")+IFERROR(Y241/H241,"0")+IFERROR(Y242/H242,"0")</f>
        <v>0</v>
      </c>
      <c r="Z243" s="41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4"/>
      <c r="AB243" s="64"/>
      <c r="AC243" s="64"/>
    </row>
    <row r="244" spans="1:68" hidden="1" x14ac:dyDescent="0.2">
      <c r="A244" s="749"/>
      <c r="B244" s="749"/>
      <c r="C244" s="749"/>
      <c r="D244" s="749"/>
      <c r="E244" s="749"/>
      <c r="F244" s="749"/>
      <c r="G244" s="749"/>
      <c r="H244" s="749"/>
      <c r="I244" s="749"/>
      <c r="J244" s="749"/>
      <c r="K244" s="749"/>
      <c r="L244" s="749"/>
      <c r="M244" s="749"/>
      <c r="N244" s="749"/>
      <c r="O244" s="750"/>
      <c r="P244" s="746" t="s">
        <v>40</v>
      </c>
      <c r="Q244" s="747"/>
      <c r="R244" s="747"/>
      <c r="S244" s="747"/>
      <c r="T244" s="747"/>
      <c r="U244" s="747"/>
      <c r="V244" s="748"/>
      <c r="W244" s="40" t="s">
        <v>0</v>
      </c>
      <c r="X244" s="41">
        <f>IFERROR(SUM(X235:X242),"0")</f>
        <v>0</v>
      </c>
      <c r="Y244" s="41">
        <f>IFERROR(SUM(Y235:Y242),"0")</f>
        <v>0</v>
      </c>
      <c r="Z244" s="40"/>
      <c r="AA244" s="64"/>
      <c r="AB244" s="64"/>
      <c r="AC244" s="64"/>
    </row>
    <row r="245" spans="1:68" ht="16.5" hidden="1" customHeight="1" x14ac:dyDescent="0.25">
      <c r="A245" s="769" t="s">
        <v>426</v>
      </c>
      <c r="B245" s="769"/>
      <c r="C245" s="769"/>
      <c r="D245" s="769"/>
      <c r="E245" s="769"/>
      <c r="F245" s="769"/>
      <c r="G245" s="769"/>
      <c r="H245" s="769"/>
      <c r="I245" s="769"/>
      <c r="J245" s="769"/>
      <c r="K245" s="769"/>
      <c r="L245" s="769"/>
      <c r="M245" s="769"/>
      <c r="N245" s="769"/>
      <c r="O245" s="769"/>
      <c r="P245" s="769"/>
      <c r="Q245" s="769"/>
      <c r="R245" s="769"/>
      <c r="S245" s="769"/>
      <c r="T245" s="769"/>
      <c r="U245" s="769"/>
      <c r="V245" s="769"/>
      <c r="W245" s="769"/>
      <c r="X245" s="769"/>
      <c r="Y245" s="769"/>
      <c r="Z245" s="769"/>
      <c r="AA245" s="62"/>
      <c r="AB245" s="62"/>
      <c r="AC245" s="62"/>
    </row>
    <row r="246" spans="1:68" ht="14.25" hidden="1" customHeight="1" x14ac:dyDescent="0.25">
      <c r="A246" s="758" t="s">
        <v>101</v>
      </c>
      <c r="B246" s="758"/>
      <c r="C246" s="758"/>
      <c r="D246" s="758"/>
      <c r="E246" s="758"/>
      <c r="F246" s="758"/>
      <c r="G246" s="758"/>
      <c r="H246" s="758"/>
      <c r="I246" s="758"/>
      <c r="J246" s="758"/>
      <c r="K246" s="758"/>
      <c r="L246" s="758"/>
      <c r="M246" s="758"/>
      <c r="N246" s="758"/>
      <c r="O246" s="758"/>
      <c r="P246" s="758"/>
      <c r="Q246" s="758"/>
      <c r="R246" s="758"/>
      <c r="S246" s="758"/>
      <c r="T246" s="758"/>
      <c r="U246" s="758"/>
      <c r="V246" s="758"/>
      <c r="W246" s="758"/>
      <c r="X246" s="758"/>
      <c r="Y246" s="758"/>
      <c r="Z246" s="758"/>
      <c r="AA246" s="63"/>
      <c r="AB246" s="63"/>
      <c r="AC246" s="63"/>
    </row>
    <row r="247" spans="1:68" ht="27" hidden="1" customHeight="1" x14ac:dyDescent="0.25">
      <c r="A247" s="60" t="s">
        <v>427</v>
      </c>
      <c r="B247" s="60" t="s">
        <v>428</v>
      </c>
      <c r="C247" s="34">
        <v>4301011942</v>
      </c>
      <c r="D247" s="759">
        <v>4680115884137</v>
      </c>
      <c r="E247" s="759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106</v>
      </c>
      <c r="L247" s="35" t="s">
        <v>45</v>
      </c>
      <c r="M247" s="36" t="s">
        <v>412</v>
      </c>
      <c r="N247" s="36"/>
      <c r="O247" s="35">
        <v>55</v>
      </c>
      <c r="P247" s="9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61"/>
      <c r="R247" s="761"/>
      <c r="S247" s="761"/>
      <c r="T247" s="762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ref="Y247:Y255" si="52">IFERROR(IF(X247="",0,CEILING((X247/$H247),1)*$H247),"")</f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429</v>
      </c>
      <c r="AG247" s="75"/>
      <c r="AJ247" s="79" t="s">
        <v>45</v>
      </c>
      <c r="AK247" s="79">
        <v>0</v>
      </c>
      <c r="BB247" s="334" t="s">
        <v>66</v>
      </c>
      <c r="BM247" s="75">
        <f t="shared" ref="BM247:BM255" si="53">IFERROR(X247*I247/H247,"0")</f>
        <v>0</v>
      </c>
      <c r="BN247" s="75">
        <f t="shared" ref="BN247:BN255" si="54">IFERROR(Y247*I247/H247,"0")</f>
        <v>0</v>
      </c>
      <c r="BO247" s="75">
        <f t="shared" ref="BO247:BO255" si="55">IFERROR(1/J247*(X247/H247),"0")</f>
        <v>0</v>
      </c>
      <c r="BP247" s="75">
        <f t="shared" ref="BP247:BP255" si="56">IFERROR(1/J247*(Y247/H247),"0")</f>
        <v>0</v>
      </c>
    </row>
    <row r="248" spans="1:68" ht="27" hidden="1" customHeight="1" x14ac:dyDescent="0.25">
      <c r="A248" s="60" t="s">
        <v>427</v>
      </c>
      <c r="B248" s="60" t="s">
        <v>430</v>
      </c>
      <c r="C248" s="34">
        <v>4301011826</v>
      </c>
      <c r="D248" s="759">
        <v>4680115884137</v>
      </c>
      <c r="E248" s="759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106</v>
      </c>
      <c r="L248" s="35" t="s">
        <v>45</v>
      </c>
      <c r="M248" s="36" t="s">
        <v>109</v>
      </c>
      <c r="N248" s="36"/>
      <c r="O248" s="35">
        <v>55</v>
      </c>
      <c r="P248" s="96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61"/>
      <c r="R248" s="761"/>
      <c r="S248" s="761"/>
      <c r="T248" s="762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2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431</v>
      </c>
      <c r="AG248" s="75"/>
      <c r="AJ248" s="79" t="s">
        <v>45</v>
      </c>
      <c r="AK248" s="79">
        <v>0</v>
      </c>
      <c r="BB248" s="336" t="s">
        <v>66</v>
      </c>
      <c r="BM248" s="75">
        <f t="shared" si="53"/>
        <v>0</v>
      </c>
      <c r="BN248" s="75">
        <f t="shared" si="54"/>
        <v>0</v>
      </c>
      <c r="BO248" s="75">
        <f t="shared" si="55"/>
        <v>0</v>
      </c>
      <c r="BP248" s="75">
        <f t="shared" si="56"/>
        <v>0</v>
      </c>
    </row>
    <row r="249" spans="1:68" ht="27" hidden="1" customHeight="1" x14ac:dyDescent="0.25">
      <c r="A249" s="60" t="s">
        <v>432</v>
      </c>
      <c r="B249" s="60" t="s">
        <v>433</v>
      </c>
      <c r="C249" s="34">
        <v>4301011724</v>
      </c>
      <c r="D249" s="759">
        <v>4680115884236</v>
      </c>
      <c r="E249" s="759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106</v>
      </c>
      <c r="L249" s="35" t="s">
        <v>45</v>
      </c>
      <c r="M249" s="36" t="s">
        <v>109</v>
      </c>
      <c r="N249" s="36"/>
      <c r="O249" s="35">
        <v>55</v>
      </c>
      <c r="P249" s="9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61"/>
      <c r="R249" s="761"/>
      <c r="S249" s="761"/>
      <c r="T249" s="762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2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434</v>
      </c>
      <c r="AG249" s="75"/>
      <c r="AJ249" s="79" t="s">
        <v>45</v>
      </c>
      <c r="AK249" s="79">
        <v>0</v>
      </c>
      <c r="BB249" s="338" t="s">
        <v>66</v>
      </c>
      <c r="BM249" s="75">
        <f t="shared" si="53"/>
        <v>0</v>
      </c>
      <c r="BN249" s="75">
        <f t="shared" si="54"/>
        <v>0</v>
      </c>
      <c r="BO249" s="75">
        <f t="shared" si="55"/>
        <v>0</v>
      </c>
      <c r="BP249" s="75">
        <f t="shared" si="56"/>
        <v>0</v>
      </c>
    </row>
    <row r="250" spans="1:68" ht="27" hidden="1" customHeight="1" x14ac:dyDescent="0.25">
      <c r="A250" s="60" t="s">
        <v>435</v>
      </c>
      <c r="B250" s="60" t="s">
        <v>436</v>
      </c>
      <c r="C250" s="34">
        <v>4301011721</v>
      </c>
      <c r="D250" s="759">
        <v>4680115884175</v>
      </c>
      <c r="E250" s="759"/>
      <c r="F250" s="59">
        <v>1.45</v>
      </c>
      <c r="G250" s="35">
        <v>8</v>
      </c>
      <c r="H250" s="59">
        <v>11.6</v>
      </c>
      <c r="I250" s="59">
        <v>12.035</v>
      </c>
      <c r="J250" s="35">
        <v>64</v>
      </c>
      <c r="K250" s="35" t="s">
        <v>106</v>
      </c>
      <c r="L250" s="35" t="s">
        <v>45</v>
      </c>
      <c r="M250" s="36" t="s">
        <v>109</v>
      </c>
      <c r="N250" s="36"/>
      <c r="O250" s="35">
        <v>55</v>
      </c>
      <c r="P250" s="9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61"/>
      <c r="R250" s="761"/>
      <c r="S250" s="761"/>
      <c r="T250" s="762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2"/>
        <v>0</v>
      </c>
      <c r="Z250" s="39" t="str">
        <f>IFERROR(IF(Y250=0,"",ROUNDUP(Y250/H250,0)*0.01898),"")</f>
        <v/>
      </c>
      <c r="AA250" s="65" t="s">
        <v>45</v>
      </c>
      <c r="AB250" s="66" t="s">
        <v>45</v>
      </c>
      <c r="AC250" s="339" t="s">
        <v>437</v>
      </c>
      <c r="AG250" s="75"/>
      <c r="AJ250" s="79" t="s">
        <v>45</v>
      </c>
      <c r="AK250" s="79">
        <v>0</v>
      </c>
      <c r="BB250" s="340" t="s">
        <v>66</v>
      </c>
      <c r="BM250" s="75">
        <f t="shared" si="53"/>
        <v>0</v>
      </c>
      <c r="BN250" s="75">
        <f t="shared" si="54"/>
        <v>0</v>
      </c>
      <c r="BO250" s="75">
        <f t="shared" si="55"/>
        <v>0</v>
      </c>
      <c r="BP250" s="75">
        <f t="shared" si="56"/>
        <v>0</v>
      </c>
    </row>
    <row r="251" spans="1:68" ht="27" hidden="1" customHeight="1" x14ac:dyDescent="0.25">
      <c r="A251" s="60" t="s">
        <v>435</v>
      </c>
      <c r="B251" s="60" t="s">
        <v>438</v>
      </c>
      <c r="C251" s="34">
        <v>4301011941</v>
      </c>
      <c r="D251" s="759">
        <v>4680115884175</v>
      </c>
      <c r="E251" s="759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106</v>
      </c>
      <c r="L251" s="35" t="s">
        <v>45</v>
      </c>
      <c r="M251" s="36" t="s">
        <v>412</v>
      </c>
      <c r="N251" s="36"/>
      <c r="O251" s="35">
        <v>55</v>
      </c>
      <c r="P251" s="9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61"/>
      <c r="R251" s="761"/>
      <c r="S251" s="761"/>
      <c r="T251" s="762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2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41" t="s">
        <v>429</v>
      </c>
      <c r="AG251" s="75"/>
      <c r="AJ251" s="79" t="s">
        <v>45</v>
      </c>
      <c r="AK251" s="79">
        <v>0</v>
      </c>
      <c r="BB251" s="342" t="s">
        <v>66</v>
      </c>
      <c r="BM251" s="75">
        <f t="shared" si="53"/>
        <v>0</v>
      </c>
      <c r="BN251" s="75">
        <f t="shared" si="54"/>
        <v>0</v>
      </c>
      <c r="BO251" s="75">
        <f t="shared" si="55"/>
        <v>0</v>
      </c>
      <c r="BP251" s="75">
        <f t="shared" si="56"/>
        <v>0</v>
      </c>
    </row>
    <row r="252" spans="1:68" ht="27" hidden="1" customHeight="1" x14ac:dyDescent="0.25">
      <c r="A252" s="60" t="s">
        <v>439</v>
      </c>
      <c r="B252" s="60" t="s">
        <v>440</v>
      </c>
      <c r="C252" s="34">
        <v>4301011824</v>
      </c>
      <c r="D252" s="759">
        <v>4680115884144</v>
      </c>
      <c r="E252" s="759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115</v>
      </c>
      <c r="L252" s="35" t="s">
        <v>45</v>
      </c>
      <c r="M252" s="36" t="s">
        <v>109</v>
      </c>
      <c r="N252" s="36"/>
      <c r="O252" s="35">
        <v>55</v>
      </c>
      <c r="P252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61"/>
      <c r="R252" s="761"/>
      <c r="S252" s="761"/>
      <c r="T252" s="762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2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431</v>
      </c>
      <c r="AG252" s="75"/>
      <c r="AJ252" s="79" t="s">
        <v>45</v>
      </c>
      <c r="AK252" s="79">
        <v>0</v>
      </c>
      <c r="BB252" s="344" t="s">
        <v>66</v>
      </c>
      <c r="BM252" s="75">
        <f t="shared" si="53"/>
        <v>0</v>
      </c>
      <c r="BN252" s="75">
        <f t="shared" si="54"/>
        <v>0</v>
      </c>
      <c r="BO252" s="75">
        <f t="shared" si="55"/>
        <v>0</v>
      </c>
      <c r="BP252" s="75">
        <f t="shared" si="56"/>
        <v>0</v>
      </c>
    </row>
    <row r="253" spans="1:68" ht="27" hidden="1" customHeight="1" x14ac:dyDescent="0.25">
      <c r="A253" s="60" t="s">
        <v>441</v>
      </c>
      <c r="B253" s="60" t="s">
        <v>442</v>
      </c>
      <c r="C253" s="34">
        <v>4301011963</v>
      </c>
      <c r="D253" s="759">
        <v>4680115885288</v>
      </c>
      <c r="E253" s="759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115</v>
      </c>
      <c r="L253" s="35" t="s">
        <v>45</v>
      </c>
      <c r="M253" s="36" t="s">
        <v>109</v>
      </c>
      <c r="N253" s="36"/>
      <c r="O253" s="35">
        <v>55</v>
      </c>
      <c r="P253" s="96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61"/>
      <c r="R253" s="761"/>
      <c r="S253" s="761"/>
      <c r="T253" s="762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443</v>
      </c>
      <c r="AG253" s="75"/>
      <c r="AJ253" s="79" t="s">
        <v>45</v>
      </c>
      <c r="AK253" s="79">
        <v>0</v>
      </c>
      <c r="BB253" s="346" t="s">
        <v>66</v>
      </c>
      <c r="BM253" s="75">
        <f t="shared" si="53"/>
        <v>0</v>
      </c>
      <c r="BN253" s="75">
        <f t="shared" si="54"/>
        <v>0</v>
      </c>
      <c r="BO253" s="75">
        <f t="shared" si="55"/>
        <v>0</v>
      </c>
      <c r="BP253" s="75">
        <f t="shared" si="56"/>
        <v>0</v>
      </c>
    </row>
    <row r="254" spans="1:68" ht="27" hidden="1" customHeight="1" x14ac:dyDescent="0.25">
      <c r="A254" s="60" t="s">
        <v>444</v>
      </c>
      <c r="B254" s="60" t="s">
        <v>445</v>
      </c>
      <c r="C254" s="34">
        <v>4301011726</v>
      </c>
      <c r="D254" s="759">
        <v>4680115884182</v>
      </c>
      <c r="E254" s="759"/>
      <c r="F254" s="59">
        <v>0.37</v>
      </c>
      <c r="G254" s="35">
        <v>10</v>
      </c>
      <c r="H254" s="59">
        <v>3.7</v>
      </c>
      <c r="I254" s="59">
        <v>3.91</v>
      </c>
      <c r="J254" s="35">
        <v>132</v>
      </c>
      <c r="K254" s="35" t="s">
        <v>115</v>
      </c>
      <c r="L254" s="35" t="s">
        <v>45</v>
      </c>
      <c r="M254" s="36" t="s">
        <v>109</v>
      </c>
      <c r="N254" s="36"/>
      <c r="O254" s="35">
        <v>55</v>
      </c>
      <c r="P254" s="9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61"/>
      <c r="R254" s="761"/>
      <c r="S254" s="761"/>
      <c r="T254" s="762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2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434</v>
      </c>
      <c r="AG254" s="75"/>
      <c r="AJ254" s="79" t="s">
        <v>45</v>
      </c>
      <c r="AK254" s="79">
        <v>0</v>
      </c>
      <c r="BB254" s="348" t="s">
        <v>66</v>
      </c>
      <c r="BM254" s="75">
        <f t="shared" si="53"/>
        <v>0</v>
      </c>
      <c r="BN254" s="75">
        <f t="shared" si="54"/>
        <v>0</v>
      </c>
      <c r="BO254" s="75">
        <f t="shared" si="55"/>
        <v>0</v>
      </c>
      <c r="BP254" s="75">
        <f t="shared" si="56"/>
        <v>0</v>
      </c>
    </row>
    <row r="255" spans="1:68" ht="27" hidden="1" customHeight="1" x14ac:dyDescent="0.25">
      <c r="A255" s="60" t="s">
        <v>446</v>
      </c>
      <c r="B255" s="60" t="s">
        <v>447</v>
      </c>
      <c r="C255" s="34">
        <v>4301011722</v>
      </c>
      <c r="D255" s="759">
        <v>4680115884205</v>
      </c>
      <c r="E255" s="759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115</v>
      </c>
      <c r="L255" s="35" t="s">
        <v>45</v>
      </c>
      <c r="M255" s="36" t="s">
        <v>109</v>
      </c>
      <c r="N255" s="36"/>
      <c r="O255" s="35">
        <v>55</v>
      </c>
      <c r="P255" s="9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61"/>
      <c r="R255" s="761"/>
      <c r="S255" s="761"/>
      <c r="T255" s="762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9" t="s">
        <v>437</v>
      </c>
      <c r="AG255" s="75"/>
      <c r="AJ255" s="79" t="s">
        <v>45</v>
      </c>
      <c r="AK255" s="79">
        <v>0</v>
      </c>
      <c r="BB255" s="350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idden="1" x14ac:dyDescent="0.2">
      <c r="A256" s="749"/>
      <c r="B256" s="749"/>
      <c r="C256" s="749"/>
      <c r="D256" s="749"/>
      <c r="E256" s="749"/>
      <c r="F256" s="749"/>
      <c r="G256" s="749"/>
      <c r="H256" s="749"/>
      <c r="I256" s="749"/>
      <c r="J256" s="749"/>
      <c r="K256" s="749"/>
      <c r="L256" s="749"/>
      <c r="M256" s="749"/>
      <c r="N256" s="749"/>
      <c r="O256" s="750"/>
      <c r="P256" s="746" t="s">
        <v>40</v>
      </c>
      <c r="Q256" s="747"/>
      <c r="R256" s="747"/>
      <c r="S256" s="747"/>
      <c r="T256" s="747"/>
      <c r="U256" s="747"/>
      <c r="V256" s="748"/>
      <c r="W256" s="40" t="s">
        <v>39</v>
      </c>
      <c r="X256" s="41">
        <f>IFERROR(X247/H247,"0")+IFERROR(X248/H248,"0")+IFERROR(X249/H249,"0")+IFERROR(X250/H250,"0")+IFERROR(X251/H251,"0")+IFERROR(X252/H252,"0")+IFERROR(X253/H253,"0")+IFERROR(X254/H254,"0")+IFERROR(X255/H255,"0")</f>
        <v>0</v>
      </c>
      <c r="Y256" s="41">
        <f>IFERROR(Y247/H247,"0")+IFERROR(Y248/H248,"0")+IFERROR(Y249/H249,"0")+IFERROR(Y250/H250,"0")+IFERROR(Y251/H251,"0")+IFERROR(Y252/H252,"0")+IFERROR(Y253/H253,"0")+IFERROR(Y254/H254,"0")+IFERROR(Y255/H255,"0")</f>
        <v>0</v>
      </c>
      <c r="Z256" s="41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749"/>
      <c r="B257" s="749"/>
      <c r="C257" s="749"/>
      <c r="D257" s="749"/>
      <c r="E257" s="749"/>
      <c r="F257" s="749"/>
      <c r="G257" s="749"/>
      <c r="H257" s="749"/>
      <c r="I257" s="749"/>
      <c r="J257" s="749"/>
      <c r="K257" s="749"/>
      <c r="L257" s="749"/>
      <c r="M257" s="749"/>
      <c r="N257" s="749"/>
      <c r="O257" s="750"/>
      <c r="P257" s="746" t="s">
        <v>40</v>
      </c>
      <c r="Q257" s="747"/>
      <c r="R257" s="747"/>
      <c r="S257" s="747"/>
      <c r="T257" s="747"/>
      <c r="U257" s="747"/>
      <c r="V257" s="748"/>
      <c r="W257" s="40" t="s">
        <v>0</v>
      </c>
      <c r="X257" s="41">
        <f>IFERROR(SUM(X247:X255),"0")</f>
        <v>0</v>
      </c>
      <c r="Y257" s="41">
        <f>IFERROR(SUM(Y247:Y255),"0")</f>
        <v>0</v>
      </c>
      <c r="Z257" s="40"/>
      <c r="AA257" s="64"/>
      <c r="AB257" s="64"/>
      <c r="AC257" s="64"/>
    </row>
    <row r="258" spans="1:68" ht="14.25" hidden="1" customHeight="1" x14ac:dyDescent="0.25">
      <c r="A258" s="758" t="s">
        <v>152</v>
      </c>
      <c r="B258" s="758"/>
      <c r="C258" s="758"/>
      <c r="D258" s="758"/>
      <c r="E258" s="758"/>
      <c r="F258" s="758"/>
      <c r="G258" s="758"/>
      <c r="H258" s="758"/>
      <c r="I258" s="758"/>
      <c r="J258" s="758"/>
      <c r="K258" s="758"/>
      <c r="L258" s="758"/>
      <c r="M258" s="758"/>
      <c r="N258" s="758"/>
      <c r="O258" s="758"/>
      <c r="P258" s="758"/>
      <c r="Q258" s="758"/>
      <c r="R258" s="758"/>
      <c r="S258" s="758"/>
      <c r="T258" s="758"/>
      <c r="U258" s="758"/>
      <c r="V258" s="758"/>
      <c r="W258" s="758"/>
      <c r="X258" s="758"/>
      <c r="Y258" s="758"/>
      <c r="Z258" s="758"/>
      <c r="AA258" s="63"/>
      <c r="AB258" s="63"/>
      <c r="AC258" s="63"/>
    </row>
    <row r="259" spans="1:68" ht="27" hidden="1" customHeight="1" x14ac:dyDescent="0.25">
      <c r="A259" s="60" t="s">
        <v>448</v>
      </c>
      <c r="B259" s="60" t="s">
        <v>449</v>
      </c>
      <c r="C259" s="34">
        <v>4301020340</v>
      </c>
      <c r="D259" s="759">
        <v>4680115885721</v>
      </c>
      <c r="E259" s="759"/>
      <c r="F259" s="59">
        <v>0.33</v>
      </c>
      <c r="G259" s="35">
        <v>6</v>
      </c>
      <c r="H259" s="59">
        <v>1.98</v>
      </c>
      <c r="I259" s="59">
        <v>2.08</v>
      </c>
      <c r="J259" s="35">
        <v>234</v>
      </c>
      <c r="K259" s="35" t="s">
        <v>125</v>
      </c>
      <c r="L259" s="35" t="s">
        <v>45</v>
      </c>
      <c r="M259" s="36" t="s">
        <v>105</v>
      </c>
      <c r="N259" s="36"/>
      <c r="O259" s="35">
        <v>50</v>
      </c>
      <c r="P259" s="95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61"/>
      <c r="R259" s="761"/>
      <c r="S259" s="761"/>
      <c r="T259" s="762"/>
      <c r="U259" s="37" t="s">
        <v>45</v>
      </c>
      <c r="V259" s="37" t="s">
        <v>45</v>
      </c>
      <c r="W259" s="38" t="s">
        <v>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IFERROR(IF(Y259=0,"",ROUNDUP(Y259/H259,0)*0.00502),"")</f>
        <v/>
      </c>
      <c r="AA259" s="65" t="s">
        <v>45</v>
      </c>
      <c r="AB259" s="66" t="s">
        <v>45</v>
      </c>
      <c r="AC259" s="351" t="s">
        <v>450</v>
      </c>
      <c r="AG259" s="75"/>
      <c r="AJ259" s="79" t="s">
        <v>45</v>
      </c>
      <c r="AK259" s="79">
        <v>0</v>
      </c>
      <c r="BB259" s="352" t="s">
        <v>66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idden="1" x14ac:dyDescent="0.2">
      <c r="A260" s="749"/>
      <c r="B260" s="749"/>
      <c r="C260" s="749"/>
      <c r="D260" s="749"/>
      <c r="E260" s="749"/>
      <c r="F260" s="749"/>
      <c r="G260" s="749"/>
      <c r="H260" s="749"/>
      <c r="I260" s="749"/>
      <c r="J260" s="749"/>
      <c r="K260" s="749"/>
      <c r="L260" s="749"/>
      <c r="M260" s="749"/>
      <c r="N260" s="749"/>
      <c r="O260" s="750"/>
      <c r="P260" s="746" t="s">
        <v>40</v>
      </c>
      <c r="Q260" s="747"/>
      <c r="R260" s="747"/>
      <c r="S260" s="747"/>
      <c r="T260" s="747"/>
      <c r="U260" s="747"/>
      <c r="V260" s="748"/>
      <c r="W260" s="40" t="s">
        <v>39</v>
      </c>
      <c r="X260" s="41">
        <f>IFERROR(X259/H259,"0")</f>
        <v>0</v>
      </c>
      <c r="Y260" s="41">
        <f>IFERROR(Y259/H259,"0")</f>
        <v>0</v>
      </c>
      <c r="Z260" s="41">
        <f>IFERROR(IF(Z259="",0,Z259),"0")</f>
        <v>0</v>
      </c>
      <c r="AA260" s="64"/>
      <c r="AB260" s="64"/>
      <c r="AC260" s="64"/>
    </row>
    <row r="261" spans="1:68" hidden="1" x14ac:dyDescent="0.2">
      <c r="A261" s="749"/>
      <c r="B261" s="749"/>
      <c r="C261" s="749"/>
      <c r="D261" s="749"/>
      <c r="E261" s="749"/>
      <c r="F261" s="749"/>
      <c r="G261" s="749"/>
      <c r="H261" s="749"/>
      <c r="I261" s="749"/>
      <c r="J261" s="749"/>
      <c r="K261" s="749"/>
      <c r="L261" s="749"/>
      <c r="M261" s="749"/>
      <c r="N261" s="749"/>
      <c r="O261" s="750"/>
      <c r="P261" s="746" t="s">
        <v>40</v>
      </c>
      <c r="Q261" s="747"/>
      <c r="R261" s="747"/>
      <c r="S261" s="747"/>
      <c r="T261" s="747"/>
      <c r="U261" s="747"/>
      <c r="V261" s="748"/>
      <c r="W261" s="40" t="s">
        <v>0</v>
      </c>
      <c r="X261" s="41">
        <f>IFERROR(SUM(X259:X259),"0")</f>
        <v>0</v>
      </c>
      <c r="Y261" s="41">
        <f>IFERROR(SUM(Y259:Y259),"0")</f>
        <v>0</v>
      </c>
      <c r="Z261" s="40"/>
      <c r="AA261" s="64"/>
      <c r="AB261" s="64"/>
      <c r="AC261" s="64"/>
    </row>
    <row r="262" spans="1:68" ht="16.5" hidden="1" customHeight="1" x14ac:dyDescent="0.25">
      <c r="A262" s="769" t="s">
        <v>451</v>
      </c>
      <c r="B262" s="769"/>
      <c r="C262" s="769"/>
      <c r="D262" s="769"/>
      <c r="E262" s="769"/>
      <c r="F262" s="769"/>
      <c r="G262" s="769"/>
      <c r="H262" s="769"/>
      <c r="I262" s="769"/>
      <c r="J262" s="769"/>
      <c r="K262" s="769"/>
      <c r="L262" s="769"/>
      <c r="M262" s="769"/>
      <c r="N262" s="769"/>
      <c r="O262" s="769"/>
      <c r="P262" s="769"/>
      <c r="Q262" s="769"/>
      <c r="R262" s="769"/>
      <c r="S262" s="769"/>
      <c r="T262" s="769"/>
      <c r="U262" s="769"/>
      <c r="V262" s="769"/>
      <c r="W262" s="769"/>
      <c r="X262" s="769"/>
      <c r="Y262" s="769"/>
      <c r="Z262" s="769"/>
      <c r="AA262" s="62"/>
      <c r="AB262" s="62"/>
      <c r="AC262" s="62"/>
    </row>
    <row r="263" spans="1:68" ht="14.25" hidden="1" customHeight="1" x14ac:dyDescent="0.25">
      <c r="A263" s="758" t="s">
        <v>101</v>
      </c>
      <c r="B263" s="758"/>
      <c r="C263" s="758"/>
      <c r="D263" s="758"/>
      <c r="E263" s="758"/>
      <c r="F263" s="758"/>
      <c r="G263" s="758"/>
      <c r="H263" s="758"/>
      <c r="I263" s="758"/>
      <c r="J263" s="758"/>
      <c r="K263" s="758"/>
      <c r="L263" s="758"/>
      <c r="M263" s="758"/>
      <c r="N263" s="758"/>
      <c r="O263" s="758"/>
      <c r="P263" s="758"/>
      <c r="Q263" s="758"/>
      <c r="R263" s="758"/>
      <c r="S263" s="758"/>
      <c r="T263" s="758"/>
      <c r="U263" s="758"/>
      <c r="V263" s="758"/>
      <c r="W263" s="758"/>
      <c r="X263" s="758"/>
      <c r="Y263" s="758"/>
      <c r="Z263" s="758"/>
      <c r="AA263" s="63"/>
      <c r="AB263" s="63"/>
      <c r="AC263" s="63"/>
    </row>
    <row r="264" spans="1:68" ht="27" hidden="1" customHeight="1" x14ac:dyDescent="0.25">
      <c r="A264" s="60" t="s">
        <v>452</v>
      </c>
      <c r="B264" s="60" t="s">
        <v>453</v>
      </c>
      <c r="C264" s="34">
        <v>4301011855</v>
      </c>
      <c r="D264" s="759">
        <v>4680115885837</v>
      </c>
      <c r="E264" s="759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106</v>
      </c>
      <c r="L264" s="35" t="s">
        <v>45</v>
      </c>
      <c r="M264" s="36" t="s">
        <v>109</v>
      </c>
      <c r="N264" s="36"/>
      <c r="O264" s="35">
        <v>55</v>
      </c>
      <c r="P264" s="9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61"/>
      <c r="R264" s="761"/>
      <c r="S264" s="761"/>
      <c r="T264" s="762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ref="Y264:Y272" si="57">IFERROR(IF(X264="",0,CEILING((X264/$H264),1)*$H264),"")</f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53" t="s">
        <v>454</v>
      </c>
      <c r="AG264" s="75"/>
      <c r="AJ264" s="79" t="s">
        <v>45</v>
      </c>
      <c r="AK264" s="79">
        <v>0</v>
      </c>
      <c r="BB264" s="354" t="s">
        <v>66</v>
      </c>
      <c r="BM264" s="75">
        <f t="shared" ref="BM264:BM272" si="58">IFERROR(X264*I264/H264,"0")</f>
        <v>0</v>
      </c>
      <c r="BN264" s="75">
        <f t="shared" ref="BN264:BN272" si="59">IFERROR(Y264*I264/H264,"0")</f>
        <v>0</v>
      </c>
      <c r="BO264" s="75">
        <f t="shared" ref="BO264:BO272" si="60">IFERROR(1/J264*(X264/H264),"0")</f>
        <v>0</v>
      </c>
      <c r="BP264" s="75">
        <f t="shared" ref="BP264:BP272" si="61">IFERROR(1/J264*(Y264/H264),"0")</f>
        <v>0</v>
      </c>
    </row>
    <row r="265" spans="1:68" ht="27" hidden="1" customHeight="1" x14ac:dyDescent="0.25">
      <c r="A265" s="60" t="s">
        <v>455</v>
      </c>
      <c r="B265" s="60" t="s">
        <v>456</v>
      </c>
      <c r="C265" s="34">
        <v>4301011850</v>
      </c>
      <c r="D265" s="759">
        <v>4680115885806</v>
      </c>
      <c r="E265" s="759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106</v>
      </c>
      <c r="L265" s="35" t="s">
        <v>45</v>
      </c>
      <c r="M265" s="36" t="s">
        <v>109</v>
      </c>
      <c r="N265" s="36"/>
      <c r="O265" s="35">
        <v>55</v>
      </c>
      <c r="P265" s="9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61"/>
      <c r="R265" s="761"/>
      <c r="S265" s="761"/>
      <c r="T265" s="762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7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457</v>
      </c>
      <c r="AG265" s="75"/>
      <c r="AJ265" s="79" t="s">
        <v>45</v>
      </c>
      <c r="AK265" s="79">
        <v>0</v>
      </c>
      <c r="BB265" s="356" t="s">
        <v>66</v>
      </c>
      <c r="BM265" s="75">
        <f t="shared" si="58"/>
        <v>0</v>
      </c>
      <c r="BN265" s="75">
        <f t="shared" si="59"/>
        <v>0</v>
      </c>
      <c r="BO265" s="75">
        <f t="shared" si="60"/>
        <v>0</v>
      </c>
      <c r="BP265" s="75">
        <f t="shared" si="61"/>
        <v>0</v>
      </c>
    </row>
    <row r="266" spans="1:68" ht="27" hidden="1" customHeight="1" x14ac:dyDescent="0.25">
      <c r="A266" s="60" t="s">
        <v>455</v>
      </c>
      <c r="B266" s="60" t="s">
        <v>458</v>
      </c>
      <c r="C266" s="34">
        <v>4301011910</v>
      </c>
      <c r="D266" s="759">
        <v>4680115885806</v>
      </c>
      <c r="E266" s="759"/>
      <c r="F266" s="59">
        <v>1.35</v>
      </c>
      <c r="G266" s="35">
        <v>8</v>
      </c>
      <c r="H266" s="59">
        <v>10.8</v>
      </c>
      <c r="I266" s="59">
        <v>11.28</v>
      </c>
      <c r="J266" s="35">
        <v>48</v>
      </c>
      <c r="K266" s="35" t="s">
        <v>106</v>
      </c>
      <c r="L266" s="35" t="s">
        <v>45</v>
      </c>
      <c r="M266" s="36" t="s">
        <v>412</v>
      </c>
      <c r="N266" s="36"/>
      <c r="O266" s="35">
        <v>55</v>
      </c>
      <c r="P266" s="96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61"/>
      <c r="R266" s="761"/>
      <c r="S266" s="761"/>
      <c r="T266" s="762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7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7" t="s">
        <v>459</v>
      </c>
      <c r="AG266" s="75"/>
      <c r="AJ266" s="79" t="s">
        <v>45</v>
      </c>
      <c r="AK266" s="79">
        <v>0</v>
      </c>
      <c r="BB266" s="358" t="s">
        <v>66</v>
      </c>
      <c r="BM266" s="75">
        <f t="shared" si="58"/>
        <v>0</v>
      </c>
      <c r="BN266" s="75">
        <f t="shared" si="59"/>
        <v>0</v>
      </c>
      <c r="BO266" s="75">
        <f t="shared" si="60"/>
        <v>0</v>
      </c>
      <c r="BP266" s="75">
        <f t="shared" si="61"/>
        <v>0</v>
      </c>
    </row>
    <row r="267" spans="1:68" ht="37.5" hidden="1" customHeight="1" x14ac:dyDescent="0.25">
      <c r="A267" s="60" t="s">
        <v>460</v>
      </c>
      <c r="B267" s="60" t="s">
        <v>461</v>
      </c>
      <c r="C267" s="34">
        <v>4301011853</v>
      </c>
      <c r="D267" s="759">
        <v>4680115885851</v>
      </c>
      <c r="E267" s="759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109</v>
      </c>
      <c r="N267" s="36"/>
      <c r="O267" s="35">
        <v>55</v>
      </c>
      <c r="P267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61"/>
      <c r="R267" s="761"/>
      <c r="S267" s="761"/>
      <c r="T267" s="762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462</v>
      </c>
      <c r="AG267" s="75"/>
      <c r="AJ267" s="79" t="s">
        <v>45</v>
      </c>
      <c r="AK267" s="79">
        <v>0</v>
      </c>
      <c r="BB267" s="360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37.5" hidden="1" customHeight="1" x14ac:dyDescent="0.25">
      <c r="A268" s="60" t="s">
        <v>463</v>
      </c>
      <c r="B268" s="60" t="s">
        <v>464</v>
      </c>
      <c r="C268" s="34">
        <v>4301011313</v>
      </c>
      <c r="D268" s="759">
        <v>4607091385984</v>
      </c>
      <c r="E268" s="759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109</v>
      </c>
      <c r="N268" s="36"/>
      <c r="O268" s="35">
        <v>55</v>
      </c>
      <c r="P268" s="95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61"/>
      <c r="R268" s="761"/>
      <c r="S268" s="761"/>
      <c r="T268" s="762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61" t="s">
        <v>465</v>
      </c>
      <c r="AG268" s="75"/>
      <c r="AJ268" s="79" t="s">
        <v>45</v>
      </c>
      <c r="AK268" s="79">
        <v>0</v>
      </c>
      <c r="BB268" s="362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hidden="1" customHeight="1" x14ac:dyDescent="0.25">
      <c r="A269" s="60" t="s">
        <v>466</v>
      </c>
      <c r="B269" s="60" t="s">
        <v>467</v>
      </c>
      <c r="C269" s="34">
        <v>4301011852</v>
      </c>
      <c r="D269" s="759">
        <v>4680115885844</v>
      </c>
      <c r="E269" s="759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115</v>
      </c>
      <c r="L269" s="35" t="s">
        <v>45</v>
      </c>
      <c r="M269" s="36" t="s">
        <v>109</v>
      </c>
      <c r="N269" s="36"/>
      <c r="O269" s="35">
        <v>55</v>
      </c>
      <c r="P269" s="9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61"/>
      <c r="R269" s="761"/>
      <c r="S269" s="761"/>
      <c r="T269" s="762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468</v>
      </c>
      <c r="AG269" s="75"/>
      <c r="AJ269" s="79" t="s">
        <v>45</v>
      </c>
      <c r="AK269" s="79">
        <v>0</v>
      </c>
      <c r="BB269" s="364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hidden="1" customHeight="1" x14ac:dyDescent="0.25">
      <c r="A270" s="60" t="s">
        <v>469</v>
      </c>
      <c r="B270" s="60" t="s">
        <v>470</v>
      </c>
      <c r="C270" s="34">
        <v>4301011319</v>
      </c>
      <c r="D270" s="759">
        <v>4607091387469</v>
      </c>
      <c r="E270" s="759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115</v>
      </c>
      <c r="L270" s="35" t="s">
        <v>45</v>
      </c>
      <c r="M270" s="36" t="s">
        <v>109</v>
      </c>
      <c r="N270" s="36"/>
      <c r="O270" s="35">
        <v>55</v>
      </c>
      <c r="P270" s="95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61"/>
      <c r="R270" s="761"/>
      <c r="S270" s="761"/>
      <c r="T270" s="762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471</v>
      </c>
      <c r="AG270" s="75"/>
      <c r="AJ270" s="79" t="s">
        <v>45</v>
      </c>
      <c r="AK270" s="79">
        <v>0</v>
      </c>
      <c r="BB270" s="366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hidden="1" customHeight="1" x14ac:dyDescent="0.25">
      <c r="A271" s="60" t="s">
        <v>472</v>
      </c>
      <c r="B271" s="60" t="s">
        <v>473</v>
      </c>
      <c r="C271" s="34">
        <v>4301011851</v>
      </c>
      <c r="D271" s="759">
        <v>4680115885820</v>
      </c>
      <c r="E271" s="759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115</v>
      </c>
      <c r="L271" s="35" t="s">
        <v>45</v>
      </c>
      <c r="M271" s="36" t="s">
        <v>109</v>
      </c>
      <c r="N271" s="36"/>
      <c r="O271" s="35">
        <v>55</v>
      </c>
      <c r="P271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61"/>
      <c r="R271" s="761"/>
      <c r="S271" s="761"/>
      <c r="T271" s="762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474</v>
      </c>
      <c r="AG271" s="75"/>
      <c r="AJ271" s="79" t="s">
        <v>45</v>
      </c>
      <c r="AK271" s="79">
        <v>0</v>
      </c>
      <c r="BB271" s="368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hidden="1" customHeight="1" x14ac:dyDescent="0.25">
      <c r="A272" s="60" t="s">
        <v>475</v>
      </c>
      <c r="B272" s="60" t="s">
        <v>476</v>
      </c>
      <c r="C272" s="34">
        <v>4301011316</v>
      </c>
      <c r="D272" s="759">
        <v>4607091387438</v>
      </c>
      <c r="E272" s="759"/>
      <c r="F272" s="59">
        <v>0.5</v>
      </c>
      <c r="G272" s="35">
        <v>10</v>
      </c>
      <c r="H272" s="59">
        <v>5</v>
      </c>
      <c r="I272" s="59">
        <v>5.21</v>
      </c>
      <c r="J272" s="35">
        <v>132</v>
      </c>
      <c r="K272" s="35" t="s">
        <v>115</v>
      </c>
      <c r="L272" s="35" t="s">
        <v>45</v>
      </c>
      <c r="M272" s="36" t="s">
        <v>109</v>
      </c>
      <c r="N272" s="36"/>
      <c r="O272" s="35">
        <v>55</v>
      </c>
      <c r="P272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61"/>
      <c r="R272" s="761"/>
      <c r="S272" s="761"/>
      <c r="T272" s="762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69" t="s">
        <v>477</v>
      </c>
      <c r="AG272" s="75"/>
      <c r="AJ272" s="79" t="s">
        <v>45</v>
      </c>
      <c r="AK272" s="79">
        <v>0</v>
      </c>
      <c r="BB272" s="370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hidden="1" x14ac:dyDescent="0.2">
      <c r="A273" s="749"/>
      <c r="B273" s="749"/>
      <c r="C273" s="749"/>
      <c r="D273" s="749"/>
      <c r="E273" s="749"/>
      <c r="F273" s="749"/>
      <c r="G273" s="749"/>
      <c r="H273" s="749"/>
      <c r="I273" s="749"/>
      <c r="J273" s="749"/>
      <c r="K273" s="749"/>
      <c r="L273" s="749"/>
      <c r="M273" s="749"/>
      <c r="N273" s="749"/>
      <c r="O273" s="750"/>
      <c r="P273" s="746" t="s">
        <v>40</v>
      </c>
      <c r="Q273" s="747"/>
      <c r="R273" s="747"/>
      <c r="S273" s="747"/>
      <c r="T273" s="747"/>
      <c r="U273" s="747"/>
      <c r="V273" s="748"/>
      <c r="W273" s="40" t="s">
        <v>39</v>
      </c>
      <c r="X273" s="41">
        <f>IFERROR(X264/H264,"0")+IFERROR(X265/H265,"0")+IFERROR(X266/H266,"0")+IFERROR(X267/H267,"0")+IFERROR(X268/H268,"0")+IFERROR(X269/H269,"0")+IFERROR(X270/H270,"0")+IFERROR(X271/H271,"0")+IFERROR(X272/H272,"0")</f>
        <v>0</v>
      </c>
      <c r="Y273" s="41">
        <f>IFERROR(Y264/H264,"0")+IFERROR(Y265/H265,"0")+IFERROR(Y266/H266,"0")+IFERROR(Y267/H267,"0")+IFERROR(Y268/H268,"0")+IFERROR(Y269/H269,"0")+IFERROR(Y270/H270,"0")+IFERROR(Y271/H271,"0")+IFERROR(Y272/H272,"0")</f>
        <v>0</v>
      </c>
      <c r="Z273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4"/>
      <c r="AB273" s="64"/>
      <c r="AC273" s="64"/>
    </row>
    <row r="274" spans="1:68" hidden="1" x14ac:dyDescent="0.2">
      <c r="A274" s="749"/>
      <c r="B274" s="749"/>
      <c r="C274" s="749"/>
      <c r="D274" s="749"/>
      <c r="E274" s="749"/>
      <c r="F274" s="749"/>
      <c r="G274" s="749"/>
      <c r="H274" s="749"/>
      <c r="I274" s="749"/>
      <c r="J274" s="749"/>
      <c r="K274" s="749"/>
      <c r="L274" s="749"/>
      <c r="M274" s="749"/>
      <c r="N274" s="749"/>
      <c r="O274" s="750"/>
      <c r="P274" s="746" t="s">
        <v>40</v>
      </c>
      <c r="Q274" s="747"/>
      <c r="R274" s="747"/>
      <c r="S274" s="747"/>
      <c r="T274" s="747"/>
      <c r="U274" s="747"/>
      <c r="V274" s="748"/>
      <c r="W274" s="40" t="s">
        <v>0</v>
      </c>
      <c r="X274" s="41">
        <f>IFERROR(SUM(X264:X272),"0")</f>
        <v>0</v>
      </c>
      <c r="Y274" s="41">
        <f>IFERROR(SUM(Y264:Y272),"0")</f>
        <v>0</v>
      </c>
      <c r="Z274" s="40"/>
      <c r="AA274" s="64"/>
      <c r="AB274" s="64"/>
      <c r="AC274" s="64"/>
    </row>
    <row r="275" spans="1:68" ht="16.5" hidden="1" customHeight="1" x14ac:dyDescent="0.25">
      <c r="A275" s="769" t="s">
        <v>478</v>
      </c>
      <c r="B275" s="769"/>
      <c r="C275" s="769"/>
      <c r="D275" s="769"/>
      <c r="E275" s="769"/>
      <c r="F275" s="769"/>
      <c r="G275" s="769"/>
      <c r="H275" s="769"/>
      <c r="I275" s="769"/>
      <c r="J275" s="769"/>
      <c r="K275" s="769"/>
      <c r="L275" s="769"/>
      <c r="M275" s="769"/>
      <c r="N275" s="769"/>
      <c r="O275" s="769"/>
      <c r="P275" s="769"/>
      <c r="Q275" s="769"/>
      <c r="R275" s="769"/>
      <c r="S275" s="769"/>
      <c r="T275" s="769"/>
      <c r="U275" s="769"/>
      <c r="V275" s="769"/>
      <c r="W275" s="769"/>
      <c r="X275" s="769"/>
      <c r="Y275" s="769"/>
      <c r="Z275" s="769"/>
      <c r="AA275" s="62"/>
      <c r="AB275" s="62"/>
      <c r="AC275" s="62"/>
    </row>
    <row r="276" spans="1:68" ht="14.25" hidden="1" customHeight="1" x14ac:dyDescent="0.25">
      <c r="A276" s="758" t="s">
        <v>101</v>
      </c>
      <c r="B276" s="758"/>
      <c r="C276" s="758"/>
      <c r="D276" s="758"/>
      <c r="E276" s="758"/>
      <c r="F276" s="758"/>
      <c r="G276" s="758"/>
      <c r="H276" s="758"/>
      <c r="I276" s="758"/>
      <c r="J276" s="758"/>
      <c r="K276" s="758"/>
      <c r="L276" s="758"/>
      <c r="M276" s="758"/>
      <c r="N276" s="758"/>
      <c r="O276" s="758"/>
      <c r="P276" s="758"/>
      <c r="Q276" s="758"/>
      <c r="R276" s="758"/>
      <c r="S276" s="758"/>
      <c r="T276" s="758"/>
      <c r="U276" s="758"/>
      <c r="V276" s="758"/>
      <c r="W276" s="758"/>
      <c r="X276" s="758"/>
      <c r="Y276" s="758"/>
      <c r="Z276" s="758"/>
      <c r="AA276" s="63"/>
      <c r="AB276" s="63"/>
      <c r="AC276" s="63"/>
    </row>
    <row r="277" spans="1:68" ht="27" hidden="1" customHeight="1" x14ac:dyDescent="0.25">
      <c r="A277" s="60" t="s">
        <v>479</v>
      </c>
      <c r="B277" s="60" t="s">
        <v>480</v>
      </c>
      <c r="C277" s="34">
        <v>4301011876</v>
      </c>
      <c r="D277" s="759">
        <v>4680115885707</v>
      </c>
      <c r="E277" s="759"/>
      <c r="F277" s="59">
        <v>0.9</v>
      </c>
      <c r="G277" s="35">
        <v>10</v>
      </c>
      <c r="H277" s="59">
        <v>9</v>
      </c>
      <c r="I277" s="59">
        <v>9.4350000000000005</v>
      </c>
      <c r="J277" s="35">
        <v>64</v>
      </c>
      <c r="K277" s="35" t="s">
        <v>106</v>
      </c>
      <c r="L277" s="35" t="s">
        <v>45</v>
      </c>
      <c r="M277" s="36" t="s">
        <v>109</v>
      </c>
      <c r="N277" s="36"/>
      <c r="O277" s="35">
        <v>31</v>
      </c>
      <c r="P277" s="94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61"/>
      <c r="R277" s="761"/>
      <c r="S277" s="761"/>
      <c r="T277" s="762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IFERROR(IF(Y277=0,"",ROUNDUP(Y277/H277,0)*0.01898),"")</f>
        <v/>
      </c>
      <c r="AA277" s="65" t="s">
        <v>45</v>
      </c>
      <c r="AB277" s="66" t="s">
        <v>45</v>
      </c>
      <c r="AC277" s="371" t="s">
        <v>418</v>
      </c>
      <c r="AG277" s="75"/>
      <c r="AJ277" s="79" t="s">
        <v>45</v>
      </c>
      <c r="AK277" s="79">
        <v>0</v>
      </c>
      <c r="BB277" s="372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hidden="1" x14ac:dyDescent="0.2">
      <c r="A278" s="749"/>
      <c r="B278" s="749"/>
      <c r="C278" s="749"/>
      <c r="D278" s="749"/>
      <c r="E278" s="749"/>
      <c r="F278" s="749"/>
      <c r="G278" s="749"/>
      <c r="H278" s="749"/>
      <c r="I278" s="749"/>
      <c r="J278" s="749"/>
      <c r="K278" s="749"/>
      <c r="L278" s="749"/>
      <c r="M278" s="749"/>
      <c r="N278" s="749"/>
      <c r="O278" s="750"/>
      <c r="P278" s="746" t="s">
        <v>40</v>
      </c>
      <c r="Q278" s="747"/>
      <c r="R278" s="747"/>
      <c r="S278" s="747"/>
      <c r="T278" s="747"/>
      <c r="U278" s="747"/>
      <c r="V278" s="748"/>
      <c r="W278" s="40" t="s">
        <v>39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hidden="1" x14ac:dyDescent="0.2">
      <c r="A279" s="749"/>
      <c r="B279" s="749"/>
      <c r="C279" s="749"/>
      <c r="D279" s="749"/>
      <c r="E279" s="749"/>
      <c r="F279" s="749"/>
      <c r="G279" s="749"/>
      <c r="H279" s="749"/>
      <c r="I279" s="749"/>
      <c r="J279" s="749"/>
      <c r="K279" s="749"/>
      <c r="L279" s="749"/>
      <c r="M279" s="749"/>
      <c r="N279" s="749"/>
      <c r="O279" s="750"/>
      <c r="P279" s="746" t="s">
        <v>40</v>
      </c>
      <c r="Q279" s="747"/>
      <c r="R279" s="747"/>
      <c r="S279" s="747"/>
      <c r="T279" s="747"/>
      <c r="U279" s="747"/>
      <c r="V279" s="748"/>
      <c r="W279" s="40" t="s">
        <v>0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6.5" hidden="1" customHeight="1" x14ac:dyDescent="0.25">
      <c r="A280" s="769" t="s">
        <v>481</v>
      </c>
      <c r="B280" s="769"/>
      <c r="C280" s="769"/>
      <c r="D280" s="769"/>
      <c r="E280" s="769"/>
      <c r="F280" s="769"/>
      <c r="G280" s="769"/>
      <c r="H280" s="769"/>
      <c r="I280" s="769"/>
      <c r="J280" s="769"/>
      <c r="K280" s="769"/>
      <c r="L280" s="769"/>
      <c r="M280" s="769"/>
      <c r="N280" s="769"/>
      <c r="O280" s="769"/>
      <c r="P280" s="769"/>
      <c r="Q280" s="769"/>
      <c r="R280" s="769"/>
      <c r="S280" s="769"/>
      <c r="T280" s="769"/>
      <c r="U280" s="769"/>
      <c r="V280" s="769"/>
      <c r="W280" s="769"/>
      <c r="X280" s="769"/>
      <c r="Y280" s="769"/>
      <c r="Z280" s="769"/>
      <c r="AA280" s="62"/>
      <c r="AB280" s="62"/>
      <c r="AC280" s="62"/>
    </row>
    <row r="281" spans="1:68" ht="14.25" hidden="1" customHeight="1" x14ac:dyDescent="0.25">
      <c r="A281" s="758" t="s">
        <v>101</v>
      </c>
      <c r="B281" s="758"/>
      <c r="C281" s="758"/>
      <c r="D281" s="758"/>
      <c r="E281" s="758"/>
      <c r="F281" s="758"/>
      <c r="G281" s="758"/>
      <c r="H281" s="758"/>
      <c r="I281" s="758"/>
      <c r="J281" s="758"/>
      <c r="K281" s="758"/>
      <c r="L281" s="758"/>
      <c r="M281" s="758"/>
      <c r="N281" s="758"/>
      <c r="O281" s="758"/>
      <c r="P281" s="758"/>
      <c r="Q281" s="758"/>
      <c r="R281" s="758"/>
      <c r="S281" s="758"/>
      <c r="T281" s="758"/>
      <c r="U281" s="758"/>
      <c r="V281" s="758"/>
      <c r="W281" s="758"/>
      <c r="X281" s="758"/>
      <c r="Y281" s="758"/>
      <c r="Z281" s="758"/>
      <c r="AA281" s="63"/>
      <c r="AB281" s="63"/>
      <c r="AC281" s="63"/>
    </row>
    <row r="282" spans="1:68" ht="27" hidden="1" customHeight="1" x14ac:dyDescent="0.25">
      <c r="A282" s="60" t="s">
        <v>482</v>
      </c>
      <c r="B282" s="60" t="s">
        <v>483</v>
      </c>
      <c r="C282" s="34">
        <v>4301011223</v>
      </c>
      <c r="D282" s="759">
        <v>4607091383423</v>
      </c>
      <c r="E282" s="759"/>
      <c r="F282" s="59">
        <v>1.35</v>
      </c>
      <c r="G282" s="35">
        <v>8</v>
      </c>
      <c r="H282" s="59">
        <v>10.8</v>
      </c>
      <c r="I282" s="59">
        <v>11.331</v>
      </c>
      <c r="J282" s="35">
        <v>64</v>
      </c>
      <c r="K282" s="35" t="s">
        <v>106</v>
      </c>
      <c r="L282" s="35" t="s">
        <v>45</v>
      </c>
      <c r="M282" s="36" t="s">
        <v>105</v>
      </c>
      <c r="N282" s="36"/>
      <c r="O282" s="35">
        <v>35</v>
      </c>
      <c r="P282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61"/>
      <c r="R282" s="761"/>
      <c r="S282" s="761"/>
      <c r="T282" s="762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108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37.5" hidden="1" customHeight="1" x14ac:dyDescent="0.25">
      <c r="A283" s="60" t="s">
        <v>484</v>
      </c>
      <c r="B283" s="60" t="s">
        <v>485</v>
      </c>
      <c r="C283" s="34">
        <v>4301012099</v>
      </c>
      <c r="D283" s="759">
        <v>4680115885691</v>
      </c>
      <c r="E283" s="759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106</v>
      </c>
      <c r="L283" s="35" t="s">
        <v>45</v>
      </c>
      <c r="M283" s="36" t="s">
        <v>105</v>
      </c>
      <c r="N283" s="36"/>
      <c r="O283" s="35">
        <v>30</v>
      </c>
      <c r="P283" s="9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61"/>
      <c r="R283" s="761"/>
      <c r="S283" s="761"/>
      <c r="T283" s="762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486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t="27" hidden="1" customHeight="1" x14ac:dyDescent="0.25">
      <c r="A284" s="60" t="s">
        <v>487</v>
      </c>
      <c r="B284" s="60" t="s">
        <v>488</v>
      </c>
      <c r="C284" s="34">
        <v>4301012098</v>
      </c>
      <c r="D284" s="759">
        <v>4680115885660</v>
      </c>
      <c r="E284" s="759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106</v>
      </c>
      <c r="L284" s="35" t="s">
        <v>45</v>
      </c>
      <c r="M284" s="36" t="s">
        <v>105</v>
      </c>
      <c r="N284" s="36"/>
      <c r="O284" s="35">
        <v>35</v>
      </c>
      <c r="P284" s="9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61"/>
      <c r="R284" s="761"/>
      <c r="S284" s="761"/>
      <c r="T284" s="762"/>
      <c r="U284" s="37" t="s">
        <v>45</v>
      </c>
      <c r="V284" s="37" t="s">
        <v>45</v>
      </c>
      <c r="W284" s="38" t="s">
        <v>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45</v>
      </c>
      <c r="AB284" s="66" t="s">
        <v>45</v>
      </c>
      <c r="AC284" s="377" t="s">
        <v>489</v>
      </c>
      <c r="AG284" s="75"/>
      <c r="AJ284" s="79" t="s">
        <v>45</v>
      </c>
      <c r="AK284" s="79">
        <v>0</v>
      </c>
      <c r="BB284" s="378" t="s">
        <v>66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749"/>
      <c r="B285" s="749"/>
      <c r="C285" s="749"/>
      <c r="D285" s="749"/>
      <c r="E285" s="749"/>
      <c r="F285" s="749"/>
      <c r="G285" s="749"/>
      <c r="H285" s="749"/>
      <c r="I285" s="749"/>
      <c r="J285" s="749"/>
      <c r="K285" s="749"/>
      <c r="L285" s="749"/>
      <c r="M285" s="749"/>
      <c r="N285" s="749"/>
      <c r="O285" s="750"/>
      <c r="P285" s="746" t="s">
        <v>40</v>
      </c>
      <c r="Q285" s="747"/>
      <c r="R285" s="747"/>
      <c r="S285" s="747"/>
      <c r="T285" s="747"/>
      <c r="U285" s="747"/>
      <c r="V285" s="748"/>
      <c r="W285" s="40" t="s">
        <v>39</v>
      </c>
      <c r="X285" s="41">
        <f>IFERROR(X282/H282,"0")+IFERROR(X283/H283,"0")+IFERROR(X284/H284,"0")</f>
        <v>0</v>
      </c>
      <c r="Y285" s="41">
        <f>IFERROR(Y282/H282,"0")+IFERROR(Y283/H283,"0")+IFERROR(Y284/H284,"0")</f>
        <v>0</v>
      </c>
      <c r="Z285" s="41">
        <f>IFERROR(IF(Z282="",0,Z282),"0")+IFERROR(IF(Z283="",0,Z283),"0")+IFERROR(IF(Z284="",0,Z284),"0")</f>
        <v>0</v>
      </c>
      <c r="AA285" s="64"/>
      <c r="AB285" s="64"/>
      <c r="AC285" s="64"/>
    </row>
    <row r="286" spans="1:68" hidden="1" x14ac:dyDescent="0.2">
      <c r="A286" s="749"/>
      <c r="B286" s="749"/>
      <c r="C286" s="749"/>
      <c r="D286" s="749"/>
      <c r="E286" s="749"/>
      <c r="F286" s="749"/>
      <c r="G286" s="749"/>
      <c r="H286" s="749"/>
      <c r="I286" s="749"/>
      <c r="J286" s="749"/>
      <c r="K286" s="749"/>
      <c r="L286" s="749"/>
      <c r="M286" s="749"/>
      <c r="N286" s="749"/>
      <c r="O286" s="750"/>
      <c r="P286" s="746" t="s">
        <v>40</v>
      </c>
      <c r="Q286" s="747"/>
      <c r="R286" s="747"/>
      <c r="S286" s="747"/>
      <c r="T286" s="747"/>
      <c r="U286" s="747"/>
      <c r="V286" s="748"/>
      <c r="W286" s="40" t="s">
        <v>0</v>
      </c>
      <c r="X286" s="41">
        <f>IFERROR(SUM(X282:X284),"0")</f>
        <v>0</v>
      </c>
      <c r="Y286" s="41">
        <f>IFERROR(SUM(Y282:Y284),"0")</f>
        <v>0</v>
      </c>
      <c r="Z286" s="40"/>
      <c r="AA286" s="64"/>
      <c r="AB286" s="64"/>
      <c r="AC286" s="64"/>
    </row>
    <row r="287" spans="1:68" ht="16.5" hidden="1" customHeight="1" x14ac:dyDescent="0.25">
      <c r="A287" s="769" t="s">
        <v>490</v>
      </c>
      <c r="B287" s="769"/>
      <c r="C287" s="769"/>
      <c r="D287" s="769"/>
      <c r="E287" s="769"/>
      <c r="F287" s="769"/>
      <c r="G287" s="769"/>
      <c r="H287" s="769"/>
      <c r="I287" s="769"/>
      <c r="J287" s="769"/>
      <c r="K287" s="769"/>
      <c r="L287" s="769"/>
      <c r="M287" s="769"/>
      <c r="N287" s="769"/>
      <c r="O287" s="769"/>
      <c r="P287" s="769"/>
      <c r="Q287" s="769"/>
      <c r="R287" s="769"/>
      <c r="S287" s="769"/>
      <c r="T287" s="769"/>
      <c r="U287" s="769"/>
      <c r="V287" s="769"/>
      <c r="W287" s="769"/>
      <c r="X287" s="769"/>
      <c r="Y287" s="769"/>
      <c r="Z287" s="769"/>
      <c r="AA287" s="62"/>
      <c r="AB287" s="62"/>
      <c r="AC287" s="62"/>
    </row>
    <row r="288" spans="1:68" ht="14.25" hidden="1" customHeight="1" x14ac:dyDescent="0.25">
      <c r="A288" s="758" t="s">
        <v>78</v>
      </c>
      <c r="B288" s="758"/>
      <c r="C288" s="758"/>
      <c r="D288" s="758"/>
      <c r="E288" s="758"/>
      <c r="F288" s="758"/>
      <c r="G288" s="758"/>
      <c r="H288" s="758"/>
      <c r="I288" s="758"/>
      <c r="J288" s="758"/>
      <c r="K288" s="758"/>
      <c r="L288" s="758"/>
      <c r="M288" s="758"/>
      <c r="N288" s="758"/>
      <c r="O288" s="758"/>
      <c r="P288" s="758"/>
      <c r="Q288" s="758"/>
      <c r="R288" s="758"/>
      <c r="S288" s="758"/>
      <c r="T288" s="758"/>
      <c r="U288" s="758"/>
      <c r="V288" s="758"/>
      <c r="W288" s="758"/>
      <c r="X288" s="758"/>
      <c r="Y288" s="758"/>
      <c r="Z288" s="758"/>
      <c r="AA288" s="63"/>
      <c r="AB288" s="63"/>
      <c r="AC288" s="63"/>
    </row>
    <row r="289" spans="1:68" ht="37.5" hidden="1" customHeight="1" x14ac:dyDescent="0.25">
      <c r="A289" s="60" t="s">
        <v>491</v>
      </c>
      <c r="B289" s="60" t="s">
        <v>492</v>
      </c>
      <c r="C289" s="34">
        <v>4301051409</v>
      </c>
      <c r="D289" s="759">
        <v>4680115881556</v>
      </c>
      <c r="E289" s="759"/>
      <c r="F289" s="59">
        <v>1</v>
      </c>
      <c r="G289" s="35">
        <v>4</v>
      </c>
      <c r="H289" s="59">
        <v>4</v>
      </c>
      <c r="I289" s="59">
        <v>4.4080000000000004</v>
      </c>
      <c r="J289" s="35">
        <v>104</v>
      </c>
      <c r="K289" s="35" t="s">
        <v>106</v>
      </c>
      <c r="L289" s="35" t="s">
        <v>45</v>
      </c>
      <c r="M289" s="36" t="s">
        <v>105</v>
      </c>
      <c r="N289" s="36"/>
      <c r="O289" s="35">
        <v>45</v>
      </c>
      <c r="P289" s="94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61"/>
      <c r="R289" s="761"/>
      <c r="S289" s="761"/>
      <c r="T289" s="762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ref="Y289:Y294" si="62">IFERROR(IF(X289="",0,CEILING((X289/$H289),1)*$H289),"")</f>
        <v>0</v>
      </c>
      <c r="Z289" s="39" t="str">
        <f>IFERROR(IF(Y289=0,"",ROUNDUP(Y289/H289,0)*0.01196),"")</f>
        <v/>
      </c>
      <c r="AA289" s="65" t="s">
        <v>45</v>
      </c>
      <c r="AB289" s="66" t="s">
        <v>45</v>
      </c>
      <c r="AC289" s="379" t="s">
        <v>493</v>
      </c>
      <c r="AG289" s="75"/>
      <c r="AJ289" s="79" t="s">
        <v>45</v>
      </c>
      <c r="AK289" s="79">
        <v>0</v>
      </c>
      <c r="BB289" s="380" t="s">
        <v>66</v>
      </c>
      <c r="BM289" s="75">
        <f t="shared" ref="BM289:BM294" si="63">IFERROR(X289*I289/H289,"0")</f>
        <v>0</v>
      </c>
      <c r="BN289" s="75">
        <f t="shared" ref="BN289:BN294" si="64">IFERROR(Y289*I289/H289,"0")</f>
        <v>0</v>
      </c>
      <c r="BO289" s="75">
        <f t="shared" ref="BO289:BO294" si="65">IFERROR(1/J289*(X289/H289),"0")</f>
        <v>0</v>
      </c>
      <c r="BP289" s="75">
        <f t="shared" ref="BP289:BP294" si="66">IFERROR(1/J289*(Y289/H289),"0")</f>
        <v>0</v>
      </c>
    </row>
    <row r="290" spans="1:68" ht="37.5" hidden="1" customHeight="1" x14ac:dyDescent="0.25">
      <c r="A290" s="60" t="s">
        <v>494</v>
      </c>
      <c r="B290" s="60" t="s">
        <v>495</v>
      </c>
      <c r="C290" s="34">
        <v>4301051506</v>
      </c>
      <c r="D290" s="759">
        <v>4680115881037</v>
      </c>
      <c r="E290" s="759"/>
      <c r="F290" s="59">
        <v>0.84</v>
      </c>
      <c r="G290" s="35">
        <v>4</v>
      </c>
      <c r="H290" s="59">
        <v>3.36</v>
      </c>
      <c r="I290" s="59">
        <v>3.6179999999999999</v>
      </c>
      <c r="J290" s="35">
        <v>132</v>
      </c>
      <c r="K290" s="35" t="s">
        <v>115</v>
      </c>
      <c r="L290" s="35" t="s">
        <v>45</v>
      </c>
      <c r="M290" s="36" t="s">
        <v>82</v>
      </c>
      <c r="N290" s="36"/>
      <c r="O290" s="35">
        <v>40</v>
      </c>
      <c r="P290" s="9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61"/>
      <c r="R290" s="761"/>
      <c r="S290" s="761"/>
      <c r="T290" s="762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2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81" t="s">
        <v>496</v>
      </c>
      <c r="AG290" s="75"/>
      <c r="AJ290" s="79" t="s">
        <v>45</v>
      </c>
      <c r="AK290" s="79">
        <v>0</v>
      </c>
      <c r="BB290" s="382" t="s">
        <v>66</v>
      </c>
      <c r="BM290" s="75">
        <f t="shared" si="63"/>
        <v>0</v>
      </c>
      <c r="BN290" s="75">
        <f t="shared" si="64"/>
        <v>0</v>
      </c>
      <c r="BO290" s="75">
        <f t="shared" si="65"/>
        <v>0</v>
      </c>
      <c r="BP290" s="75">
        <f t="shared" si="66"/>
        <v>0</v>
      </c>
    </row>
    <row r="291" spans="1:68" ht="27" hidden="1" customHeight="1" x14ac:dyDescent="0.25">
      <c r="A291" s="60" t="s">
        <v>497</v>
      </c>
      <c r="B291" s="60" t="s">
        <v>498</v>
      </c>
      <c r="C291" s="34">
        <v>4301051893</v>
      </c>
      <c r="D291" s="759">
        <v>4680115886186</v>
      </c>
      <c r="E291" s="759"/>
      <c r="F291" s="59">
        <v>0.3</v>
      </c>
      <c r="G291" s="35">
        <v>6</v>
      </c>
      <c r="H291" s="59">
        <v>1.8</v>
      </c>
      <c r="I291" s="59">
        <v>1.98</v>
      </c>
      <c r="J291" s="35">
        <v>182</v>
      </c>
      <c r="K291" s="35" t="s">
        <v>83</v>
      </c>
      <c r="L291" s="35" t="s">
        <v>45</v>
      </c>
      <c r="M291" s="36" t="s">
        <v>105</v>
      </c>
      <c r="N291" s="36"/>
      <c r="O291" s="35">
        <v>45</v>
      </c>
      <c r="P291" s="9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61"/>
      <c r="R291" s="761"/>
      <c r="S291" s="761"/>
      <c r="T291" s="762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2"/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499</v>
      </c>
      <c r="AG291" s="75"/>
      <c r="AJ291" s="79" t="s">
        <v>45</v>
      </c>
      <c r="AK291" s="79">
        <v>0</v>
      </c>
      <c r="BB291" s="384" t="s">
        <v>66</v>
      </c>
      <c r="BM291" s="75">
        <f t="shared" si="63"/>
        <v>0</v>
      </c>
      <c r="BN291" s="75">
        <f t="shared" si="64"/>
        <v>0</v>
      </c>
      <c r="BO291" s="75">
        <f t="shared" si="65"/>
        <v>0</v>
      </c>
      <c r="BP291" s="75">
        <f t="shared" si="66"/>
        <v>0</v>
      </c>
    </row>
    <row r="292" spans="1:68" ht="27" hidden="1" customHeight="1" x14ac:dyDescent="0.25">
      <c r="A292" s="60" t="s">
        <v>500</v>
      </c>
      <c r="B292" s="60" t="s">
        <v>501</v>
      </c>
      <c r="C292" s="34">
        <v>4301051795</v>
      </c>
      <c r="D292" s="759">
        <v>4680115881228</v>
      </c>
      <c r="E292" s="759"/>
      <c r="F292" s="59">
        <v>0.4</v>
      </c>
      <c r="G292" s="35">
        <v>6</v>
      </c>
      <c r="H292" s="59">
        <v>2.4</v>
      </c>
      <c r="I292" s="59">
        <v>2.6520000000000001</v>
      </c>
      <c r="J292" s="35">
        <v>182</v>
      </c>
      <c r="K292" s="35" t="s">
        <v>83</v>
      </c>
      <c r="L292" s="35" t="s">
        <v>45</v>
      </c>
      <c r="M292" s="36" t="s">
        <v>149</v>
      </c>
      <c r="N292" s="36"/>
      <c r="O292" s="35">
        <v>40</v>
      </c>
      <c r="P292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61"/>
      <c r="R292" s="761"/>
      <c r="S292" s="761"/>
      <c r="T292" s="762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2"/>
        <v>0</v>
      </c>
      <c r="Z292" s="39" t="str">
        <f>IFERROR(IF(Y292=0,"",ROUNDUP(Y292/H292,0)*0.00651),"")</f>
        <v/>
      </c>
      <c r="AA292" s="65" t="s">
        <v>45</v>
      </c>
      <c r="AB292" s="66" t="s">
        <v>45</v>
      </c>
      <c r="AC292" s="385" t="s">
        <v>502</v>
      </c>
      <c r="AG292" s="75"/>
      <c r="AJ292" s="79" t="s">
        <v>45</v>
      </c>
      <c r="AK292" s="79">
        <v>0</v>
      </c>
      <c r="BB292" s="386" t="s">
        <v>66</v>
      </c>
      <c r="BM292" s="75">
        <f t="shared" si="63"/>
        <v>0</v>
      </c>
      <c r="BN292" s="75">
        <f t="shared" si="64"/>
        <v>0</v>
      </c>
      <c r="BO292" s="75">
        <f t="shared" si="65"/>
        <v>0</v>
      </c>
      <c r="BP292" s="75">
        <f t="shared" si="66"/>
        <v>0</v>
      </c>
    </row>
    <row r="293" spans="1:68" ht="37.5" hidden="1" customHeight="1" x14ac:dyDescent="0.25">
      <c r="A293" s="60" t="s">
        <v>503</v>
      </c>
      <c r="B293" s="60" t="s">
        <v>504</v>
      </c>
      <c r="C293" s="34">
        <v>4301051388</v>
      </c>
      <c r="D293" s="759">
        <v>4680115881211</v>
      </c>
      <c r="E293" s="759"/>
      <c r="F293" s="59">
        <v>0.4</v>
      </c>
      <c r="G293" s="35">
        <v>6</v>
      </c>
      <c r="H293" s="59">
        <v>2.4</v>
      </c>
      <c r="I293" s="59">
        <v>2.58</v>
      </c>
      <c r="J293" s="35">
        <v>182</v>
      </c>
      <c r="K293" s="35" t="s">
        <v>83</v>
      </c>
      <c r="L293" s="35" t="s">
        <v>118</v>
      </c>
      <c r="M293" s="36" t="s">
        <v>105</v>
      </c>
      <c r="N293" s="36"/>
      <c r="O293" s="35">
        <v>45</v>
      </c>
      <c r="P293" s="94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61"/>
      <c r="R293" s="761"/>
      <c r="S293" s="761"/>
      <c r="T293" s="762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62"/>
        <v>0</v>
      </c>
      <c r="Z293" s="39" t="str">
        <f>IFERROR(IF(Y293=0,"",ROUNDUP(Y293/H293,0)*0.00651),"")</f>
        <v/>
      </c>
      <c r="AA293" s="65" t="s">
        <v>45</v>
      </c>
      <c r="AB293" s="66" t="s">
        <v>45</v>
      </c>
      <c r="AC293" s="387" t="s">
        <v>493</v>
      </c>
      <c r="AG293" s="75"/>
      <c r="AJ293" s="79" t="s">
        <v>119</v>
      </c>
      <c r="AK293" s="79">
        <v>33.6</v>
      </c>
      <c r="BB293" s="388" t="s">
        <v>66</v>
      </c>
      <c r="BM293" s="75">
        <f t="shared" si="63"/>
        <v>0</v>
      </c>
      <c r="BN293" s="75">
        <f t="shared" si="64"/>
        <v>0</v>
      </c>
      <c r="BO293" s="75">
        <f t="shared" si="65"/>
        <v>0</v>
      </c>
      <c r="BP293" s="75">
        <f t="shared" si="66"/>
        <v>0</v>
      </c>
    </row>
    <row r="294" spans="1:68" ht="37.5" hidden="1" customHeight="1" x14ac:dyDescent="0.25">
      <c r="A294" s="60" t="s">
        <v>505</v>
      </c>
      <c r="B294" s="60" t="s">
        <v>506</v>
      </c>
      <c r="C294" s="34">
        <v>4301051378</v>
      </c>
      <c r="D294" s="759">
        <v>4680115881020</v>
      </c>
      <c r="E294" s="759"/>
      <c r="F294" s="59">
        <v>0.84</v>
      </c>
      <c r="G294" s="35">
        <v>4</v>
      </c>
      <c r="H294" s="59">
        <v>3.36</v>
      </c>
      <c r="I294" s="59">
        <v>3.57</v>
      </c>
      <c r="J294" s="35">
        <v>120</v>
      </c>
      <c r="K294" s="35" t="s">
        <v>115</v>
      </c>
      <c r="L294" s="35" t="s">
        <v>45</v>
      </c>
      <c r="M294" s="36" t="s">
        <v>82</v>
      </c>
      <c r="N294" s="36"/>
      <c r="O294" s="35">
        <v>45</v>
      </c>
      <c r="P294" s="9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61"/>
      <c r="R294" s="761"/>
      <c r="S294" s="761"/>
      <c r="T294" s="762"/>
      <c r="U294" s="37" t="s">
        <v>45</v>
      </c>
      <c r="V294" s="37" t="s">
        <v>45</v>
      </c>
      <c r="W294" s="38" t="s">
        <v>0</v>
      </c>
      <c r="X294" s="56">
        <v>0</v>
      </c>
      <c r="Y294" s="53">
        <f t="shared" si="62"/>
        <v>0</v>
      </c>
      <c r="Z294" s="39" t="str">
        <f>IFERROR(IF(Y294=0,"",ROUNDUP(Y294/H294,0)*0.00937),"")</f>
        <v/>
      </c>
      <c r="AA294" s="65" t="s">
        <v>45</v>
      </c>
      <c r="AB294" s="66" t="s">
        <v>45</v>
      </c>
      <c r="AC294" s="389" t="s">
        <v>507</v>
      </c>
      <c r="AG294" s="75"/>
      <c r="AJ294" s="79" t="s">
        <v>45</v>
      </c>
      <c r="AK294" s="79">
        <v>0</v>
      </c>
      <c r="BB294" s="390" t="s">
        <v>66</v>
      </c>
      <c r="BM294" s="75">
        <f t="shared" si="63"/>
        <v>0</v>
      </c>
      <c r="BN294" s="75">
        <f t="shared" si="64"/>
        <v>0</v>
      </c>
      <c r="BO294" s="75">
        <f t="shared" si="65"/>
        <v>0</v>
      </c>
      <c r="BP294" s="75">
        <f t="shared" si="66"/>
        <v>0</v>
      </c>
    </row>
    <row r="295" spans="1:68" hidden="1" x14ac:dyDescent="0.2">
      <c r="A295" s="749"/>
      <c r="B295" s="749"/>
      <c r="C295" s="749"/>
      <c r="D295" s="749"/>
      <c r="E295" s="749"/>
      <c r="F295" s="749"/>
      <c r="G295" s="749"/>
      <c r="H295" s="749"/>
      <c r="I295" s="749"/>
      <c r="J295" s="749"/>
      <c r="K295" s="749"/>
      <c r="L295" s="749"/>
      <c r="M295" s="749"/>
      <c r="N295" s="749"/>
      <c r="O295" s="750"/>
      <c r="P295" s="746" t="s">
        <v>40</v>
      </c>
      <c r="Q295" s="747"/>
      <c r="R295" s="747"/>
      <c r="S295" s="747"/>
      <c r="T295" s="747"/>
      <c r="U295" s="747"/>
      <c r="V295" s="748"/>
      <c r="W295" s="40" t="s">
        <v>39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hidden="1" x14ac:dyDescent="0.2">
      <c r="A296" s="749"/>
      <c r="B296" s="749"/>
      <c r="C296" s="749"/>
      <c r="D296" s="749"/>
      <c r="E296" s="749"/>
      <c r="F296" s="749"/>
      <c r="G296" s="749"/>
      <c r="H296" s="749"/>
      <c r="I296" s="749"/>
      <c r="J296" s="749"/>
      <c r="K296" s="749"/>
      <c r="L296" s="749"/>
      <c r="M296" s="749"/>
      <c r="N296" s="749"/>
      <c r="O296" s="750"/>
      <c r="P296" s="746" t="s">
        <v>40</v>
      </c>
      <c r="Q296" s="747"/>
      <c r="R296" s="747"/>
      <c r="S296" s="747"/>
      <c r="T296" s="747"/>
      <c r="U296" s="747"/>
      <c r="V296" s="748"/>
      <c r="W296" s="40" t="s">
        <v>0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6.5" hidden="1" customHeight="1" x14ac:dyDescent="0.25">
      <c r="A297" s="769" t="s">
        <v>508</v>
      </c>
      <c r="B297" s="769"/>
      <c r="C297" s="769"/>
      <c r="D297" s="769"/>
      <c r="E297" s="769"/>
      <c r="F297" s="769"/>
      <c r="G297" s="769"/>
      <c r="H297" s="769"/>
      <c r="I297" s="769"/>
      <c r="J297" s="769"/>
      <c r="K297" s="769"/>
      <c r="L297" s="769"/>
      <c r="M297" s="769"/>
      <c r="N297" s="769"/>
      <c r="O297" s="769"/>
      <c r="P297" s="769"/>
      <c r="Q297" s="769"/>
      <c r="R297" s="769"/>
      <c r="S297" s="769"/>
      <c r="T297" s="769"/>
      <c r="U297" s="769"/>
      <c r="V297" s="769"/>
      <c r="W297" s="769"/>
      <c r="X297" s="769"/>
      <c r="Y297" s="769"/>
      <c r="Z297" s="769"/>
      <c r="AA297" s="62"/>
      <c r="AB297" s="62"/>
      <c r="AC297" s="62"/>
    </row>
    <row r="298" spans="1:68" ht="14.25" hidden="1" customHeight="1" x14ac:dyDescent="0.25">
      <c r="A298" s="758" t="s">
        <v>101</v>
      </c>
      <c r="B298" s="758"/>
      <c r="C298" s="758"/>
      <c r="D298" s="758"/>
      <c r="E298" s="758"/>
      <c r="F298" s="758"/>
      <c r="G298" s="758"/>
      <c r="H298" s="758"/>
      <c r="I298" s="758"/>
      <c r="J298" s="758"/>
      <c r="K298" s="758"/>
      <c r="L298" s="758"/>
      <c r="M298" s="758"/>
      <c r="N298" s="758"/>
      <c r="O298" s="758"/>
      <c r="P298" s="758"/>
      <c r="Q298" s="758"/>
      <c r="R298" s="758"/>
      <c r="S298" s="758"/>
      <c r="T298" s="758"/>
      <c r="U298" s="758"/>
      <c r="V298" s="758"/>
      <c r="W298" s="758"/>
      <c r="X298" s="758"/>
      <c r="Y298" s="758"/>
      <c r="Z298" s="758"/>
      <c r="AA298" s="63"/>
      <c r="AB298" s="63"/>
      <c r="AC298" s="63"/>
    </row>
    <row r="299" spans="1:68" ht="27" hidden="1" customHeight="1" x14ac:dyDescent="0.25">
      <c r="A299" s="60" t="s">
        <v>509</v>
      </c>
      <c r="B299" s="60" t="s">
        <v>510</v>
      </c>
      <c r="C299" s="34">
        <v>4301011306</v>
      </c>
      <c r="D299" s="759">
        <v>4607091389296</v>
      </c>
      <c r="E299" s="759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115</v>
      </c>
      <c r="L299" s="35" t="s">
        <v>45</v>
      </c>
      <c r="M299" s="36" t="s">
        <v>105</v>
      </c>
      <c r="N299" s="36"/>
      <c r="O299" s="35">
        <v>45</v>
      </c>
      <c r="P299" s="93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61"/>
      <c r="R299" s="761"/>
      <c r="S299" s="761"/>
      <c r="T299" s="762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IFERROR(IF(Y299=0,"",ROUNDUP(Y299/H299,0)*0.00902),"")</f>
        <v/>
      </c>
      <c r="AA299" s="65" t="s">
        <v>45</v>
      </c>
      <c r="AB299" s="66" t="s">
        <v>45</v>
      </c>
      <c r="AC299" s="391" t="s">
        <v>511</v>
      </c>
      <c r="AG299" s="75"/>
      <c r="AJ299" s="79" t="s">
        <v>45</v>
      </c>
      <c r="AK299" s="79">
        <v>0</v>
      </c>
      <c r="BB299" s="392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idden="1" x14ac:dyDescent="0.2">
      <c r="A300" s="749"/>
      <c r="B300" s="749"/>
      <c r="C300" s="749"/>
      <c r="D300" s="749"/>
      <c r="E300" s="749"/>
      <c r="F300" s="749"/>
      <c r="G300" s="749"/>
      <c r="H300" s="749"/>
      <c r="I300" s="749"/>
      <c r="J300" s="749"/>
      <c r="K300" s="749"/>
      <c r="L300" s="749"/>
      <c r="M300" s="749"/>
      <c r="N300" s="749"/>
      <c r="O300" s="750"/>
      <c r="P300" s="746" t="s">
        <v>40</v>
      </c>
      <c r="Q300" s="747"/>
      <c r="R300" s="747"/>
      <c r="S300" s="747"/>
      <c r="T300" s="747"/>
      <c r="U300" s="747"/>
      <c r="V300" s="748"/>
      <c r="W300" s="40" t="s">
        <v>39</v>
      </c>
      <c r="X300" s="41">
        <f>IFERROR(X299/H299,"0")</f>
        <v>0</v>
      </c>
      <c r="Y300" s="41">
        <f>IFERROR(Y299/H299,"0")</f>
        <v>0</v>
      </c>
      <c r="Z300" s="41">
        <f>IFERROR(IF(Z299="",0,Z299),"0")</f>
        <v>0</v>
      </c>
      <c r="AA300" s="64"/>
      <c r="AB300" s="64"/>
      <c r="AC300" s="64"/>
    </row>
    <row r="301" spans="1:68" hidden="1" x14ac:dyDescent="0.2">
      <c r="A301" s="749"/>
      <c r="B301" s="749"/>
      <c r="C301" s="749"/>
      <c r="D301" s="749"/>
      <c r="E301" s="749"/>
      <c r="F301" s="749"/>
      <c r="G301" s="749"/>
      <c r="H301" s="749"/>
      <c r="I301" s="749"/>
      <c r="J301" s="749"/>
      <c r="K301" s="749"/>
      <c r="L301" s="749"/>
      <c r="M301" s="749"/>
      <c r="N301" s="749"/>
      <c r="O301" s="750"/>
      <c r="P301" s="746" t="s">
        <v>40</v>
      </c>
      <c r="Q301" s="747"/>
      <c r="R301" s="747"/>
      <c r="S301" s="747"/>
      <c r="T301" s="747"/>
      <c r="U301" s="747"/>
      <c r="V301" s="748"/>
      <c r="W301" s="40" t="s">
        <v>0</v>
      </c>
      <c r="X301" s="41">
        <f>IFERROR(SUM(X299:X299),"0")</f>
        <v>0</v>
      </c>
      <c r="Y301" s="41">
        <f>IFERROR(SUM(Y299:Y299),"0")</f>
        <v>0</v>
      </c>
      <c r="Z301" s="40"/>
      <c r="AA301" s="64"/>
      <c r="AB301" s="64"/>
      <c r="AC301" s="64"/>
    </row>
    <row r="302" spans="1:68" ht="14.25" hidden="1" customHeight="1" x14ac:dyDescent="0.25">
      <c r="A302" s="758" t="s">
        <v>163</v>
      </c>
      <c r="B302" s="758"/>
      <c r="C302" s="758"/>
      <c r="D302" s="758"/>
      <c r="E302" s="758"/>
      <c r="F302" s="758"/>
      <c r="G302" s="758"/>
      <c r="H302" s="758"/>
      <c r="I302" s="758"/>
      <c r="J302" s="758"/>
      <c r="K302" s="758"/>
      <c r="L302" s="758"/>
      <c r="M302" s="758"/>
      <c r="N302" s="758"/>
      <c r="O302" s="758"/>
      <c r="P302" s="758"/>
      <c r="Q302" s="758"/>
      <c r="R302" s="758"/>
      <c r="S302" s="758"/>
      <c r="T302" s="758"/>
      <c r="U302" s="758"/>
      <c r="V302" s="758"/>
      <c r="W302" s="758"/>
      <c r="X302" s="758"/>
      <c r="Y302" s="758"/>
      <c r="Z302" s="758"/>
      <c r="AA302" s="63"/>
      <c r="AB302" s="63"/>
      <c r="AC302" s="63"/>
    </row>
    <row r="303" spans="1:68" ht="27" hidden="1" customHeight="1" x14ac:dyDescent="0.25">
      <c r="A303" s="60" t="s">
        <v>512</v>
      </c>
      <c r="B303" s="60" t="s">
        <v>513</v>
      </c>
      <c r="C303" s="34">
        <v>4301031307</v>
      </c>
      <c r="D303" s="759">
        <v>4680115880344</v>
      </c>
      <c r="E303" s="759"/>
      <c r="F303" s="59">
        <v>0.28000000000000003</v>
      </c>
      <c r="G303" s="35">
        <v>6</v>
      </c>
      <c r="H303" s="59">
        <v>1.68</v>
      </c>
      <c r="I303" s="59">
        <v>1.78</v>
      </c>
      <c r="J303" s="35">
        <v>234</v>
      </c>
      <c r="K303" s="35" t="s">
        <v>125</v>
      </c>
      <c r="L303" s="35" t="s">
        <v>45</v>
      </c>
      <c r="M303" s="36" t="s">
        <v>82</v>
      </c>
      <c r="N303" s="36"/>
      <c r="O303" s="35">
        <v>40</v>
      </c>
      <c r="P303" s="93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61"/>
      <c r="R303" s="761"/>
      <c r="S303" s="761"/>
      <c r="T303" s="762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IFERROR(IF(Y303=0,"",ROUNDUP(Y303/H303,0)*0.00502),"")</f>
        <v/>
      </c>
      <c r="AA303" s="65" t="s">
        <v>45</v>
      </c>
      <c r="AB303" s="66" t="s">
        <v>45</v>
      </c>
      <c r="AC303" s="393" t="s">
        <v>514</v>
      </c>
      <c r="AG303" s="75"/>
      <c r="AJ303" s="79" t="s">
        <v>45</v>
      </c>
      <c r="AK303" s="79">
        <v>0</v>
      </c>
      <c r="BB303" s="39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idden="1" x14ac:dyDescent="0.2">
      <c r="A304" s="749"/>
      <c r="B304" s="749"/>
      <c r="C304" s="749"/>
      <c r="D304" s="749"/>
      <c r="E304" s="749"/>
      <c r="F304" s="749"/>
      <c r="G304" s="749"/>
      <c r="H304" s="749"/>
      <c r="I304" s="749"/>
      <c r="J304" s="749"/>
      <c r="K304" s="749"/>
      <c r="L304" s="749"/>
      <c r="M304" s="749"/>
      <c r="N304" s="749"/>
      <c r="O304" s="750"/>
      <c r="P304" s="746" t="s">
        <v>40</v>
      </c>
      <c r="Q304" s="747"/>
      <c r="R304" s="747"/>
      <c r="S304" s="747"/>
      <c r="T304" s="747"/>
      <c r="U304" s="747"/>
      <c r="V304" s="748"/>
      <c r="W304" s="40" t="s">
        <v>39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hidden="1" x14ac:dyDescent="0.2">
      <c r="A305" s="749"/>
      <c r="B305" s="749"/>
      <c r="C305" s="749"/>
      <c r="D305" s="749"/>
      <c r="E305" s="749"/>
      <c r="F305" s="749"/>
      <c r="G305" s="749"/>
      <c r="H305" s="749"/>
      <c r="I305" s="749"/>
      <c r="J305" s="749"/>
      <c r="K305" s="749"/>
      <c r="L305" s="749"/>
      <c r="M305" s="749"/>
      <c r="N305" s="749"/>
      <c r="O305" s="750"/>
      <c r="P305" s="746" t="s">
        <v>40</v>
      </c>
      <c r="Q305" s="747"/>
      <c r="R305" s="747"/>
      <c r="S305" s="747"/>
      <c r="T305" s="747"/>
      <c r="U305" s="747"/>
      <c r="V305" s="748"/>
      <c r="W305" s="40" t="s">
        <v>0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4.25" hidden="1" customHeight="1" x14ac:dyDescent="0.25">
      <c r="A306" s="758" t="s">
        <v>78</v>
      </c>
      <c r="B306" s="758"/>
      <c r="C306" s="758"/>
      <c r="D306" s="758"/>
      <c r="E306" s="758"/>
      <c r="F306" s="758"/>
      <c r="G306" s="758"/>
      <c r="H306" s="758"/>
      <c r="I306" s="758"/>
      <c r="J306" s="758"/>
      <c r="K306" s="758"/>
      <c r="L306" s="758"/>
      <c r="M306" s="758"/>
      <c r="N306" s="758"/>
      <c r="O306" s="758"/>
      <c r="P306" s="758"/>
      <c r="Q306" s="758"/>
      <c r="R306" s="758"/>
      <c r="S306" s="758"/>
      <c r="T306" s="758"/>
      <c r="U306" s="758"/>
      <c r="V306" s="758"/>
      <c r="W306" s="758"/>
      <c r="X306" s="758"/>
      <c r="Y306" s="758"/>
      <c r="Z306" s="758"/>
      <c r="AA306" s="63"/>
      <c r="AB306" s="63"/>
      <c r="AC306" s="63"/>
    </row>
    <row r="307" spans="1:68" ht="27" hidden="1" customHeight="1" x14ac:dyDescent="0.25">
      <c r="A307" s="60" t="s">
        <v>515</v>
      </c>
      <c r="B307" s="60" t="s">
        <v>516</v>
      </c>
      <c r="C307" s="34">
        <v>4301051524</v>
      </c>
      <c r="D307" s="759">
        <v>4680115883062</v>
      </c>
      <c r="E307" s="759"/>
      <c r="F307" s="59">
        <v>0.4</v>
      </c>
      <c r="G307" s="35">
        <v>6</v>
      </c>
      <c r="H307" s="59">
        <v>2.4</v>
      </c>
      <c r="I307" s="59">
        <v>2.6520000000000001</v>
      </c>
      <c r="J307" s="35">
        <v>182</v>
      </c>
      <c r="K307" s="35" t="s">
        <v>83</v>
      </c>
      <c r="L307" s="35" t="s">
        <v>45</v>
      </c>
      <c r="M307" s="36" t="s">
        <v>149</v>
      </c>
      <c r="N307" s="36"/>
      <c r="O307" s="35">
        <v>45</v>
      </c>
      <c r="P307" s="93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61"/>
      <c r="R307" s="761"/>
      <c r="S307" s="761"/>
      <c r="T307" s="762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395" t="s">
        <v>517</v>
      </c>
      <c r="AG307" s="75"/>
      <c r="AJ307" s="79" t="s">
        <v>45</v>
      </c>
      <c r="AK307" s="79">
        <v>0</v>
      </c>
      <c r="BB307" s="396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t="27" hidden="1" customHeight="1" x14ac:dyDescent="0.25">
      <c r="A308" s="60" t="s">
        <v>518</v>
      </c>
      <c r="B308" s="60" t="s">
        <v>519</v>
      </c>
      <c r="C308" s="34">
        <v>4301051782</v>
      </c>
      <c r="D308" s="759">
        <v>4680115884618</v>
      </c>
      <c r="E308" s="759"/>
      <c r="F308" s="59">
        <v>0.6</v>
      </c>
      <c r="G308" s="35">
        <v>6</v>
      </c>
      <c r="H308" s="59">
        <v>3.6</v>
      </c>
      <c r="I308" s="59">
        <v>3.81</v>
      </c>
      <c r="J308" s="35">
        <v>132</v>
      </c>
      <c r="K308" s="35" t="s">
        <v>115</v>
      </c>
      <c r="L308" s="35" t="s">
        <v>45</v>
      </c>
      <c r="M308" s="36" t="s">
        <v>105</v>
      </c>
      <c r="N308" s="36"/>
      <c r="O308" s="35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61"/>
      <c r="R308" s="761"/>
      <c r="S308" s="761"/>
      <c r="T308" s="762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97" t="s">
        <v>520</v>
      </c>
      <c r="AG308" s="75"/>
      <c r="AJ308" s="79" t="s">
        <v>45</v>
      </c>
      <c r="AK308" s="79">
        <v>0</v>
      </c>
      <c r="BB308" s="39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idden="1" x14ac:dyDescent="0.2">
      <c r="A309" s="749"/>
      <c r="B309" s="749"/>
      <c r="C309" s="749"/>
      <c r="D309" s="749"/>
      <c r="E309" s="749"/>
      <c r="F309" s="749"/>
      <c r="G309" s="749"/>
      <c r="H309" s="749"/>
      <c r="I309" s="749"/>
      <c r="J309" s="749"/>
      <c r="K309" s="749"/>
      <c r="L309" s="749"/>
      <c r="M309" s="749"/>
      <c r="N309" s="749"/>
      <c r="O309" s="750"/>
      <c r="P309" s="746" t="s">
        <v>40</v>
      </c>
      <c r="Q309" s="747"/>
      <c r="R309" s="747"/>
      <c r="S309" s="747"/>
      <c r="T309" s="747"/>
      <c r="U309" s="747"/>
      <c r="V309" s="748"/>
      <c r="W309" s="40" t="s">
        <v>39</v>
      </c>
      <c r="X309" s="41">
        <f>IFERROR(X307/H307,"0")+IFERROR(X308/H308,"0")</f>
        <v>0</v>
      </c>
      <c r="Y309" s="41">
        <f>IFERROR(Y307/H307,"0")+IFERROR(Y308/H308,"0")</f>
        <v>0</v>
      </c>
      <c r="Z309" s="41">
        <f>IFERROR(IF(Z307="",0,Z307),"0")+IFERROR(IF(Z308="",0,Z308),"0")</f>
        <v>0</v>
      </c>
      <c r="AA309" s="64"/>
      <c r="AB309" s="64"/>
      <c r="AC309" s="64"/>
    </row>
    <row r="310" spans="1:68" hidden="1" x14ac:dyDescent="0.2">
      <c r="A310" s="749"/>
      <c r="B310" s="749"/>
      <c r="C310" s="749"/>
      <c r="D310" s="749"/>
      <c r="E310" s="749"/>
      <c r="F310" s="749"/>
      <c r="G310" s="749"/>
      <c r="H310" s="749"/>
      <c r="I310" s="749"/>
      <c r="J310" s="749"/>
      <c r="K310" s="749"/>
      <c r="L310" s="749"/>
      <c r="M310" s="749"/>
      <c r="N310" s="749"/>
      <c r="O310" s="750"/>
      <c r="P310" s="746" t="s">
        <v>40</v>
      </c>
      <c r="Q310" s="747"/>
      <c r="R310" s="747"/>
      <c r="S310" s="747"/>
      <c r="T310" s="747"/>
      <c r="U310" s="747"/>
      <c r="V310" s="748"/>
      <c r="W310" s="40" t="s">
        <v>0</v>
      </c>
      <c r="X310" s="41">
        <f>IFERROR(SUM(X307:X308),"0")</f>
        <v>0</v>
      </c>
      <c r="Y310" s="41">
        <f>IFERROR(SUM(Y307:Y308),"0")</f>
        <v>0</v>
      </c>
      <c r="Z310" s="40"/>
      <c r="AA310" s="64"/>
      <c r="AB310" s="64"/>
      <c r="AC310" s="64"/>
    </row>
    <row r="311" spans="1:68" ht="16.5" hidden="1" customHeight="1" x14ac:dyDescent="0.25">
      <c r="A311" s="769" t="s">
        <v>521</v>
      </c>
      <c r="B311" s="769"/>
      <c r="C311" s="769"/>
      <c r="D311" s="769"/>
      <c r="E311" s="769"/>
      <c r="F311" s="769"/>
      <c r="G311" s="769"/>
      <c r="H311" s="769"/>
      <c r="I311" s="769"/>
      <c r="J311" s="769"/>
      <c r="K311" s="769"/>
      <c r="L311" s="769"/>
      <c r="M311" s="769"/>
      <c r="N311" s="769"/>
      <c r="O311" s="769"/>
      <c r="P311" s="769"/>
      <c r="Q311" s="769"/>
      <c r="R311" s="769"/>
      <c r="S311" s="769"/>
      <c r="T311" s="769"/>
      <c r="U311" s="769"/>
      <c r="V311" s="769"/>
      <c r="W311" s="769"/>
      <c r="X311" s="769"/>
      <c r="Y311" s="769"/>
      <c r="Z311" s="769"/>
      <c r="AA311" s="62"/>
      <c r="AB311" s="62"/>
      <c r="AC311" s="62"/>
    </row>
    <row r="312" spans="1:68" ht="14.25" hidden="1" customHeight="1" x14ac:dyDescent="0.25">
      <c r="A312" s="758" t="s">
        <v>101</v>
      </c>
      <c r="B312" s="758"/>
      <c r="C312" s="758"/>
      <c r="D312" s="758"/>
      <c r="E312" s="758"/>
      <c r="F312" s="758"/>
      <c r="G312" s="758"/>
      <c r="H312" s="758"/>
      <c r="I312" s="758"/>
      <c r="J312" s="758"/>
      <c r="K312" s="758"/>
      <c r="L312" s="758"/>
      <c r="M312" s="758"/>
      <c r="N312" s="758"/>
      <c r="O312" s="758"/>
      <c r="P312" s="758"/>
      <c r="Q312" s="758"/>
      <c r="R312" s="758"/>
      <c r="S312" s="758"/>
      <c r="T312" s="758"/>
      <c r="U312" s="758"/>
      <c r="V312" s="758"/>
      <c r="W312" s="758"/>
      <c r="X312" s="758"/>
      <c r="Y312" s="758"/>
      <c r="Z312" s="758"/>
      <c r="AA312" s="63"/>
      <c r="AB312" s="63"/>
      <c r="AC312" s="63"/>
    </row>
    <row r="313" spans="1:68" ht="27" hidden="1" customHeight="1" x14ac:dyDescent="0.25">
      <c r="A313" s="60" t="s">
        <v>522</v>
      </c>
      <c r="B313" s="60" t="s">
        <v>523</v>
      </c>
      <c r="C313" s="34">
        <v>4301011353</v>
      </c>
      <c r="D313" s="759">
        <v>4607091389807</v>
      </c>
      <c r="E313" s="759"/>
      <c r="F313" s="59">
        <v>0.4</v>
      </c>
      <c r="G313" s="35">
        <v>10</v>
      </c>
      <c r="H313" s="59">
        <v>4</v>
      </c>
      <c r="I313" s="59">
        <v>4.21</v>
      </c>
      <c r="J313" s="35">
        <v>132</v>
      </c>
      <c r="K313" s="35" t="s">
        <v>115</v>
      </c>
      <c r="L313" s="35" t="s">
        <v>45</v>
      </c>
      <c r="M313" s="36" t="s">
        <v>109</v>
      </c>
      <c r="N313" s="36"/>
      <c r="O313" s="35">
        <v>55</v>
      </c>
      <c r="P313" s="9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61"/>
      <c r="R313" s="761"/>
      <c r="S313" s="761"/>
      <c r="T313" s="762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IFERROR(IF(Y313=0,"",ROUNDUP(Y313/H313,0)*0.00902),"")</f>
        <v/>
      </c>
      <c r="AA313" s="65" t="s">
        <v>45</v>
      </c>
      <c r="AB313" s="66" t="s">
        <v>45</v>
      </c>
      <c r="AC313" s="399" t="s">
        <v>524</v>
      </c>
      <c r="AG313" s="75"/>
      <c r="AJ313" s="79" t="s">
        <v>45</v>
      </c>
      <c r="AK313" s="79">
        <v>0</v>
      </c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idden="1" x14ac:dyDescent="0.2">
      <c r="A314" s="749"/>
      <c r="B314" s="749"/>
      <c r="C314" s="749"/>
      <c r="D314" s="749"/>
      <c r="E314" s="749"/>
      <c r="F314" s="749"/>
      <c r="G314" s="749"/>
      <c r="H314" s="749"/>
      <c r="I314" s="749"/>
      <c r="J314" s="749"/>
      <c r="K314" s="749"/>
      <c r="L314" s="749"/>
      <c r="M314" s="749"/>
      <c r="N314" s="749"/>
      <c r="O314" s="750"/>
      <c r="P314" s="746" t="s">
        <v>40</v>
      </c>
      <c r="Q314" s="747"/>
      <c r="R314" s="747"/>
      <c r="S314" s="747"/>
      <c r="T314" s="747"/>
      <c r="U314" s="747"/>
      <c r="V314" s="748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hidden="1" x14ac:dyDescent="0.2">
      <c r="A315" s="749"/>
      <c r="B315" s="749"/>
      <c r="C315" s="749"/>
      <c r="D315" s="749"/>
      <c r="E315" s="749"/>
      <c r="F315" s="749"/>
      <c r="G315" s="749"/>
      <c r="H315" s="749"/>
      <c r="I315" s="749"/>
      <c r="J315" s="749"/>
      <c r="K315" s="749"/>
      <c r="L315" s="749"/>
      <c r="M315" s="749"/>
      <c r="N315" s="749"/>
      <c r="O315" s="750"/>
      <c r="P315" s="746" t="s">
        <v>40</v>
      </c>
      <c r="Q315" s="747"/>
      <c r="R315" s="747"/>
      <c r="S315" s="747"/>
      <c r="T315" s="747"/>
      <c r="U315" s="747"/>
      <c r="V315" s="748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hidden="1" customHeight="1" x14ac:dyDescent="0.25">
      <c r="A316" s="758" t="s">
        <v>163</v>
      </c>
      <c r="B316" s="758"/>
      <c r="C316" s="758"/>
      <c r="D316" s="758"/>
      <c r="E316" s="758"/>
      <c r="F316" s="758"/>
      <c r="G316" s="758"/>
      <c r="H316" s="758"/>
      <c r="I316" s="758"/>
      <c r="J316" s="758"/>
      <c r="K316" s="758"/>
      <c r="L316" s="758"/>
      <c r="M316" s="758"/>
      <c r="N316" s="758"/>
      <c r="O316" s="758"/>
      <c r="P316" s="758"/>
      <c r="Q316" s="758"/>
      <c r="R316" s="758"/>
      <c r="S316" s="758"/>
      <c r="T316" s="758"/>
      <c r="U316" s="758"/>
      <c r="V316" s="758"/>
      <c r="W316" s="758"/>
      <c r="X316" s="758"/>
      <c r="Y316" s="758"/>
      <c r="Z316" s="758"/>
      <c r="AA316" s="63"/>
      <c r="AB316" s="63"/>
      <c r="AC316" s="63"/>
    </row>
    <row r="317" spans="1:68" ht="27" hidden="1" customHeight="1" x14ac:dyDescent="0.25">
      <c r="A317" s="60" t="s">
        <v>525</v>
      </c>
      <c r="B317" s="60" t="s">
        <v>526</v>
      </c>
      <c r="C317" s="34">
        <v>4301031164</v>
      </c>
      <c r="D317" s="759">
        <v>4680115880481</v>
      </c>
      <c r="E317" s="759"/>
      <c r="F317" s="59">
        <v>0.28000000000000003</v>
      </c>
      <c r="G317" s="35">
        <v>6</v>
      </c>
      <c r="H317" s="59">
        <v>1.68</v>
      </c>
      <c r="I317" s="59">
        <v>1.78</v>
      </c>
      <c r="J317" s="35">
        <v>234</v>
      </c>
      <c r="K317" s="35" t="s">
        <v>125</v>
      </c>
      <c r="L317" s="35" t="s">
        <v>45</v>
      </c>
      <c r="M317" s="36" t="s">
        <v>82</v>
      </c>
      <c r="N317" s="36"/>
      <c r="O317" s="35">
        <v>40</v>
      </c>
      <c r="P317" s="93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61"/>
      <c r="R317" s="761"/>
      <c r="S317" s="761"/>
      <c r="T317" s="762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1" t="s">
        <v>527</v>
      </c>
      <c r="AG317" s="75"/>
      <c r="AJ317" s="79" t="s">
        <v>45</v>
      </c>
      <c r="AK317" s="79">
        <v>0</v>
      </c>
      <c r="BB317" s="40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749"/>
      <c r="B318" s="749"/>
      <c r="C318" s="749"/>
      <c r="D318" s="749"/>
      <c r="E318" s="749"/>
      <c r="F318" s="749"/>
      <c r="G318" s="749"/>
      <c r="H318" s="749"/>
      <c r="I318" s="749"/>
      <c r="J318" s="749"/>
      <c r="K318" s="749"/>
      <c r="L318" s="749"/>
      <c r="M318" s="749"/>
      <c r="N318" s="749"/>
      <c r="O318" s="750"/>
      <c r="P318" s="746" t="s">
        <v>40</v>
      </c>
      <c r="Q318" s="747"/>
      <c r="R318" s="747"/>
      <c r="S318" s="747"/>
      <c r="T318" s="747"/>
      <c r="U318" s="747"/>
      <c r="V318" s="748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hidden="1" x14ac:dyDescent="0.2">
      <c r="A319" s="749"/>
      <c r="B319" s="749"/>
      <c r="C319" s="749"/>
      <c r="D319" s="749"/>
      <c r="E319" s="749"/>
      <c r="F319" s="749"/>
      <c r="G319" s="749"/>
      <c r="H319" s="749"/>
      <c r="I319" s="749"/>
      <c r="J319" s="749"/>
      <c r="K319" s="749"/>
      <c r="L319" s="749"/>
      <c r="M319" s="749"/>
      <c r="N319" s="749"/>
      <c r="O319" s="750"/>
      <c r="P319" s="746" t="s">
        <v>40</v>
      </c>
      <c r="Q319" s="747"/>
      <c r="R319" s="747"/>
      <c r="S319" s="747"/>
      <c r="T319" s="747"/>
      <c r="U319" s="747"/>
      <c r="V319" s="748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758" t="s">
        <v>78</v>
      </c>
      <c r="B320" s="758"/>
      <c r="C320" s="758"/>
      <c r="D320" s="758"/>
      <c r="E320" s="758"/>
      <c r="F320" s="758"/>
      <c r="G320" s="758"/>
      <c r="H320" s="758"/>
      <c r="I320" s="758"/>
      <c r="J320" s="758"/>
      <c r="K320" s="758"/>
      <c r="L320" s="758"/>
      <c r="M320" s="758"/>
      <c r="N320" s="758"/>
      <c r="O320" s="758"/>
      <c r="P320" s="758"/>
      <c r="Q320" s="758"/>
      <c r="R320" s="758"/>
      <c r="S320" s="758"/>
      <c r="T320" s="758"/>
      <c r="U320" s="758"/>
      <c r="V320" s="758"/>
      <c r="W320" s="758"/>
      <c r="X320" s="758"/>
      <c r="Y320" s="758"/>
      <c r="Z320" s="758"/>
      <c r="AA320" s="63"/>
      <c r="AB320" s="63"/>
      <c r="AC320" s="63"/>
    </row>
    <row r="321" spans="1:68" ht="27" hidden="1" customHeight="1" x14ac:dyDescent="0.25">
      <c r="A321" s="60" t="s">
        <v>528</v>
      </c>
      <c r="B321" s="60" t="s">
        <v>529</v>
      </c>
      <c r="C321" s="34">
        <v>4301051344</v>
      </c>
      <c r="D321" s="759">
        <v>4680115880412</v>
      </c>
      <c r="E321" s="759"/>
      <c r="F321" s="59">
        <v>0.33</v>
      </c>
      <c r="G321" s="35">
        <v>6</v>
      </c>
      <c r="H321" s="59">
        <v>1.98</v>
      </c>
      <c r="I321" s="59">
        <v>2.226</v>
      </c>
      <c r="J321" s="35">
        <v>182</v>
      </c>
      <c r="K321" s="35" t="s">
        <v>83</v>
      </c>
      <c r="L321" s="35" t="s">
        <v>45</v>
      </c>
      <c r="M321" s="36" t="s">
        <v>105</v>
      </c>
      <c r="N321" s="36"/>
      <c r="O321" s="35">
        <v>45</v>
      </c>
      <c r="P321" s="93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61"/>
      <c r="R321" s="761"/>
      <c r="S321" s="761"/>
      <c r="T321" s="762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IFERROR(IF(Y321=0,"",ROUNDUP(Y321/H321,0)*0.00651),"")</f>
        <v/>
      </c>
      <c r="AA321" s="65" t="s">
        <v>45</v>
      </c>
      <c r="AB321" s="66" t="s">
        <v>45</v>
      </c>
      <c r="AC321" s="403" t="s">
        <v>530</v>
      </c>
      <c r="AG321" s="75"/>
      <c r="AJ321" s="79" t="s">
        <v>45</v>
      </c>
      <c r="AK321" s="79">
        <v>0</v>
      </c>
      <c r="BB321" s="40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531</v>
      </c>
      <c r="B322" s="60" t="s">
        <v>532</v>
      </c>
      <c r="C322" s="34">
        <v>4301051277</v>
      </c>
      <c r="D322" s="759">
        <v>4680115880511</v>
      </c>
      <c r="E322" s="759"/>
      <c r="F322" s="59">
        <v>0.33</v>
      </c>
      <c r="G322" s="35">
        <v>6</v>
      </c>
      <c r="H322" s="59">
        <v>1.98</v>
      </c>
      <c r="I322" s="59">
        <v>2.16</v>
      </c>
      <c r="J322" s="35">
        <v>182</v>
      </c>
      <c r="K322" s="35" t="s">
        <v>83</v>
      </c>
      <c r="L322" s="35" t="s">
        <v>45</v>
      </c>
      <c r="M322" s="36" t="s">
        <v>105</v>
      </c>
      <c r="N322" s="36"/>
      <c r="O322" s="35">
        <v>40</v>
      </c>
      <c r="P322" s="93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61"/>
      <c r="R322" s="761"/>
      <c r="S322" s="761"/>
      <c r="T322" s="762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IFERROR(IF(Y322=0,"",ROUNDUP(Y322/H322,0)*0.00651),"")</f>
        <v/>
      </c>
      <c r="AA322" s="65" t="s">
        <v>45</v>
      </c>
      <c r="AB322" s="66" t="s">
        <v>45</v>
      </c>
      <c r="AC322" s="405" t="s">
        <v>533</v>
      </c>
      <c r="AG322" s="75"/>
      <c r="AJ322" s="79" t="s">
        <v>45</v>
      </c>
      <c r="AK322" s="79">
        <v>0</v>
      </c>
      <c r="BB322" s="40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idden="1" x14ac:dyDescent="0.2">
      <c r="A323" s="749"/>
      <c r="B323" s="749"/>
      <c r="C323" s="749"/>
      <c r="D323" s="749"/>
      <c r="E323" s="749"/>
      <c r="F323" s="749"/>
      <c r="G323" s="749"/>
      <c r="H323" s="749"/>
      <c r="I323" s="749"/>
      <c r="J323" s="749"/>
      <c r="K323" s="749"/>
      <c r="L323" s="749"/>
      <c r="M323" s="749"/>
      <c r="N323" s="749"/>
      <c r="O323" s="750"/>
      <c r="P323" s="746" t="s">
        <v>40</v>
      </c>
      <c r="Q323" s="747"/>
      <c r="R323" s="747"/>
      <c r="S323" s="747"/>
      <c r="T323" s="747"/>
      <c r="U323" s="747"/>
      <c r="V323" s="748"/>
      <c r="W323" s="40" t="s">
        <v>39</v>
      </c>
      <c r="X323" s="41">
        <f>IFERROR(X321/H321,"0")+IFERROR(X322/H322,"0")</f>
        <v>0</v>
      </c>
      <c r="Y323" s="41">
        <f>IFERROR(Y321/H321,"0")+IFERROR(Y322/H322,"0")</f>
        <v>0</v>
      </c>
      <c r="Z323" s="41">
        <f>IFERROR(IF(Z321="",0,Z321),"0")+IFERROR(IF(Z322="",0,Z322),"0")</f>
        <v>0</v>
      </c>
      <c r="AA323" s="64"/>
      <c r="AB323" s="64"/>
      <c r="AC323" s="64"/>
    </row>
    <row r="324" spans="1:68" hidden="1" x14ac:dyDescent="0.2">
      <c r="A324" s="749"/>
      <c r="B324" s="749"/>
      <c r="C324" s="749"/>
      <c r="D324" s="749"/>
      <c r="E324" s="749"/>
      <c r="F324" s="749"/>
      <c r="G324" s="749"/>
      <c r="H324" s="749"/>
      <c r="I324" s="749"/>
      <c r="J324" s="749"/>
      <c r="K324" s="749"/>
      <c r="L324" s="749"/>
      <c r="M324" s="749"/>
      <c r="N324" s="749"/>
      <c r="O324" s="750"/>
      <c r="P324" s="746" t="s">
        <v>40</v>
      </c>
      <c r="Q324" s="747"/>
      <c r="R324" s="747"/>
      <c r="S324" s="747"/>
      <c r="T324" s="747"/>
      <c r="U324" s="747"/>
      <c r="V324" s="748"/>
      <c r="W324" s="40" t="s">
        <v>0</v>
      </c>
      <c r="X324" s="41">
        <f>IFERROR(SUM(X321:X322),"0")</f>
        <v>0</v>
      </c>
      <c r="Y324" s="41">
        <f>IFERROR(SUM(Y321:Y322),"0")</f>
        <v>0</v>
      </c>
      <c r="Z324" s="40"/>
      <c r="AA324" s="64"/>
      <c r="AB324" s="64"/>
      <c r="AC324" s="64"/>
    </row>
    <row r="325" spans="1:68" ht="16.5" hidden="1" customHeight="1" x14ac:dyDescent="0.25">
      <c r="A325" s="769" t="s">
        <v>534</v>
      </c>
      <c r="B325" s="769"/>
      <c r="C325" s="769"/>
      <c r="D325" s="769"/>
      <c r="E325" s="769"/>
      <c r="F325" s="769"/>
      <c r="G325" s="769"/>
      <c r="H325" s="769"/>
      <c r="I325" s="769"/>
      <c r="J325" s="769"/>
      <c r="K325" s="769"/>
      <c r="L325" s="769"/>
      <c r="M325" s="769"/>
      <c r="N325" s="769"/>
      <c r="O325" s="769"/>
      <c r="P325" s="769"/>
      <c r="Q325" s="769"/>
      <c r="R325" s="769"/>
      <c r="S325" s="769"/>
      <c r="T325" s="769"/>
      <c r="U325" s="769"/>
      <c r="V325" s="769"/>
      <c r="W325" s="769"/>
      <c r="X325" s="769"/>
      <c r="Y325" s="769"/>
      <c r="Z325" s="769"/>
      <c r="AA325" s="62"/>
      <c r="AB325" s="62"/>
      <c r="AC325" s="62"/>
    </row>
    <row r="326" spans="1:68" ht="14.25" hidden="1" customHeight="1" x14ac:dyDescent="0.25">
      <c r="A326" s="758" t="s">
        <v>101</v>
      </c>
      <c r="B326" s="758"/>
      <c r="C326" s="758"/>
      <c r="D326" s="758"/>
      <c r="E326" s="758"/>
      <c r="F326" s="758"/>
      <c r="G326" s="758"/>
      <c r="H326" s="758"/>
      <c r="I326" s="758"/>
      <c r="J326" s="758"/>
      <c r="K326" s="758"/>
      <c r="L326" s="758"/>
      <c r="M326" s="758"/>
      <c r="N326" s="758"/>
      <c r="O326" s="758"/>
      <c r="P326" s="758"/>
      <c r="Q326" s="758"/>
      <c r="R326" s="758"/>
      <c r="S326" s="758"/>
      <c r="T326" s="758"/>
      <c r="U326" s="758"/>
      <c r="V326" s="758"/>
      <c r="W326" s="758"/>
      <c r="X326" s="758"/>
      <c r="Y326" s="758"/>
      <c r="Z326" s="758"/>
      <c r="AA326" s="63"/>
      <c r="AB326" s="63"/>
      <c r="AC326" s="63"/>
    </row>
    <row r="327" spans="1:68" ht="27" hidden="1" customHeight="1" x14ac:dyDescent="0.25">
      <c r="A327" s="60" t="s">
        <v>535</v>
      </c>
      <c r="B327" s="60" t="s">
        <v>536</v>
      </c>
      <c r="C327" s="34">
        <v>4301011593</v>
      </c>
      <c r="D327" s="759">
        <v>4680115882973</v>
      </c>
      <c r="E327" s="759"/>
      <c r="F327" s="59">
        <v>0.7</v>
      </c>
      <c r="G327" s="35">
        <v>6</v>
      </c>
      <c r="H327" s="59">
        <v>4.2</v>
      </c>
      <c r="I327" s="59">
        <v>4.5599999999999996</v>
      </c>
      <c r="J327" s="35">
        <v>104</v>
      </c>
      <c r="K327" s="35" t="s">
        <v>106</v>
      </c>
      <c r="L327" s="35" t="s">
        <v>45</v>
      </c>
      <c r="M327" s="36" t="s">
        <v>109</v>
      </c>
      <c r="N327" s="36"/>
      <c r="O327" s="35">
        <v>55</v>
      </c>
      <c r="P327" s="93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61"/>
      <c r="R327" s="761"/>
      <c r="S327" s="761"/>
      <c r="T327" s="762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IFERROR(IF(Y327=0,"",ROUNDUP(Y327/H327,0)*0.01196),"")</f>
        <v/>
      </c>
      <c r="AA327" s="65" t="s">
        <v>45</v>
      </c>
      <c r="AB327" s="66" t="s">
        <v>45</v>
      </c>
      <c r="AC327" s="407" t="s">
        <v>418</v>
      </c>
      <c r="AG327" s="75"/>
      <c r="AJ327" s="79" t="s">
        <v>45</v>
      </c>
      <c r="AK327" s="79">
        <v>0</v>
      </c>
      <c r="BB327" s="40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537</v>
      </c>
      <c r="B328" s="60" t="s">
        <v>538</v>
      </c>
      <c r="C328" s="34">
        <v>4301011594</v>
      </c>
      <c r="D328" s="759">
        <v>4680115883413</v>
      </c>
      <c r="E328" s="759"/>
      <c r="F328" s="59">
        <v>0.37</v>
      </c>
      <c r="G328" s="35">
        <v>10</v>
      </c>
      <c r="H328" s="59">
        <v>3.7</v>
      </c>
      <c r="I328" s="59">
        <v>3.91</v>
      </c>
      <c r="J328" s="35">
        <v>132</v>
      </c>
      <c r="K328" s="35" t="s">
        <v>115</v>
      </c>
      <c r="L328" s="35" t="s">
        <v>45</v>
      </c>
      <c r="M328" s="36" t="s">
        <v>109</v>
      </c>
      <c r="N328" s="36"/>
      <c r="O328" s="35">
        <v>55</v>
      </c>
      <c r="P328" s="9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61"/>
      <c r="R328" s="761"/>
      <c r="S328" s="761"/>
      <c r="T328" s="762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09" t="s">
        <v>418</v>
      </c>
      <c r="AG328" s="75"/>
      <c r="AJ328" s="79" t="s">
        <v>45</v>
      </c>
      <c r="AK328" s="79">
        <v>0</v>
      </c>
      <c r="BB328" s="410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idden="1" x14ac:dyDescent="0.2">
      <c r="A329" s="749"/>
      <c r="B329" s="749"/>
      <c r="C329" s="749"/>
      <c r="D329" s="749"/>
      <c r="E329" s="749"/>
      <c r="F329" s="749"/>
      <c r="G329" s="749"/>
      <c r="H329" s="749"/>
      <c r="I329" s="749"/>
      <c r="J329" s="749"/>
      <c r="K329" s="749"/>
      <c r="L329" s="749"/>
      <c r="M329" s="749"/>
      <c r="N329" s="749"/>
      <c r="O329" s="750"/>
      <c r="P329" s="746" t="s">
        <v>40</v>
      </c>
      <c r="Q329" s="747"/>
      <c r="R329" s="747"/>
      <c r="S329" s="747"/>
      <c r="T329" s="747"/>
      <c r="U329" s="747"/>
      <c r="V329" s="748"/>
      <c r="W329" s="40" t="s">
        <v>39</v>
      </c>
      <c r="X329" s="41">
        <f>IFERROR(X327/H327,"0")+IFERROR(X328/H328,"0")</f>
        <v>0</v>
      </c>
      <c r="Y329" s="41">
        <f>IFERROR(Y327/H327,"0")+IFERROR(Y328/H328,"0")</f>
        <v>0</v>
      </c>
      <c r="Z329" s="41">
        <f>IFERROR(IF(Z327="",0,Z327),"0")+IFERROR(IF(Z328="",0,Z328),"0")</f>
        <v>0</v>
      </c>
      <c r="AA329" s="64"/>
      <c r="AB329" s="64"/>
      <c r="AC329" s="64"/>
    </row>
    <row r="330" spans="1:68" hidden="1" x14ac:dyDescent="0.2">
      <c r="A330" s="749"/>
      <c r="B330" s="749"/>
      <c r="C330" s="749"/>
      <c r="D330" s="749"/>
      <c r="E330" s="749"/>
      <c r="F330" s="749"/>
      <c r="G330" s="749"/>
      <c r="H330" s="749"/>
      <c r="I330" s="749"/>
      <c r="J330" s="749"/>
      <c r="K330" s="749"/>
      <c r="L330" s="749"/>
      <c r="M330" s="749"/>
      <c r="N330" s="749"/>
      <c r="O330" s="750"/>
      <c r="P330" s="746" t="s">
        <v>40</v>
      </c>
      <c r="Q330" s="747"/>
      <c r="R330" s="747"/>
      <c r="S330" s="747"/>
      <c r="T330" s="747"/>
      <c r="U330" s="747"/>
      <c r="V330" s="748"/>
      <c r="W330" s="40" t="s">
        <v>0</v>
      </c>
      <c r="X330" s="41">
        <f>IFERROR(SUM(X327:X328),"0")</f>
        <v>0</v>
      </c>
      <c r="Y330" s="41">
        <f>IFERROR(SUM(Y327:Y328),"0")</f>
        <v>0</v>
      </c>
      <c r="Z330" s="40"/>
      <c r="AA330" s="64"/>
      <c r="AB330" s="64"/>
      <c r="AC330" s="64"/>
    </row>
    <row r="331" spans="1:68" ht="14.25" hidden="1" customHeight="1" x14ac:dyDescent="0.25">
      <c r="A331" s="758" t="s">
        <v>163</v>
      </c>
      <c r="B331" s="758"/>
      <c r="C331" s="758"/>
      <c r="D331" s="758"/>
      <c r="E331" s="758"/>
      <c r="F331" s="758"/>
      <c r="G331" s="758"/>
      <c r="H331" s="758"/>
      <c r="I331" s="758"/>
      <c r="J331" s="758"/>
      <c r="K331" s="758"/>
      <c r="L331" s="758"/>
      <c r="M331" s="758"/>
      <c r="N331" s="758"/>
      <c r="O331" s="758"/>
      <c r="P331" s="758"/>
      <c r="Q331" s="758"/>
      <c r="R331" s="758"/>
      <c r="S331" s="758"/>
      <c r="T331" s="758"/>
      <c r="U331" s="758"/>
      <c r="V331" s="758"/>
      <c r="W331" s="758"/>
      <c r="X331" s="758"/>
      <c r="Y331" s="758"/>
      <c r="Z331" s="758"/>
      <c r="AA331" s="63"/>
      <c r="AB331" s="63"/>
      <c r="AC331" s="63"/>
    </row>
    <row r="332" spans="1:68" ht="27" hidden="1" customHeight="1" x14ac:dyDescent="0.25">
      <c r="A332" s="60" t="s">
        <v>539</v>
      </c>
      <c r="B332" s="60" t="s">
        <v>540</v>
      </c>
      <c r="C332" s="34">
        <v>4301031305</v>
      </c>
      <c r="D332" s="759">
        <v>4607091389845</v>
      </c>
      <c r="E332" s="759"/>
      <c r="F332" s="59">
        <v>0.35</v>
      </c>
      <c r="G332" s="35">
        <v>6</v>
      </c>
      <c r="H332" s="59">
        <v>2.1</v>
      </c>
      <c r="I332" s="59">
        <v>2.2000000000000002</v>
      </c>
      <c r="J332" s="35">
        <v>234</v>
      </c>
      <c r="K332" s="35" t="s">
        <v>125</v>
      </c>
      <c r="L332" s="35" t="s">
        <v>45</v>
      </c>
      <c r="M332" s="36" t="s">
        <v>82</v>
      </c>
      <c r="N332" s="36"/>
      <c r="O332" s="35">
        <v>40</v>
      </c>
      <c r="P332" s="9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61"/>
      <c r="R332" s="761"/>
      <c r="S332" s="761"/>
      <c r="T332" s="762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1" t="s">
        <v>541</v>
      </c>
      <c r="AG332" s="75"/>
      <c r="AJ332" s="79" t="s">
        <v>45</v>
      </c>
      <c r="AK332" s="79">
        <v>0</v>
      </c>
      <c r="BB332" s="412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hidden="1" customHeight="1" x14ac:dyDescent="0.25">
      <c r="A333" s="60" t="s">
        <v>542</v>
      </c>
      <c r="B333" s="60" t="s">
        <v>543</v>
      </c>
      <c r="C333" s="34">
        <v>4301031306</v>
      </c>
      <c r="D333" s="759">
        <v>4680115882881</v>
      </c>
      <c r="E333" s="759"/>
      <c r="F333" s="59">
        <v>0.28000000000000003</v>
      </c>
      <c r="G333" s="35">
        <v>6</v>
      </c>
      <c r="H333" s="59">
        <v>1.68</v>
      </c>
      <c r="I333" s="59">
        <v>1.81</v>
      </c>
      <c r="J333" s="35">
        <v>234</v>
      </c>
      <c r="K333" s="35" t="s">
        <v>125</v>
      </c>
      <c r="L333" s="35" t="s">
        <v>45</v>
      </c>
      <c r="M333" s="36" t="s">
        <v>82</v>
      </c>
      <c r="N333" s="36"/>
      <c r="O333" s="35">
        <v>40</v>
      </c>
      <c r="P333" s="92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61"/>
      <c r="R333" s="761"/>
      <c r="S333" s="761"/>
      <c r="T333" s="762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IFERROR(IF(Y333=0,"",ROUNDUP(Y333/H333,0)*0.00502),"")</f>
        <v/>
      </c>
      <c r="AA333" s="65" t="s">
        <v>45</v>
      </c>
      <c r="AB333" s="66" t="s">
        <v>45</v>
      </c>
      <c r="AC333" s="413" t="s">
        <v>541</v>
      </c>
      <c r="AG333" s="75"/>
      <c r="AJ333" s="79" t="s">
        <v>45</v>
      </c>
      <c r="AK333" s="79">
        <v>0</v>
      </c>
      <c r="BB333" s="414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idden="1" x14ac:dyDescent="0.2">
      <c r="A334" s="749"/>
      <c r="B334" s="749"/>
      <c r="C334" s="749"/>
      <c r="D334" s="749"/>
      <c r="E334" s="749"/>
      <c r="F334" s="749"/>
      <c r="G334" s="749"/>
      <c r="H334" s="749"/>
      <c r="I334" s="749"/>
      <c r="J334" s="749"/>
      <c r="K334" s="749"/>
      <c r="L334" s="749"/>
      <c r="M334" s="749"/>
      <c r="N334" s="749"/>
      <c r="O334" s="750"/>
      <c r="P334" s="746" t="s">
        <v>40</v>
      </c>
      <c r="Q334" s="747"/>
      <c r="R334" s="747"/>
      <c r="S334" s="747"/>
      <c r="T334" s="747"/>
      <c r="U334" s="747"/>
      <c r="V334" s="748"/>
      <c r="W334" s="40" t="s">
        <v>39</v>
      </c>
      <c r="X334" s="41">
        <f>IFERROR(X332/H332,"0")+IFERROR(X333/H333,"0")</f>
        <v>0</v>
      </c>
      <c r="Y334" s="41">
        <f>IFERROR(Y332/H332,"0")+IFERROR(Y333/H333,"0")</f>
        <v>0</v>
      </c>
      <c r="Z334" s="41">
        <f>IFERROR(IF(Z332="",0,Z332),"0")+IFERROR(IF(Z333="",0,Z333),"0")</f>
        <v>0</v>
      </c>
      <c r="AA334" s="64"/>
      <c r="AB334" s="64"/>
      <c r="AC334" s="64"/>
    </row>
    <row r="335" spans="1:68" hidden="1" x14ac:dyDescent="0.2">
      <c r="A335" s="749"/>
      <c r="B335" s="749"/>
      <c r="C335" s="749"/>
      <c r="D335" s="749"/>
      <c r="E335" s="749"/>
      <c r="F335" s="749"/>
      <c r="G335" s="749"/>
      <c r="H335" s="749"/>
      <c r="I335" s="749"/>
      <c r="J335" s="749"/>
      <c r="K335" s="749"/>
      <c r="L335" s="749"/>
      <c r="M335" s="749"/>
      <c r="N335" s="749"/>
      <c r="O335" s="750"/>
      <c r="P335" s="746" t="s">
        <v>40</v>
      </c>
      <c r="Q335" s="747"/>
      <c r="R335" s="747"/>
      <c r="S335" s="747"/>
      <c r="T335" s="747"/>
      <c r="U335" s="747"/>
      <c r="V335" s="748"/>
      <c r="W335" s="40" t="s">
        <v>0</v>
      </c>
      <c r="X335" s="41">
        <f>IFERROR(SUM(X332:X333),"0")</f>
        <v>0</v>
      </c>
      <c r="Y335" s="41">
        <f>IFERROR(SUM(Y332:Y333),"0")</f>
        <v>0</v>
      </c>
      <c r="Z335" s="40"/>
      <c r="AA335" s="64"/>
      <c r="AB335" s="64"/>
      <c r="AC335" s="64"/>
    </row>
    <row r="336" spans="1:68" ht="14.25" hidden="1" customHeight="1" x14ac:dyDescent="0.25">
      <c r="A336" s="758" t="s">
        <v>78</v>
      </c>
      <c r="B336" s="758"/>
      <c r="C336" s="758"/>
      <c r="D336" s="758"/>
      <c r="E336" s="758"/>
      <c r="F336" s="758"/>
      <c r="G336" s="758"/>
      <c r="H336" s="758"/>
      <c r="I336" s="758"/>
      <c r="J336" s="758"/>
      <c r="K336" s="758"/>
      <c r="L336" s="758"/>
      <c r="M336" s="758"/>
      <c r="N336" s="758"/>
      <c r="O336" s="758"/>
      <c r="P336" s="758"/>
      <c r="Q336" s="758"/>
      <c r="R336" s="758"/>
      <c r="S336" s="758"/>
      <c r="T336" s="758"/>
      <c r="U336" s="758"/>
      <c r="V336" s="758"/>
      <c r="W336" s="758"/>
      <c r="X336" s="758"/>
      <c r="Y336" s="758"/>
      <c r="Z336" s="758"/>
      <c r="AA336" s="63"/>
      <c r="AB336" s="63"/>
      <c r="AC336" s="63"/>
    </row>
    <row r="337" spans="1:68" ht="27" hidden="1" customHeight="1" x14ac:dyDescent="0.25">
      <c r="A337" s="60" t="s">
        <v>544</v>
      </c>
      <c r="B337" s="60" t="s">
        <v>545</v>
      </c>
      <c r="C337" s="34">
        <v>4301051534</v>
      </c>
      <c r="D337" s="759">
        <v>4680115883390</v>
      </c>
      <c r="E337" s="759"/>
      <c r="F337" s="59">
        <v>0.3</v>
      </c>
      <c r="G337" s="35">
        <v>6</v>
      </c>
      <c r="H337" s="59">
        <v>1.8</v>
      </c>
      <c r="I337" s="59">
        <v>1.98</v>
      </c>
      <c r="J337" s="35">
        <v>182</v>
      </c>
      <c r="K337" s="35" t="s">
        <v>83</v>
      </c>
      <c r="L337" s="35" t="s">
        <v>45</v>
      </c>
      <c r="M337" s="36" t="s">
        <v>105</v>
      </c>
      <c r="N337" s="36"/>
      <c r="O337" s="35">
        <v>40</v>
      </c>
      <c r="P337" s="92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61"/>
      <c r="R337" s="761"/>
      <c r="S337" s="761"/>
      <c r="T337" s="762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15" t="s">
        <v>546</v>
      </c>
      <c r="AG337" s="75"/>
      <c r="AJ337" s="79" t="s">
        <v>45</v>
      </c>
      <c r="AK337" s="79">
        <v>0</v>
      </c>
      <c r="BB337" s="416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749"/>
      <c r="B338" s="749"/>
      <c r="C338" s="749"/>
      <c r="D338" s="749"/>
      <c r="E338" s="749"/>
      <c r="F338" s="749"/>
      <c r="G338" s="749"/>
      <c r="H338" s="749"/>
      <c r="I338" s="749"/>
      <c r="J338" s="749"/>
      <c r="K338" s="749"/>
      <c r="L338" s="749"/>
      <c r="M338" s="749"/>
      <c r="N338" s="749"/>
      <c r="O338" s="750"/>
      <c r="P338" s="746" t="s">
        <v>40</v>
      </c>
      <c r="Q338" s="747"/>
      <c r="R338" s="747"/>
      <c r="S338" s="747"/>
      <c r="T338" s="747"/>
      <c r="U338" s="747"/>
      <c r="V338" s="748"/>
      <c r="W338" s="40" t="s">
        <v>39</v>
      </c>
      <c r="X338" s="41">
        <f>IFERROR(X337/H337,"0")</f>
        <v>0</v>
      </c>
      <c r="Y338" s="41">
        <f>IFERROR(Y337/H337,"0")</f>
        <v>0</v>
      </c>
      <c r="Z338" s="41">
        <f>IFERROR(IF(Z337="",0,Z337),"0")</f>
        <v>0</v>
      </c>
      <c r="AA338" s="64"/>
      <c r="AB338" s="64"/>
      <c r="AC338" s="64"/>
    </row>
    <row r="339" spans="1:68" hidden="1" x14ac:dyDescent="0.2">
      <c r="A339" s="749"/>
      <c r="B339" s="749"/>
      <c r="C339" s="749"/>
      <c r="D339" s="749"/>
      <c r="E339" s="749"/>
      <c r="F339" s="749"/>
      <c r="G339" s="749"/>
      <c r="H339" s="749"/>
      <c r="I339" s="749"/>
      <c r="J339" s="749"/>
      <c r="K339" s="749"/>
      <c r="L339" s="749"/>
      <c r="M339" s="749"/>
      <c r="N339" s="749"/>
      <c r="O339" s="750"/>
      <c r="P339" s="746" t="s">
        <v>40</v>
      </c>
      <c r="Q339" s="747"/>
      <c r="R339" s="747"/>
      <c r="S339" s="747"/>
      <c r="T339" s="747"/>
      <c r="U339" s="747"/>
      <c r="V339" s="748"/>
      <c r="W339" s="40" t="s">
        <v>0</v>
      </c>
      <c r="X339" s="41">
        <f>IFERROR(SUM(X337:X337),"0")</f>
        <v>0</v>
      </c>
      <c r="Y339" s="41">
        <f>IFERROR(SUM(Y337:Y337),"0")</f>
        <v>0</v>
      </c>
      <c r="Z339" s="40"/>
      <c r="AA339" s="64"/>
      <c r="AB339" s="64"/>
      <c r="AC339" s="64"/>
    </row>
    <row r="340" spans="1:68" ht="16.5" hidden="1" customHeight="1" x14ac:dyDescent="0.25">
      <c r="A340" s="769" t="s">
        <v>547</v>
      </c>
      <c r="B340" s="769"/>
      <c r="C340" s="769"/>
      <c r="D340" s="769"/>
      <c r="E340" s="769"/>
      <c r="F340" s="769"/>
      <c r="G340" s="769"/>
      <c r="H340" s="769"/>
      <c r="I340" s="769"/>
      <c r="J340" s="769"/>
      <c r="K340" s="769"/>
      <c r="L340" s="769"/>
      <c r="M340" s="769"/>
      <c r="N340" s="769"/>
      <c r="O340" s="769"/>
      <c r="P340" s="769"/>
      <c r="Q340" s="769"/>
      <c r="R340" s="769"/>
      <c r="S340" s="769"/>
      <c r="T340" s="769"/>
      <c r="U340" s="769"/>
      <c r="V340" s="769"/>
      <c r="W340" s="769"/>
      <c r="X340" s="769"/>
      <c r="Y340" s="769"/>
      <c r="Z340" s="769"/>
      <c r="AA340" s="62"/>
      <c r="AB340" s="62"/>
      <c r="AC340" s="62"/>
    </row>
    <row r="341" spans="1:68" ht="14.25" hidden="1" customHeight="1" x14ac:dyDescent="0.25">
      <c r="A341" s="758" t="s">
        <v>101</v>
      </c>
      <c r="B341" s="758"/>
      <c r="C341" s="758"/>
      <c r="D341" s="758"/>
      <c r="E341" s="758"/>
      <c r="F341" s="758"/>
      <c r="G341" s="758"/>
      <c r="H341" s="758"/>
      <c r="I341" s="758"/>
      <c r="J341" s="758"/>
      <c r="K341" s="758"/>
      <c r="L341" s="758"/>
      <c r="M341" s="758"/>
      <c r="N341" s="758"/>
      <c r="O341" s="758"/>
      <c r="P341" s="758"/>
      <c r="Q341" s="758"/>
      <c r="R341" s="758"/>
      <c r="S341" s="758"/>
      <c r="T341" s="758"/>
      <c r="U341" s="758"/>
      <c r="V341" s="758"/>
      <c r="W341" s="758"/>
      <c r="X341" s="758"/>
      <c r="Y341" s="758"/>
      <c r="Z341" s="758"/>
      <c r="AA341" s="63"/>
      <c r="AB341" s="63"/>
      <c r="AC341" s="63"/>
    </row>
    <row r="342" spans="1:68" ht="16.5" hidden="1" customHeight="1" x14ac:dyDescent="0.25">
      <c r="A342" s="60" t="s">
        <v>548</v>
      </c>
      <c r="B342" s="60" t="s">
        <v>549</v>
      </c>
      <c r="C342" s="34">
        <v>4301011728</v>
      </c>
      <c r="D342" s="759">
        <v>4680115885141</v>
      </c>
      <c r="E342" s="759"/>
      <c r="F342" s="59">
        <v>0.25</v>
      </c>
      <c r="G342" s="35">
        <v>8</v>
      </c>
      <c r="H342" s="59">
        <v>2</v>
      </c>
      <c r="I342" s="59">
        <v>2.1</v>
      </c>
      <c r="J342" s="35">
        <v>234</v>
      </c>
      <c r="K342" s="35" t="s">
        <v>125</v>
      </c>
      <c r="L342" s="35" t="s">
        <v>45</v>
      </c>
      <c r="M342" s="36" t="s">
        <v>105</v>
      </c>
      <c r="N342" s="36"/>
      <c r="O342" s="35">
        <v>55</v>
      </c>
      <c r="P342" s="93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61"/>
      <c r="R342" s="761"/>
      <c r="S342" s="761"/>
      <c r="T342" s="762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IFERROR(IF(Y342=0,"",ROUNDUP(Y342/H342,0)*0.00502),"")</f>
        <v/>
      </c>
      <c r="AA342" s="65" t="s">
        <v>45</v>
      </c>
      <c r="AB342" s="66" t="s">
        <v>45</v>
      </c>
      <c r="AC342" s="417" t="s">
        <v>550</v>
      </c>
      <c r="AG342" s="75"/>
      <c r="AJ342" s="79" t="s">
        <v>45</v>
      </c>
      <c r="AK342" s="79">
        <v>0</v>
      </c>
      <c r="BB342" s="41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idden="1" x14ac:dyDescent="0.2">
      <c r="A343" s="749"/>
      <c r="B343" s="749"/>
      <c r="C343" s="749"/>
      <c r="D343" s="749"/>
      <c r="E343" s="749"/>
      <c r="F343" s="749"/>
      <c r="G343" s="749"/>
      <c r="H343" s="749"/>
      <c r="I343" s="749"/>
      <c r="J343" s="749"/>
      <c r="K343" s="749"/>
      <c r="L343" s="749"/>
      <c r="M343" s="749"/>
      <c r="N343" s="749"/>
      <c r="O343" s="750"/>
      <c r="P343" s="746" t="s">
        <v>40</v>
      </c>
      <c r="Q343" s="747"/>
      <c r="R343" s="747"/>
      <c r="S343" s="747"/>
      <c r="T343" s="747"/>
      <c r="U343" s="747"/>
      <c r="V343" s="748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hidden="1" x14ac:dyDescent="0.2">
      <c r="A344" s="749"/>
      <c r="B344" s="749"/>
      <c r="C344" s="749"/>
      <c r="D344" s="749"/>
      <c r="E344" s="749"/>
      <c r="F344" s="749"/>
      <c r="G344" s="749"/>
      <c r="H344" s="749"/>
      <c r="I344" s="749"/>
      <c r="J344" s="749"/>
      <c r="K344" s="749"/>
      <c r="L344" s="749"/>
      <c r="M344" s="749"/>
      <c r="N344" s="749"/>
      <c r="O344" s="750"/>
      <c r="P344" s="746" t="s">
        <v>40</v>
      </c>
      <c r="Q344" s="747"/>
      <c r="R344" s="747"/>
      <c r="S344" s="747"/>
      <c r="T344" s="747"/>
      <c r="U344" s="747"/>
      <c r="V344" s="748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hidden="1" customHeight="1" x14ac:dyDescent="0.25">
      <c r="A345" s="769" t="s">
        <v>551</v>
      </c>
      <c r="B345" s="769"/>
      <c r="C345" s="769"/>
      <c r="D345" s="769"/>
      <c r="E345" s="769"/>
      <c r="F345" s="769"/>
      <c r="G345" s="769"/>
      <c r="H345" s="769"/>
      <c r="I345" s="769"/>
      <c r="J345" s="769"/>
      <c r="K345" s="769"/>
      <c r="L345" s="769"/>
      <c r="M345" s="769"/>
      <c r="N345" s="769"/>
      <c r="O345" s="769"/>
      <c r="P345" s="769"/>
      <c r="Q345" s="769"/>
      <c r="R345" s="769"/>
      <c r="S345" s="769"/>
      <c r="T345" s="769"/>
      <c r="U345" s="769"/>
      <c r="V345" s="769"/>
      <c r="W345" s="769"/>
      <c r="X345" s="769"/>
      <c r="Y345" s="769"/>
      <c r="Z345" s="769"/>
      <c r="AA345" s="62"/>
      <c r="AB345" s="62"/>
      <c r="AC345" s="62"/>
    </row>
    <row r="346" spans="1:68" ht="14.25" hidden="1" customHeight="1" x14ac:dyDescent="0.25">
      <c r="A346" s="758" t="s">
        <v>101</v>
      </c>
      <c r="B346" s="758"/>
      <c r="C346" s="758"/>
      <c r="D346" s="758"/>
      <c r="E346" s="758"/>
      <c r="F346" s="758"/>
      <c r="G346" s="758"/>
      <c r="H346" s="758"/>
      <c r="I346" s="758"/>
      <c r="J346" s="758"/>
      <c r="K346" s="758"/>
      <c r="L346" s="758"/>
      <c r="M346" s="758"/>
      <c r="N346" s="758"/>
      <c r="O346" s="758"/>
      <c r="P346" s="758"/>
      <c r="Q346" s="758"/>
      <c r="R346" s="758"/>
      <c r="S346" s="758"/>
      <c r="T346" s="758"/>
      <c r="U346" s="758"/>
      <c r="V346" s="758"/>
      <c r="W346" s="758"/>
      <c r="X346" s="758"/>
      <c r="Y346" s="758"/>
      <c r="Z346" s="758"/>
      <c r="AA346" s="63"/>
      <c r="AB346" s="63"/>
      <c r="AC346" s="63"/>
    </row>
    <row r="347" spans="1:68" ht="27" hidden="1" customHeight="1" x14ac:dyDescent="0.25">
      <c r="A347" s="60" t="s">
        <v>552</v>
      </c>
      <c r="B347" s="60" t="s">
        <v>553</v>
      </c>
      <c r="C347" s="34">
        <v>4301012024</v>
      </c>
      <c r="D347" s="759">
        <v>4680115885615</v>
      </c>
      <c r="E347" s="759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106</v>
      </c>
      <c r="L347" s="35" t="s">
        <v>45</v>
      </c>
      <c r="M347" s="36" t="s">
        <v>105</v>
      </c>
      <c r="N347" s="36"/>
      <c r="O347" s="35">
        <v>55</v>
      </c>
      <c r="P347" s="9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61"/>
      <c r="R347" s="761"/>
      <c r="S347" s="761"/>
      <c r="T347" s="762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67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9" t="s">
        <v>554</v>
      </c>
      <c r="AG347" s="75"/>
      <c r="AJ347" s="79" t="s">
        <v>45</v>
      </c>
      <c r="AK347" s="79">
        <v>0</v>
      </c>
      <c r="BB347" s="420" t="s">
        <v>66</v>
      </c>
      <c r="BM347" s="75">
        <f t="shared" ref="BM347:BM354" si="68">IFERROR(X347*I347/H347,"0")</f>
        <v>0</v>
      </c>
      <c r="BN347" s="75">
        <f t="shared" ref="BN347:BN354" si="69">IFERROR(Y347*I347/H347,"0")</f>
        <v>0</v>
      </c>
      <c r="BO347" s="75">
        <f t="shared" ref="BO347:BO354" si="70">IFERROR(1/J347*(X347/H347),"0")</f>
        <v>0</v>
      </c>
      <c r="BP347" s="75">
        <f t="shared" ref="BP347:BP354" si="71">IFERROR(1/J347*(Y347/H347),"0")</f>
        <v>0</v>
      </c>
    </row>
    <row r="348" spans="1:68" ht="27" hidden="1" customHeight="1" x14ac:dyDescent="0.25">
      <c r="A348" s="60" t="s">
        <v>555</v>
      </c>
      <c r="B348" s="60" t="s">
        <v>556</v>
      </c>
      <c r="C348" s="34">
        <v>4301011911</v>
      </c>
      <c r="D348" s="759">
        <v>4680115885554</v>
      </c>
      <c r="E348" s="759"/>
      <c r="F348" s="59">
        <v>1.35</v>
      </c>
      <c r="G348" s="35">
        <v>8</v>
      </c>
      <c r="H348" s="59">
        <v>10.8</v>
      </c>
      <c r="I348" s="59">
        <v>11.28</v>
      </c>
      <c r="J348" s="35">
        <v>48</v>
      </c>
      <c r="K348" s="35" t="s">
        <v>106</v>
      </c>
      <c r="L348" s="35" t="s">
        <v>45</v>
      </c>
      <c r="M348" s="36" t="s">
        <v>412</v>
      </c>
      <c r="N348" s="36"/>
      <c r="O348" s="35">
        <v>55</v>
      </c>
      <c r="P348" s="92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61"/>
      <c r="R348" s="761"/>
      <c r="S348" s="761"/>
      <c r="T348" s="762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67"/>
        <v>0</v>
      </c>
      <c r="Z348" s="39" t="str">
        <f>IFERROR(IF(Y348=0,"",ROUNDUP(Y348/H348,0)*0.02039),"")</f>
        <v/>
      </c>
      <c r="AA348" s="65" t="s">
        <v>45</v>
      </c>
      <c r="AB348" s="66" t="s">
        <v>45</v>
      </c>
      <c r="AC348" s="421" t="s">
        <v>557</v>
      </c>
      <c r="AG348" s="75"/>
      <c r="AJ348" s="79" t="s">
        <v>45</v>
      </c>
      <c r="AK348" s="79">
        <v>0</v>
      </c>
      <c r="BB348" s="422" t="s">
        <v>66</v>
      </c>
      <c r="BM348" s="75">
        <f t="shared" si="68"/>
        <v>0</v>
      </c>
      <c r="BN348" s="75">
        <f t="shared" si="69"/>
        <v>0</v>
      </c>
      <c r="BO348" s="75">
        <f t="shared" si="70"/>
        <v>0</v>
      </c>
      <c r="BP348" s="75">
        <f t="shared" si="71"/>
        <v>0</v>
      </c>
    </row>
    <row r="349" spans="1:68" ht="27" hidden="1" customHeight="1" x14ac:dyDescent="0.25">
      <c r="A349" s="60" t="s">
        <v>555</v>
      </c>
      <c r="B349" s="60" t="s">
        <v>558</v>
      </c>
      <c r="C349" s="34">
        <v>4301012016</v>
      </c>
      <c r="D349" s="759">
        <v>4680115885554</v>
      </c>
      <c r="E349" s="759"/>
      <c r="F349" s="59">
        <v>1.35</v>
      </c>
      <c r="G349" s="35">
        <v>8</v>
      </c>
      <c r="H349" s="59">
        <v>10.8</v>
      </c>
      <c r="I349" s="59">
        <v>11.234999999999999</v>
      </c>
      <c r="J349" s="35">
        <v>64</v>
      </c>
      <c r="K349" s="35" t="s">
        <v>106</v>
      </c>
      <c r="L349" s="35" t="s">
        <v>136</v>
      </c>
      <c r="M349" s="36" t="s">
        <v>105</v>
      </c>
      <c r="N349" s="36"/>
      <c r="O349" s="35">
        <v>55</v>
      </c>
      <c r="P349" s="9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61"/>
      <c r="R349" s="761"/>
      <c r="S349" s="761"/>
      <c r="T349" s="762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67"/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3" t="s">
        <v>559</v>
      </c>
      <c r="AG349" s="75"/>
      <c r="AJ349" s="79" t="s">
        <v>137</v>
      </c>
      <c r="AK349" s="79">
        <v>691.2</v>
      </c>
      <c r="BB349" s="424" t="s">
        <v>66</v>
      </c>
      <c r="BM349" s="75">
        <f t="shared" si="68"/>
        <v>0</v>
      </c>
      <c r="BN349" s="75">
        <f t="shared" si="69"/>
        <v>0</v>
      </c>
      <c r="BO349" s="75">
        <f t="shared" si="70"/>
        <v>0</v>
      </c>
      <c r="BP349" s="75">
        <f t="shared" si="71"/>
        <v>0</v>
      </c>
    </row>
    <row r="350" spans="1:68" ht="37.5" hidden="1" customHeight="1" x14ac:dyDescent="0.25">
      <c r="A350" s="60" t="s">
        <v>560</v>
      </c>
      <c r="B350" s="60" t="s">
        <v>561</v>
      </c>
      <c r="C350" s="34">
        <v>4301011858</v>
      </c>
      <c r="D350" s="759">
        <v>4680115885646</v>
      </c>
      <c r="E350" s="759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106</v>
      </c>
      <c r="L350" s="35" t="s">
        <v>45</v>
      </c>
      <c r="M350" s="36" t="s">
        <v>109</v>
      </c>
      <c r="N350" s="36"/>
      <c r="O350" s="35">
        <v>55</v>
      </c>
      <c r="P350" s="92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61"/>
      <c r="R350" s="761"/>
      <c r="S350" s="761"/>
      <c r="T350" s="762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67"/>
        <v>0</v>
      </c>
      <c r="Z350" s="39" t="str">
        <f>IFERROR(IF(Y350=0,"",ROUNDUP(Y350/H350,0)*0.01898),"")</f>
        <v/>
      </c>
      <c r="AA350" s="65" t="s">
        <v>45</v>
      </c>
      <c r="AB350" s="66" t="s">
        <v>45</v>
      </c>
      <c r="AC350" s="425" t="s">
        <v>562</v>
      </c>
      <c r="AG350" s="75"/>
      <c r="AJ350" s="79" t="s">
        <v>45</v>
      </c>
      <c r="AK350" s="79">
        <v>0</v>
      </c>
      <c r="BB350" s="426" t="s">
        <v>66</v>
      </c>
      <c r="BM350" s="75">
        <f t="shared" si="68"/>
        <v>0</v>
      </c>
      <c r="BN350" s="75">
        <f t="shared" si="69"/>
        <v>0</v>
      </c>
      <c r="BO350" s="75">
        <f t="shared" si="70"/>
        <v>0</v>
      </c>
      <c r="BP350" s="75">
        <f t="shared" si="71"/>
        <v>0</v>
      </c>
    </row>
    <row r="351" spans="1:68" ht="27" hidden="1" customHeight="1" x14ac:dyDescent="0.25">
      <c r="A351" s="60" t="s">
        <v>563</v>
      </c>
      <c r="B351" s="60" t="s">
        <v>564</v>
      </c>
      <c r="C351" s="34">
        <v>4301011857</v>
      </c>
      <c r="D351" s="759">
        <v>4680115885622</v>
      </c>
      <c r="E351" s="759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115</v>
      </c>
      <c r="L351" s="35" t="s">
        <v>45</v>
      </c>
      <c r="M351" s="36" t="s">
        <v>109</v>
      </c>
      <c r="N351" s="36"/>
      <c r="O351" s="35">
        <v>55</v>
      </c>
      <c r="P351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61"/>
      <c r="R351" s="761"/>
      <c r="S351" s="761"/>
      <c r="T351" s="762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67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7" t="s">
        <v>565</v>
      </c>
      <c r="AG351" s="75"/>
      <c r="AJ351" s="79" t="s">
        <v>45</v>
      </c>
      <c r="AK351" s="79">
        <v>0</v>
      </c>
      <c r="BB351" s="428" t="s">
        <v>66</v>
      </c>
      <c r="BM351" s="75">
        <f t="shared" si="68"/>
        <v>0</v>
      </c>
      <c r="BN351" s="75">
        <f t="shared" si="69"/>
        <v>0</v>
      </c>
      <c r="BO351" s="75">
        <f t="shared" si="70"/>
        <v>0</v>
      </c>
      <c r="BP351" s="75">
        <f t="shared" si="71"/>
        <v>0</v>
      </c>
    </row>
    <row r="352" spans="1:68" ht="27" hidden="1" customHeight="1" x14ac:dyDescent="0.25">
      <c r="A352" s="60" t="s">
        <v>566</v>
      </c>
      <c r="B352" s="60" t="s">
        <v>567</v>
      </c>
      <c r="C352" s="34">
        <v>4301011573</v>
      </c>
      <c r="D352" s="759">
        <v>4680115881938</v>
      </c>
      <c r="E352" s="759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115</v>
      </c>
      <c r="L352" s="35" t="s">
        <v>45</v>
      </c>
      <c r="M352" s="36" t="s">
        <v>109</v>
      </c>
      <c r="N352" s="36"/>
      <c r="O352" s="35">
        <v>90</v>
      </c>
      <c r="P352" s="9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61"/>
      <c r="R352" s="761"/>
      <c r="S352" s="761"/>
      <c r="T352" s="762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67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9" t="s">
        <v>568</v>
      </c>
      <c r="AG352" s="75"/>
      <c r="AJ352" s="79" t="s">
        <v>45</v>
      </c>
      <c r="AK352" s="79">
        <v>0</v>
      </c>
      <c r="BB352" s="430" t="s">
        <v>66</v>
      </c>
      <c r="BM352" s="75">
        <f t="shared" si="68"/>
        <v>0</v>
      </c>
      <c r="BN352" s="75">
        <f t="shared" si="69"/>
        <v>0</v>
      </c>
      <c r="BO352" s="75">
        <f t="shared" si="70"/>
        <v>0</v>
      </c>
      <c r="BP352" s="75">
        <f t="shared" si="71"/>
        <v>0</v>
      </c>
    </row>
    <row r="353" spans="1:68" ht="27" hidden="1" customHeight="1" x14ac:dyDescent="0.25">
      <c r="A353" s="60" t="s">
        <v>569</v>
      </c>
      <c r="B353" s="60" t="s">
        <v>570</v>
      </c>
      <c r="C353" s="34">
        <v>4301011859</v>
      </c>
      <c r="D353" s="759">
        <v>4680115885608</v>
      </c>
      <c r="E353" s="759"/>
      <c r="F353" s="59">
        <v>0.4</v>
      </c>
      <c r="G353" s="35">
        <v>10</v>
      </c>
      <c r="H353" s="59">
        <v>4</v>
      </c>
      <c r="I353" s="59">
        <v>4.21</v>
      </c>
      <c r="J353" s="35">
        <v>132</v>
      </c>
      <c r="K353" s="35" t="s">
        <v>115</v>
      </c>
      <c r="L353" s="35" t="s">
        <v>45</v>
      </c>
      <c r="M353" s="36" t="s">
        <v>109</v>
      </c>
      <c r="N353" s="36"/>
      <c r="O353" s="35">
        <v>55</v>
      </c>
      <c r="P353" s="9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61"/>
      <c r="R353" s="761"/>
      <c r="S353" s="761"/>
      <c r="T353" s="762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67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31" t="s">
        <v>559</v>
      </c>
      <c r="AG353" s="75"/>
      <c r="AJ353" s="79" t="s">
        <v>45</v>
      </c>
      <c r="AK353" s="79">
        <v>0</v>
      </c>
      <c r="BB353" s="432" t="s">
        <v>66</v>
      </c>
      <c r="BM353" s="75">
        <f t="shared" si="68"/>
        <v>0</v>
      </c>
      <c r="BN353" s="75">
        <f t="shared" si="69"/>
        <v>0</v>
      </c>
      <c r="BO353" s="75">
        <f t="shared" si="70"/>
        <v>0</v>
      </c>
      <c r="BP353" s="75">
        <f t="shared" si="71"/>
        <v>0</v>
      </c>
    </row>
    <row r="354" spans="1:68" ht="27" hidden="1" customHeight="1" x14ac:dyDescent="0.25">
      <c r="A354" s="60" t="s">
        <v>571</v>
      </c>
      <c r="B354" s="60" t="s">
        <v>572</v>
      </c>
      <c r="C354" s="34">
        <v>4301011337</v>
      </c>
      <c r="D354" s="759">
        <v>4607091386011</v>
      </c>
      <c r="E354" s="759"/>
      <c r="F354" s="59">
        <v>0.5</v>
      </c>
      <c r="G354" s="35">
        <v>10</v>
      </c>
      <c r="H354" s="59">
        <v>5</v>
      </c>
      <c r="I354" s="59">
        <v>5.21</v>
      </c>
      <c r="J354" s="35">
        <v>132</v>
      </c>
      <c r="K354" s="35" t="s">
        <v>115</v>
      </c>
      <c r="L354" s="35" t="s">
        <v>45</v>
      </c>
      <c r="M354" s="36" t="s">
        <v>109</v>
      </c>
      <c r="N354" s="36"/>
      <c r="O354" s="35">
        <v>55</v>
      </c>
      <c r="P354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61"/>
      <c r="R354" s="761"/>
      <c r="S354" s="761"/>
      <c r="T354" s="762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67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33" t="s">
        <v>573</v>
      </c>
      <c r="AG354" s="75"/>
      <c r="AJ354" s="79" t="s">
        <v>45</v>
      </c>
      <c r="AK354" s="79">
        <v>0</v>
      </c>
      <c r="BB354" s="434" t="s">
        <v>66</v>
      </c>
      <c r="BM354" s="75">
        <f t="shared" si="68"/>
        <v>0</v>
      </c>
      <c r="BN354" s="75">
        <f t="shared" si="69"/>
        <v>0</v>
      </c>
      <c r="BO354" s="75">
        <f t="shared" si="70"/>
        <v>0</v>
      </c>
      <c r="BP354" s="75">
        <f t="shared" si="71"/>
        <v>0</v>
      </c>
    </row>
    <row r="355" spans="1:68" hidden="1" x14ac:dyDescent="0.2">
      <c r="A355" s="749"/>
      <c r="B355" s="749"/>
      <c r="C355" s="749"/>
      <c r="D355" s="749"/>
      <c r="E355" s="749"/>
      <c r="F355" s="749"/>
      <c r="G355" s="749"/>
      <c r="H355" s="749"/>
      <c r="I355" s="749"/>
      <c r="J355" s="749"/>
      <c r="K355" s="749"/>
      <c r="L355" s="749"/>
      <c r="M355" s="749"/>
      <c r="N355" s="749"/>
      <c r="O355" s="750"/>
      <c r="P355" s="746" t="s">
        <v>40</v>
      </c>
      <c r="Q355" s="747"/>
      <c r="R355" s="747"/>
      <c r="S355" s="747"/>
      <c r="T355" s="747"/>
      <c r="U355" s="747"/>
      <c r="V355" s="748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0</v>
      </c>
      <c r="Y355" s="41">
        <f>IFERROR(Y347/H347,"0")+IFERROR(Y348/H348,"0")+IFERROR(Y349/H349,"0")+IFERROR(Y350/H350,"0")+IFERROR(Y351/H351,"0")+IFERROR(Y352/H352,"0")+IFERROR(Y353/H353,"0")+IFERROR(Y354/H354,"0")</f>
        <v>0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4"/>
      <c r="AB355" s="64"/>
      <c r="AC355" s="64"/>
    </row>
    <row r="356" spans="1:68" hidden="1" x14ac:dyDescent="0.2">
      <c r="A356" s="749"/>
      <c r="B356" s="749"/>
      <c r="C356" s="749"/>
      <c r="D356" s="749"/>
      <c r="E356" s="749"/>
      <c r="F356" s="749"/>
      <c r="G356" s="749"/>
      <c r="H356" s="749"/>
      <c r="I356" s="749"/>
      <c r="J356" s="749"/>
      <c r="K356" s="749"/>
      <c r="L356" s="749"/>
      <c r="M356" s="749"/>
      <c r="N356" s="749"/>
      <c r="O356" s="750"/>
      <c r="P356" s="746" t="s">
        <v>40</v>
      </c>
      <c r="Q356" s="747"/>
      <c r="R356" s="747"/>
      <c r="S356" s="747"/>
      <c r="T356" s="747"/>
      <c r="U356" s="747"/>
      <c r="V356" s="748"/>
      <c r="W356" s="40" t="s">
        <v>0</v>
      </c>
      <c r="X356" s="41">
        <f>IFERROR(SUM(X347:X354),"0")</f>
        <v>0</v>
      </c>
      <c r="Y356" s="41">
        <f>IFERROR(SUM(Y347:Y354),"0")</f>
        <v>0</v>
      </c>
      <c r="Z356" s="40"/>
      <c r="AA356" s="64"/>
      <c r="AB356" s="64"/>
      <c r="AC356" s="64"/>
    </row>
    <row r="357" spans="1:68" ht="14.25" hidden="1" customHeight="1" x14ac:dyDescent="0.25">
      <c r="A357" s="758" t="s">
        <v>163</v>
      </c>
      <c r="B357" s="758"/>
      <c r="C357" s="758"/>
      <c r="D357" s="758"/>
      <c r="E357" s="758"/>
      <c r="F357" s="758"/>
      <c r="G357" s="758"/>
      <c r="H357" s="758"/>
      <c r="I357" s="758"/>
      <c r="J357" s="758"/>
      <c r="K357" s="758"/>
      <c r="L357" s="758"/>
      <c r="M357" s="758"/>
      <c r="N357" s="758"/>
      <c r="O357" s="758"/>
      <c r="P357" s="758"/>
      <c r="Q357" s="758"/>
      <c r="R357" s="758"/>
      <c r="S357" s="758"/>
      <c r="T357" s="758"/>
      <c r="U357" s="758"/>
      <c r="V357" s="758"/>
      <c r="W357" s="758"/>
      <c r="X357" s="758"/>
      <c r="Y357" s="758"/>
      <c r="Z357" s="758"/>
      <c r="AA357" s="63"/>
      <c r="AB357" s="63"/>
      <c r="AC357" s="63"/>
    </row>
    <row r="358" spans="1:68" ht="27" customHeight="1" x14ac:dyDescent="0.25">
      <c r="A358" s="60" t="s">
        <v>574</v>
      </c>
      <c r="B358" s="60" t="s">
        <v>575</v>
      </c>
      <c r="C358" s="34">
        <v>4301030878</v>
      </c>
      <c r="D358" s="759">
        <v>4607091387193</v>
      </c>
      <c r="E358" s="759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115</v>
      </c>
      <c r="L358" s="35" t="s">
        <v>45</v>
      </c>
      <c r="M358" s="36" t="s">
        <v>82</v>
      </c>
      <c r="N358" s="36"/>
      <c r="O358" s="35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61"/>
      <c r="R358" s="761"/>
      <c r="S358" s="761"/>
      <c r="T358" s="762"/>
      <c r="U358" s="37" t="s">
        <v>45</v>
      </c>
      <c r="V358" s="37" t="s">
        <v>45</v>
      </c>
      <c r="W358" s="38" t="s">
        <v>0</v>
      </c>
      <c r="X358" s="56">
        <v>80</v>
      </c>
      <c r="Y358" s="53">
        <f>IFERROR(IF(X358="",0,CEILING((X358/$H358),1)*$H358),"")</f>
        <v>84</v>
      </c>
      <c r="Z358" s="39">
        <f>IFERROR(IF(Y358=0,"",ROUNDUP(Y358/H358,0)*0.00902),"")</f>
        <v>0.1804</v>
      </c>
      <c r="AA358" s="65" t="s">
        <v>45</v>
      </c>
      <c r="AB358" s="66" t="s">
        <v>45</v>
      </c>
      <c r="AC358" s="435" t="s">
        <v>576</v>
      </c>
      <c r="AG358" s="75"/>
      <c r="AJ358" s="79" t="s">
        <v>45</v>
      </c>
      <c r="AK358" s="79">
        <v>0</v>
      </c>
      <c r="BB358" s="436" t="s">
        <v>66</v>
      </c>
      <c r="BM358" s="75">
        <f>IFERROR(X358*I358/H358,"0")</f>
        <v>85.142857142857125</v>
      </c>
      <c r="BN358" s="75">
        <f>IFERROR(Y358*I358/H358,"0")</f>
        <v>89.399999999999991</v>
      </c>
      <c r="BO358" s="75">
        <f>IFERROR(1/J358*(X358/H358),"0")</f>
        <v>0.14430014430014429</v>
      </c>
      <c r="BP358" s="75">
        <f>IFERROR(1/J358*(Y358/H358),"0")</f>
        <v>0.15151515151515152</v>
      </c>
    </row>
    <row r="359" spans="1:68" ht="27" hidden="1" customHeight="1" x14ac:dyDescent="0.25">
      <c r="A359" s="60" t="s">
        <v>577</v>
      </c>
      <c r="B359" s="60" t="s">
        <v>578</v>
      </c>
      <c r="C359" s="34">
        <v>4301031153</v>
      </c>
      <c r="D359" s="759">
        <v>4607091387230</v>
      </c>
      <c r="E359" s="759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115</v>
      </c>
      <c r="L359" s="35" t="s">
        <v>45</v>
      </c>
      <c r="M359" s="36" t="s">
        <v>82</v>
      </c>
      <c r="N359" s="36"/>
      <c r="O359" s="35">
        <v>40</v>
      </c>
      <c r="P359" s="9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61"/>
      <c r="R359" s="761"/>
      <c r="S359" s="761"/>
      <c r="T359" s="762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579</v>
      </c>
      <c r="AG359" s="75"/>
      <c r="AJ359" s="79" t="s">
        <v>45</v>
      </c>
      <c r="AK359" s="79">
        <v>0</v>
      </c>
      <c r="BB359" s="438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580</v>
      </c>
      <c r="B360" s="60" t="s">
        <v>581</v>
      </c>
      <c r="C360" s="34">
        <v>4301031154</v>
      </c>
      <c r="D360" s="759">
        <v>4607091387292</v>
      </c>
      <c r="E360" s="759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115</v>
      </c>
      <c r="L360" s="35" t="s">
        <v>45</v>
      </c>
      <c r="M360" s="36" t="s">
        <v>82</v>
      </c>
      <c r="N360" s="36"/>
      <c r="O360" s="35">
        <v>45</v>
      </c>
      <c r="P360" s="9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61"/>
      <c r="R360" s="761"/>
      <c r="S360" s="761"/>
      <c r="T360" s="762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582</v>
      </c>
      <c r="AG360" s="75"/>
      <c r="AJ360" s="79" t="s">
        <v>45</v>
      </c>
      <c r="AK360" s="79">
        <v>0</v>
      </c>
      <c r="BB360" s="440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583</v>
      </c>
      <c r="B361" s="60" t="s">
        <v>584</v>
      </c>
      <c r="C361" s="34">
        <v>4301031152</v>
      </c>
      <c r="D361" s="759">
        <v>4607091387285</v>
      </c>
      <c r="E361" s="759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125</v>
      </c>
      <c r="L361" s="35" t="s">
        <v>45</v>
      </c>
      <c r="M361" s="36" t="s">
        <v>82</v>
      </c>
      <c r="N361" s="36"/>
      <c r="O361" s="35">
        <v>40</v>
      </c>
      <c r="P361" s="9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61"/>
      <c r="R361" s="761"/>
      <c r="S361" s="761"/>
      <c r="T361" s="762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IFERROR(IF(Y361=0,"",ROUNDUP(Y361/H361,0)*0.00502),"")</f>
        <v/>
      </c>
      <c r="AA361" s="65" t="s">
        <v>45</v>
      </c>
      <c r="AB361" s="66" t="s">
        <v>45</v>
      </c>
      <c r="AC361" s="441" t="s">
        <v>579</v>
      </c>
      <c r="AG361" s="75"/>
      <c r="AJ361" s="79" t="s">
        <v>45</v>
      </c>
      <c r="AK361" s="79">
        <v>0</v>
      </c>
      <c r="BB361" s="442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749"/>
      <c r="B362" s="749"/>
      <c r="C362" s="749"/>
      <c r="D362" s="749"/>
      <c r="E362" s="749"/>
      <c r="F362" s="749"/>
      <c r="G362" s="749"/>
      <c r="H362" s="749"/>
      <c r="I362" s="749"/>
      <c r="J362" s="749"/>
      <c r="K362" s="749"/>
      <c r="L362" s="749"/>
      <c r="M362" s="749"/>
      <c r="N362" s="749"/>
      <c r="O362" s="750"/>
      <c r="P362" s="746" t="s">
        <v>40</v>
      </c>
      <c r="Q362" s="747"/>
      <c r="R362" s="747"/>
      <c r="S362" s="747"/>
      <c r="T362" s="747"/>
      <c r="U362" s="747"/>
      <c r="V362" s="748"/>
      <c r="W362" s="40" t="s">
        <v>39</v>
      </c>
      <c r="X362" s="41">
        <f>IFERROR(X358/H358,"0")+IFERROR(X359/H359,"0")+IFERROR(X360/H360,"0")+IFERROR(X361/H361,"0")</f>
        <v>19.047619047619047</v>
      </c>
      <c r="Y362" s="41">
        <f>IFERROR(Y358/H358,"0")+IFERROR(Y359/H359,"0")+IFERROR(Y360/H360,"0")+IFERROR(Y361/H361,"0")</f>
        <v>20</v>
      </c>
      <c r="Z362" s="41">
        <f>IFERROR(IF(Z358="",0,Z358),"0")+IFERROR(IF(Z359="",0,Z359),"0")+IFERROR(IF(Z360="",0,Z360),"0")+IFERROR(IF(Z361="",0,Z361),"0")</f>
        <v>0.1804</v>
      </c>
      <c r="AA362" s="64"/>
      <c r="AB362" s="64"/>
      <c r="AC362" s="64"/>
    </row>
    <row r="363" spans="1:68" x14ac:dyDescent="0.2">
      <c r="A363" s="749"/>
      <c r="B363" s="749"/>
      <c r="C363" s="749"/>
      <c r="D363" s="749"/>
      <c r="E363" s="749"/>
      <c r="F363" s="749"/>
      <c r="G363" s="749"/>
      <c r="H363" s="749"/>
      <c r="I363" s="749"/>
      <c r="J363" s="749"/>
      <c r="K363" s="749"/>
      <c r="L363" s="749"/>
      <c r="M363" s="749"/>
      <c r="N363" s="749"/>
      <c r="O363" s="750"/>
      <c r="P363" s="746" t="s">
        <v>40</v>
      </c>
      <c r="Q363" s="747"/>
      <c r="R363" s="747"/>
      <c r="S363" s="747"/>
      <c r="T363" s="747"/>
      <c r="U363" s="747"/>
      <c r="V363" s="748"/>
      <c r="W363" s="40" t="s">
        <v>0</v>
      </c>
      <c r="X363" s="41">
        <f>IFERROR(SUM(X358:X361),"0")</f>
        <v>80</v>
      </c>
      <c r="Y363" s="41">
        <f>IFERROR(SUM(Y358:Y361),"0")</f>
        <v>84</v>
      </c>
      <c r="Z363" s="40"/>
      <c r="AA363" s="64"/>
      <c r="AB363" s="64"/>
      <c r="AC363" s="64"/>
    </row>
    <row r="364" spans="1:68" ht="14.25" hidden="1" customHeight="1" x14ac:dyDescent="0.25">
      <c r="A364" s="758" t="s">
        <v>78</v>
      </c>
      <c r="B364" s="758"/>
      <c r="C364" s="758"/>
      <c r="D364" s="758"/>
      <c r="E364" s="758"/>
      <c r="F364" s="758"/>
      <c r="G364" s="758"/>
      <c r="H364" s="758"/>
      <c r="I364" s="758"/>
      <c r="J364" s="758"/>
      <c r="K364" s="758"/>
      <c r="L364" s="758"/>
      <c r="M364" s="758"/>
      <c r="N364" s="758"/>
      <c r="O364" s="758"/>
      <c r="P364" s="758"/>
      <c r="Q364" s="758"/>
      <c r="R364" s="758"/>
      <c r="S364" s="758"/>
      <c r="T364" s="758"/>
      <c r="U364" s="758"/>
      <c r="V364" s="758"/>
      <c r="W364" s="758"/>
      <c r="X364" s="758"/>
      <c r="Y364" s="758"/>
      <c r="Z364" s="758"/>
      <c r="AA364" s="63"/>
      <c r="AB364" s="63"/>
      <c r="AC364" s="63"/>
    </row>
    <row r="365" spans="1:68" ht="37.5" hidden="1" customHeight="1" x14ac:dyDescent="0.25">
      <c r="A365" s="60" t="s">
        <v>585</v>
      </c>
      <c r="B365" s="60" t="s">
        <v>586</v>
      </c>
      <c r="C365" s="34">
        <v>4301051100</v>
      </c>
      <c r="D365" s="759">
        <v>4607091387766</v>
      </c>
      <c r="E365" s="759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106</v>
      </c>
      <c r="L365" s="35" t="s">
        <v>45</v>
      </c>
      <c r="M365" s="36" t="s">
        <v>105</v>
      </c>
      <c r="N365" s="36"/>
      <c r="O365" s="35">
        <v>40</v>
      </c>
      <c r="P365" s="9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61"/>
      <c r="R365" s="761"/>
      <c r="S365" s="761"/>
      <c r="T365" s="762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ref="Y365:Y370" si="72">IFERROR(IF(X365="",0,CEILING((X365/$H365),1)*$H365),"")</f>
        <v>0</v>
      </c>
      <c r="Z365" s="39" t="str">
        <f>IFERROR(IF(Y365=0,"",ROUNDUP(Y365/H365,0)*0.01898),"")</f>
        <v/>
      </c>
      <c r="AA365" s="65" t="s">
        <v>45</v>
      </c>
      <c r="AB365" s="66" t="s">
        <v>45</v>
      </c>
      <c r="AC365" s="443" t="s">
        <v>587</v>
      </c>
      <c r="AG365" s="75"/>
      <c r="AJ365" s="79" t="s">
        <v>45</v>
      </c>
      <c r="AK365" s="79">
        <v>0</v>
      </c>
      <c r="BB365" s="444" t="s">
        <v>66</v>
      </c>
      <c r="BM365" s="75">
        <f t="shared" ref="BM365:BM370" si="73">IFERROR(X365*I365/H365,"0")</f>
        <v>0</v>
      </c>
      <c r="BN365" s="75">
        <f t="shared" ref="BN365:BN370" si="74">IFERROR(Y365*I365/H365,"0")</f>
        <v>0</v>
      </c>
      <c r="BO365" s="75">
        <f t="shared" ref="BO365:BO370" si="75">IFERROR(1/J365*(X365/H365),"0")</f>
        <v>0</v>
      </c>
      <c r="BP365" s="75">
        <f t="shared" ref="BP365:BP370" si="76">IFERROR(1/J365*(Y365/H365),"0")</f>
        <v>0</v>
      </c>
    </row>
    <row r="366" spans="1:68" ht="27" hidden="1" customHeight="1" x14ac:dyDescent="0.25">
      <c r="A366" s="60" t="s">
        <v>588</v>
      </c>
      <c r="B366" s="60" t="s">
        <v>589</v>
      </c>
      <c r="C366" s="34">
        <v>4301051818</v>
      </c>
      <c r="D366" s="759">
        <v>4607091387957</v>
      </c>
      <c r="E366" s="759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106</v>
      </c>
      <c r="L366" s="35" t="s">
        <v>45</v>
      </c>
      <c r="M366" s="36" t="s">
        <v>105</v>
      </c>
      <c r="N366" s="36"/>
      <c r="O366" s="35">
        <v>40</v>
      </c>
      <c r="P366" s="9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61"/>
      <c r="R366" s="761"/>
      <c r="S366" s="761"/>
      <c r="T366" s="762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2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45" t="s">
        <v>590</v>
      </c>
      <c r="AG366" s="75"/>
      <c r="AJ366" s="79" t="s">
        <v>45</v>
      </c>
      <c r="AK366" s="79">
        <v>0</v>
      </c>
      <c r="BB366" s="446" t="s">
        <v>66</v>
      </c>
      <c r="BM366" s="75">
        <f t="shared" si="73"/>
        <v>0</v>
      </c>
      <c r="BN366" s="75">
        <f t="shared" si="74"/>
        <v>0</v>
      </c>
      <c r="BO366" s="75">
        <f t="shared" si="75"/>
        <v>0</v>
      </c>
      <c r="BP366" s="75">
        <f t="shared" si="76"/>
        <v>0</v>
      </c>
    </row>
    <row r="367" spans="1:68" ht="27" hidden="1" customHeight="1" x14ac:dyDescent="0.25">
      <c r="A367" s="60" t="s">
        <v>591</v>
      </c>
      <c r="B367" s="60" t="s">
        <v>592</v>
      </c>
      <c r="C367" s="34">
        <v>4301051819</v>
      </c>
      <c r="D367" s="759">
        <v>4607091387964</v>
      </c>
      <c r="E367" s="759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106</v>
      </c>
      <c r="L367" s="35" t="s">
        <v>45</v>
      </c>
      <c r="M367" s="36" t="s">
        <v>105</v>
      </c>
      <c r="N367" s="36"/>
      <c r="O367" s="35">
        <v>40</v>
      </c>
      <c r="P367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61"/>
      <c r="R367" s="761"/>
      <c r="S367" s="761"/>
      <c r="T367" s="762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2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7" t="s">
        <v>593</v>
      </c>
      <c r="AG367" s="75"/>
      <c r="AJ367" s="79" t="s">
        <v>45</v>
      </c>
      <c r="AK367" s="79">
        <v>0</v>
      </c>
      <c r="BB367" s="448" t="s">
        <v>66</v>
      </c>
      <c r="BM367" s="75">
        <f t="shared" si="73"/>
        <v>0</v>
      </c>
      <c r="BN367" s="75">
        <f t="shared" si="74"/>
        <v>0</v>
      </c>
      <c r="BO367" s="75">
        <f t="shared" si="75"/>
        <v>0</v>
      </c>
      <c r="BP367" s="75">
        <f t="shared" si="76"/>
        <v>0</v>
      </c>
    </row>
    <row r="368" spans="1:68" ht="27" hidden="1" customHeight="1" x14ac:dyDescent="0.25">
      <c r="A368" s="60" t="s">
        <v>594</v>
      </c>
      <c r="B368" s="60" t="s">
        <v>595</v>
      </c>
      <c r="C368" s="34">
        <v>4301051734</v>
      </c>
      <c r="D368" s="759">
        <v>4680115884588</v>
      </c>
      <c r="E368" s="759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83</v>
      </c>
      <c r="L368" s="35" t="s">
        <v>45</v>
      </c>
      <c r="M368" s="36" t="s">
        <v>105</v>
      </c>
      <c r="N368" s="36"/>
      <c r="O368" s="35">
        <v>40</v>
      </c>
      <c r="P368" s="9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61"/>
      <c r="R368" s="761"/>
      <c r="S368" s="761"/>
      <c r="T368" s="762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72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9" t="s">
        <v>596</v>
      </c>
      <c r="AG368" s="75"/>
      <c r="AJ368" s="79" t="s">
        <v>45</v>
      </c>
      <c r="AK368" s="79">
        <v>0</v>
      </c>
      <c r="BB368" s="450" t="s">
        <v>66</v>
      </c>
      <c r="BM368" s="75">
        <f t="shared" si="73"/>
        <v>0</v>
      </c>
      <c r="BN368" s="75">
        <f t="shared" si="74"/>
        <v>0</v>
      </c>
      <c r="BO368" s="75">
        <f t="shared" si="75"/>
        <v>0</v>
      </c>
      <c r="BP368" s="75">
        <f t="shared" si="76"/>
        <v>0</v>
      </c>
    </row>
    <row r="369" spans="1:68" ht="27" hidden="1" customHeight="1" x14ac:dyDescent="0.25">
      <c r="A369" s="60" t="s">
        <v>597</v>
      </c>
      <c r="B369" s="60" t="s">
        <v>598</v>
      </c>
      <c r="C369" s="34">
        <v>4301051131</v>
      </c>
      <c r="D369" s="759">
        <v>4607091387537</v>
      </c>
      <c r="E369" s="759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83</v>
      </c>
      <c r="L369" s="35" t="s">
        <v>45</v>
      </c>
      <c r="M369" s="36" t="s">
        <v>105</v>
      </c>
      <c r="N369" s="36"/>
      <c r="O369" s="35">
        <v>40</v>
      </c>
      <c r="P369" s="9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61"/>
      <c r="R369" s="761"/>
      <c r="S369" s="761"/>
      <c r="T369" s="762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72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51" t="s">
        <v>599</v>
      </c>
      <c r="AG369" s="75"/>
      <c r="AJ369" s="79" t="s">
        <v>45</v>
      </c>
      <c r="AK369" s="79">
        <v>0</v>
      </c>
      <c r="BB369" s="452" t="s">
        <v>66</v>
      </c>
      <c r="BM369" s="75">
        <f t="shared" si="73"/>
        <v>0</v>
      </c>
      <c r="BN369" s="75">
        <f t="shared" si="74"/>
        <v>0</v>
      </c>
      <c r="BO369" s="75">
        <f t="shared" si="75"/>
        <v>0</v>
      </c>
      <c r="BP369" s="75">
        <f t="shared" si="76"/>
        <v>0</v>
      </c>
    </row>
    <row r="370" spans="1:68" ht="37.5" hidden="1" customHeight="1" x14ac:dyDescent="0.25">
      <c r="A370" s="60" t="s">
        <v>600</v>
      </c>
      <c r="B370" s="60" t="s">
        <v>601</v>
      </c>
      <c r="C370" s="34">
        <v>4301051578</v>
      </c>
      <c r="D370" s="759">
        <v>4607091387513</v>
      </c>
      <c r="E370" s="759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83</v>
      </c>
      <c r="L370" s="35" t="s">
        <v>45</v>
      </c>
      <c r="M370" s="36" t="s">
        <v>149</v>
      </c>
      <c r="N370" s="36"/>
      <c r="O370" s="35">
        <v>40</v>
      </c>
      <c r="P370" s="9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61"/>
      <c r="R370" s="761"/>
      <c r="S370" s="761"/>
      <c r="T370" s="762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72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53" t="s">
        <v>602</v>
      </c>
      <c r="AG370" s="75"/>
      <c r="AJ370" s="79" t="s">
        <v>45</v>
      </c>
      <c r="AK370" s="79">
        <v>0</v>
      </c>
      <c r="BB370" s="454" t="s">
        <v>66</v>
      </c>
      <c r="BM370" s="75">
        <f t="shared" si="73"/>
        <v>0</v>
      </c>
      <c r="BN370" s="75">
        <f t="shared" si="74"/>
        <v>0</v>
      </c>
      <c r="BO370" s="75">
        <f t="shared" si="75"/>
        <v>0</v>
      </c>
      <c r="BP370" s="75">
        <f t="shared" si="76"/>
        <v>0</v>
      </c>
    </row>
    <row r="371" spans="1:68" hidden="1" x14ac:dyDescent="0.2">
      <c r="A371" s="749"/>
      <c r="B371" s="749"/>
      <c r="C371" s="749"/>
      <c r="D371" s="749"/>
      <c r="E371" s="749"/>
      <c r="F371" s="749"/>
      <c r="G371" s="749"/>
      <c r="H371" s="749"/>
      <c r="I371" s="749"/>
      <c r="J371" s="749"/>
      <c r="K371" s="749"/>
      <c r="L371" s="749"/>
      <c r="M371" s="749"/>
      <c r="N371" s="749"/>
      <c r="O371" s="750"/>
      <c r="P371" s="746" t="s">
        <v>40</v>
      </c>
      <c r="Q371" s="747"/>
      <c r="R371" s="747"/>
      <c r="S371" s="747"/>
      <c r="T371" s="747"/>
      <c r="U371" s="747"/>
      <c r="V371" s="748"/>
      <c r="W371" s="40" t="s">
        <v>39</v>
      </c>
      <c r="X371" s="41">
        <f>IFERROR(X365/H365,"0")+IFERROR(X366/H366,"0")+IFERROR(X367/H367,"0")+IFERROR(X368/H368,"0")+IFERROR(X369/H369,"0")+IFERROR(X370/H370,"0")</f>
        <v>0</v>
      </c>
      <c r="Y371" s="41">
        <f>IFERROR(Y365/H365,"0")+IFERROR(Y366/H366,"0")+IFERROR(Y367/H367,"0")+IFERROR(Y368/H368,"0")+IFERROR(Y369/H369,"0")+IFERROR(Y370/H370,"0")</f>
        <v>0</v>
      </c>
      <c r="Z371" s="41">
        <f>IFERROR(IF(Z365="",0,Z365),"0")+IFERROR(IF(Z366="",0,Z366),"0")+IFERROR(IF(Z367="",0,Z367),"0")+IFERROR(IF(Z368="",0,Z368),"0")+IFERROR(IF(Z369="",0,Z369),"0")+IFERROR(IF(Z370="",0,Z370),"0")</f>
        <v>0</v>
      </c>
      <c r="AA371" s="64"/>
      <c r="AB371" s="64"/>
      <c r="AC371" s="64"/>
    </row>
    <row r="372" spans="1:68" hidden="1" x14ac:dyDescent="0.2">
      <c r="A372" s="749"/>
      <c r="B372" s="749"/>
      <c r="C372" s="749"/>
      <c r="D372" s="749"/>
      <c r="E372" s="749"/>
      <c r="F372" s="749"/>
      <c r="G372" s="749"/>
      <c r="H372" s="749"/>
      <c r="I372" s="749"/>
      <c r="J372" s="749"/>
      <c r="K372" s="749"/>
      <c r="L372" s="749"/>
      <c r="M372" s="749"/>
      <c r="N372" s="749"/>
      <c r="O372" s="750"/>
      <c r="P372" s="746" t="s">
        <v>40</v>
      </c>
      <c r="Q372" s="747"/>
      <c r="R372" s="747"/>
      <c r="S372" s="747"/>
      <c r="T372" s="747"/>
      <c r="U372" s="747"/>
      <c r="V372" s="748"/>
      <c r="W372" s="40" t="s">
        <v>0</v>
      </c>
      <c r="X372" s="41">
        <f>IFERROR(SUM(X365:X370),"0")</f>
        <v>0</v>
      </c>
      <c r="Y372" s="41">
        <f>IFERROR(SUM(Y365:Y370),"0")</f>
        <v>0</v>
      </c>
      <c r="Z372" s="40"/>
      <c r="AA372" s="64"/>
      <c r="AB372" s="64"/>
      <c r="AC372" s="64"/>
    </row>
    <row r="373" spans="1:68" ht="14.25" hidden="1" customHeight="1" x14ac:dyDescent="0.25">
      <c r="A373" s="758" t="s">
        <v>194</v>
      </c>
      <c r="B373" s="758"/>
      <c r="C373" s="758"/>
      <c r="D373" s="758"/>
      <c r="E373" s="758"/>
      <c r="F373" s="758"/>
      <c r="G373" s="758"/>
      <c r="H373" s="758"/>
      <c r="I373" s="758"/>
      <c r="J373" s="758"/>
      <c r="K373" s="758"/>
      <c r="L373" s="758"/>
      <c r="M373" s="758"/>
      <c r="N373" s="758"/>
      <c r="O373" s="758"/>
      <c r="P373" s="758"/>
      <c r="Q373" s="758"/>
      <c r="R373" s="758"/>
      <c r="S373" s="758"/>
      <c r="T373" s="758"/>
      <c r="U373" s="758"/>
      <c r="V373" s="758"/>
      <c r="W373" s="758"/>
      <c r="X373" s="758"/>
      <c r="Y373" s="758"/>
      <c r="Z373" s="758"/>
      <c r="AA373" s="63"/>
      <c r="AB373" s="63"/>
      <c r="AC373" s="63"/>
    </row>
    <row r="374" spans="1:68" ht="27" hidden="1" customHeight="1" x14ac:dyDescent="0.25">
      <c r="A374" s="60" t="s">
        <v>603</v>
      </c>
      <c r="B374" s="60" t="s">
        <v>604</v>
      </c>
      <c r="C374" s="34">
        <v>4301060387</v>
      </c>
      <c r="D374" s="759">
        <v>4607091380880</v>
      </c>
      <c r="E374" s="759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106</v>
      </c>
      <c r="L374" s="35" t="s">
        <v>45</v>
      </c>
      <c r="M374" s="36" t="s">
        <v>105</v>
      </c>
      <c r="N374" s="36"/>
      <c r="O374" s="35">
        <v>30</v>
      </c>
      <c r="P374" s="90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61"/>
      <c r="R374" s="761"/>
      <c r="S374" s="761"/>
      <c r="T374" s="762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606</v>
      </c>
      <c r="B375" s="60" t="s">
        <v>607</v>
      </c>
      <c r="C375" s="34">
        <v>4301060406</v>
      </c>
      <c r="D375" s="759">
        <v>4607091384482</v>
      </c>
      <c r="E375" s="759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106</v>
      </c>
      <c r="L375" s="35" t="s">
        <v>45</v>
      </c>
      <c r="M375" s="36" t="s">
        <v>105</v>
      </c>
      <c r="N375" s="36"/>
      <c r="O375" s="35">
        <v>30</v>
      </c>
      <c r="P375" s="9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61"/>
      <c r="R375" s="761"/>
      <c r="S375" s="761"/>
      <c r="T375" s="762"/>
      <c r="U375" s="37" t="s">
        <v>45</v>
      </c>
      <c r="V375" s="37" t="s">
        <v>45</v>
      </c>
      <c r="W375" s="38" t="s">
        <v>0</v>
      </c>
      <c r="X375" s="56">
        <v>350</v>
      </c>
      <c r="Y375" s="53">
        <f>IFERROR(IF(X375="",0,CEILING((X375/$H375),1)*$H375),"")</f>
        <v>351</v>
      </c>
      <c r="Z375" s="39">
        <f>IFERROR(IF(Y375=0,"",ROUNDUP(Y375/H375,0)*0.01898),"")</f>
        <v>0.85409999999999997</v>
      </c>
      <c r="AA375" s="65" t="s">
        <v>45</v>
      </c>
      <c r="AB375" s="66" t="s">
        <v>45</v>
      </c>
      <c r="AC375" s="457" t="s">
        <v>608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373.28846153846155</v>
      </c>
      <c r="BN375" s="75">
        <f>IFERROR(Y375*I375/H375,"0")</f>
        <v>374.35500000000008</v>
      </c>
      <c r="BO375" s="75">
        <f>IFERROR(1/J375*(X375/H375),"0")</f>
        <v>0.70112179487179493</v>
      </c>
      <c r="BP375" s="75">
        <f>IFERROR(1/J375*(Y375/H375),"0")</f>
        <v>0.703125</v>
      </c>
    </row>
    <row r="376" spans="1:68" ht="16.5" customHeight="1" x14ac:dyDescent="0.25">
      <c r="A376" s="60" t="s">
        <v>609</v>
      </c>
      <c r="B376" s="60" t="s">
        <v>610</v>
      </c>
      <c r="C376" s="34">
        <v>4301060484</v>
      </c>
      <c r="D376" s="759">
        <v>4607091380897</v>
      </c>
      <c r="E376" s="759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106</v>
      </c>
      <c r="L376" s="35" t="s">
        <v>45</v>
      </c>
      <c r="M376" s="36" t="s">
        <v>149</v>
      </c>
      <c r="N376" s="36"/>
      <c r="O376" s="35">
        <v>30</v>
      </c>
      <c r="P376" s="904" t="s">
        <v>611</v>
      </c>
      <c r="Q376" s="761"/>
      <c r="R376" s="761"/>
      <c r="S376" s="761"/>
      <c r="T376" s="762"/>
      <c r="U376" s="37" t="s">
        <v>45</v>
      </c>
      <c r="V376" s="37" t="s">
        <v>45</v>
      </c>
      <c r="W376" s="38" t="s">
        <v>0</v>
      </c>
      <c r="X376" s="56">
        <v>160</v>
      </c>
      <c r="Y376" s="53">
        <f>IFERROR(IF(X376="",0,CEILING((X376/$H376),1)*$H376),"")</f>
        <v>168</v>
      </c>
      <c r="Z376" s="39">
        <f>IFERROR(IF(Y376=0,"",ROUNDUP(Y376/H376,0)*0.01898),"")</f>
        <v>0.37959999999999999</v>
      </c>
      <c r="AA376" s="65" t="s">
        <v>45</v>
      </c>
      <c r="AB376" s="66" t="s">
        <v>45</v>
      </c>
      <c r="AC376" s="459" t="s">
        <v>612</v>
      </c>
      <c r="AG376" s="75"/>
      <c r="AJ376" s="79" t="s">
        <v>45</v>
      </c>
      <c r="AK376" s="79">
        <v>0</v>
      </c>
      <c r="BB376" s="460" t="s">
        <v>66</v>
      </c>
      <c r="BM376" s="75">
        <f>IFERROR(X376*I376/H376,"0")</f>
        <v>169.88571428571427</v>
      </c>
      <c r="BN376" s="75">
        <f>IFERROR(Y376*I376/H376,"0")</f>
        <v>178.38</v>
      </c>
      <c r="BO376" s="75">
        <f>IFERROR(1/J376*(X376/H376),"0")</f>
        <v>0.29761904761904762</v>
      </c>
      <c r="BP376" s="75">
        <f>IFERROR(1/J376*(Y376/H376),"0")</f>
        <v>0.3125</v>
      </c>
    </row>
    <row r="377" spans="1:68" x14ac:dyDescent="0.2">
      <c r="A377" s="749"/>
      <c r="B377" s="749"/>
      <c r="C377" s="749"/>
      <c r="D377" s="749"/>
      <c r="E377" s="749"/>
      <c r="F377" s="749"/>
      <c r="G377" s="749"/>
      <c r="H377" s="749"/>
      <c r="I377" s="749"/>
      <c r="J377" s="749"/>
      <c r="K377" s="749"/>
      <c r="L377" s="749"/>
      <c r="M377" s="749"/>
      <c r="N377" s="749"/>
      <c r="O377" s="750"/>
      <c r="P377" s="746" t="s">
        <v>40</v>
      </c>
      <c r="Q377" s="747"/>
      <c r="R377" s="747"/>
      <c r="S377" s="747"/>
      <c r="T377" s="747"/>
      <c r="U377" s="747"/>
      <c r="V377" s="748"/>
      <c r="W377" s="40" t="s">
        <v>39</v>
      </c>
      <c r="X377" s="41">
        <f>IFERROR(X374/H374,"0")+IFERROR(X375/H375,"0")+IFERROR(X376/H376,"0")</f>
        <v>63.919413919413927</v>
      </c>
      <c r="Y377" s="41">
        <f>IFERROR(Y374/H374,"0")+IFERROR(Y375/H375,"0")+IFERROR(Y376/H376,"0")</f>
        <v>65</v>
      </c>
      <c r="Z377" s="41">
        <f>IFERROR(IF(Z374="",0,Z374),"0")+IFERROR(IF(Z375="",0,Z375),"0")+IFERROR(IF(Z376="",0,Z376),"0")</f>
        <v>1.2337</v>
      </c>
      <c r="AA377" s="64"/>
      <c r="AB377" s="64"/>
      <c r="AC377" s="64"/>
    </row>
    <row r="378" spans="1:68" x14ac:dyDescent="0.2">
      <c r="A378" s="749"/>
      <c r="B378" s="749"/>
      <c r="C378" s="749"/>
      <c r="D378" s="749"/>
      <c r="E378" s="749"/>
      <c r="F378" s="749"/>
      <c r="G378" s="749"/>
      <c r="H378" s="749"/>
      <c r="I378" s="749"/>
      <c r="J378" s="749"/>
      <c r="K378" s="749"/>
      <c r="L378" s="749"/>
      <c r="M378" s="749"/>
      <c r="N378" s="749"/>
      <c r="O378" s="750"/>
      <c r="P378" s="746" t="s">
        <v>40</v>
      </c>
      <c r="Q378" s="747"/>
      <c r="R378" s="747"/>
      <c r="S378" s="747"/>
      <c r="T378" s="747"/>
      <c r="U378" s="747"/>
      <c r="V378" s="748"/>
      <c r="W378" s="40" t="s">
        <v>0</v>
      </c>
      <c r="X378" s="41">
        <f>IFERROR(SUM(X374:X376),"0")</f>
        <v>510</v>
      </c>
      <c r="Y378" s="41">
        <f>IFERROR(SUM(Y374:Y376),"0")</f>
        <v>519</v>
      </c>
      <c r="Z378" s="40"/>
      <c r="AA378" s="64"/>
      <c r="AB378" s="64"/>
      <c r="AC378" s="64"/>
    </row>
    <row r="379" spans="1:68" ht="14.25" hidden="1" customHeight="1" x14ac:dyDescent="0.25">
      <c r="A379" s="758" t="s">
        <v>93</v>
      </c>
      <c r="B379" s="758"/>
      <c r="C379" s="758"/>
      <c r="D379" s="758"/>
      <c r="E379" s="758"/>
      <c r="F379" s="758"/>
      <c r="G379" s="758"/>
      <c r="H379" s="758"/>
      <c r="I379" s="758"/>
      <c r="J379" s="758"/>
      <c r="K379" s="758"/>
      <c r="L379" s="758"/>
      <c r="M379" s="758"/>
      <c r="N379" s="758"/>
      <c r="O379" s="758"/>
      <c r="P379" s="758"/>
      <c r="Q379" s="758"/>
      <c r="R379" s="758"/>
      <c r="S379" s="758"/>
      <c r="T379" s="758"/>
      <c r="U379" s="758"/>
      <c r="V379" s="758"/>
      <c r="W379" s="758"/>
      <c r="X379" s="758"/>
      <c r="Y379" s="758"/>
      <c r="Z379" s="758"/>
      <c r="AA379" s="63"/>
      <c r="AB379" s="63"/>
      <c r="AC379" s="63"/>
    </row>
    <row r="380" spans="1:68" ht="16.5" hidden="1" customHeight="1" x14ac:dyDescent="0.25">
      <c r="A380" s="60" t="s">
        <v>613</v>
      </c>
      <c r="B380" s="60" t="s">
        <v>614</v>
      </c>
      <c r="C380" s="34">
        <v>4301030232</v>
      </c>
      <c r="D380" s="759">
        <v>4607091388374</v>
      </c>
      <c r="E380" s="759"/>
      <c r="F380" s="59">
        <v>0.38</v>
      </c>
      <c r="G380" s="35">
        <v>8</v>
      </c>
      <c r="H380" s="59">
        <v>3.04</v>
      </c>
      <c r="I380" s="59">
        <v>3.29</v>
      </c>
      <c r="J380" s="35">
        <v>132</v>
      </c>
      <c r="K380" s="35" t="s">
        <v>115</v>
      </c>
      <c r="L380" s="35" t="s">
        <v>45</v>
      </c>
      <c r="M380" s="36" t="s">
        <v>98</v>
      </c>
      <c r="N380" s="36"/>
      <c r="O380" s="35">
        <v>180</v>
      </c>
      <c r="P380" s="905" t="s">
        <v>615</v>
      </c>
      <c r="Q380" s="761"/>
      <c r="R380" s="761"/>
      <c r="S380" s="761"/>
      <c r="T380" s="762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IFERROR(IF(Y380=0,"",ROUNDUP(Y380/H380,0)*0.00902),"")</f>
        <v/>
      </c>
      <c r="AA380" s="65" t="s">
        <v>45</v>
      </c>
      <c r="AB380" s="66" t="s">
        <v>45</v>
      </c>
      <c r="AC380" s="461" t="s">
        <v>616</v>
      </c>
      <c r="AG380" s="75"/>
      <c r="AJ380" s="79" t="s">
        <v>45</v>
      </c>
      <c r="AK380" s="79">
        <v>0</v>
      </c>
      <c r="BB380" s="462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hidden="1" customHeight="1" x14ac:dyDescent="0.25">
      <c r="A381" s="60" t="s">
        <v>617</v>
      </c>
      <c r="B381" s="60" t="s">
        <v>618</v>
      </c>
      <c r="C381" s="34">
        <v>4301030235</v>
      </c>
      <c r="D381" s="759">
        <v>4607091388381</v>
      </c>
      <c r="E381" s="759"/>
      <c r="F381" s="59">
        <v>0.38</v>
      </c>
      <c r="G381" s="35">
        <v>8</v>
      </c>
      <c r="H381" s="59">
        <v>3.04</v>
      </c>
      <c r="I381" s="59">
        <v>3.33</v>
      </c>
      <c r="J381" s="35">
        <v>132</v>
      </c>
      <c r="K381" s="35" t="s">
        <v>115</v>
      </c>
      <c r="L381" s="35" t="s">
        <v>45</v>
      </c>
      <c r="M381" s="36" t="s">
        <v>98</v>
      </c>
      <c r="N381" s="36"/>
      <c r="O381" s="35">
        <v>180</v>
      </c>
      <c r="P381" s="906" t="s">
        <v>619</v>
      </c>
      <c r="Q381" s="761"/>
      <c r="R381" s="761"/>
      <c r="S381" s="761"/>
      <c r="T381" s="762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63" t="s">
        <v>616</v>
      </c>
      <c r="AG381" s="75"/>
      <c r="AJ381" s="79" t="s">
        <v>45</v>
      </c>
      <c r="AK381" s="79">
        <v>0</v>
      </c>
      <c r="BB381" s="464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hidden="1" customHeight="1" x14ac:dyDescent="0.25">
      <c r="A382" s="60" t="s">
        <v>620</v>
      </c>
      <c r="B382" s="60" t="s">
        <v>621</v>
      </c>
      <c r="C382" s="34">
        <v>4301032015</v>
      </c>
      <c r="D382" s="759">
        <v>4607091383102</v>
      </c>
      <c r="E382" s="759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83</v>
      </c>
      <c r="L382" s="35" t="s">
        <v>45</v>
      </c>
      <c r="M382" s="36" t="s">
        <v>98</v>
      </c>
      <c r="N382" s="36"/>
      <c r="O382" s="35">
        <v>180</v>
      </c>
      <c r="P382" s="9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61"/>
      <c r="R382" s="761"/>
      <c r="S382" s="761"/>
      <c r="T382" s="762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622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hidden="1" customHeight="1" x14ac:dyDescent="0.25">
      <c r="A383" s="60" t="s">
        <v>623</v>
      </c>
      <c r="B383" s="60" t="s">
        <v>624</v>
      </c>
      <c r="C383" s="34">
        <v>4301030233</v>
      </c>
      <c r="D383" s="759">
        <v>4607091388404</v>
      </c>
      <c r="E383" s="759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83</v>
      </c>
      <c r="L383" s="35" t="s">
        <v>45</v>
      </c>
      <c r="M383" s="36" t="s">
        <v>98</v>
      </c>
      <c r="N383" s="36"/>
      <c r="O383" s="35">
        <v>180</v>
      </c>
      <c r="P383" s="9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61"/>
      <c r="R383" s="761"/>
      <c r="S383" s="761"/>
      <c r="T383" s="762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7" t="s">
        <v>616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749"/>
      <c r="B384" s="749"/>
      <c r="C384" s="749"/>
      <c r="D384" s="749"/>
      <c r="E384" s="749"/>
      <c r="F384" s="749"/>
      <c r="G384" s="749"/>
      <c r="H384" s="749"/>
      <c r="I384" s="749"/>
      <c r="J384" s="749"/>
      <c r="K384" s="749"/>
      <c r="L384" s="749"/>
      <c r="M384" s="749"/>
      <c r="N384" s="749"/>
      <c r="O384" s="750"/>
      <c r="P384" s="746" t="s">
        <v>40</v>
      </c>
      <c r="Q384" s="747"/>
      <c r="R384" s="747"/>
      <c r="S384" s="747"/>
      <c r="T384" s="747"/>
      <c r="U384" s="747"/>
      <c r="V384" s="748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hidden="1" x14ac:dyDescent="0.2">
      <c r="A385" s="749"/>
      <c r="B385" s="749"/>
      <c r="C385" s="749"/>
      <c r="D385" s="749"/>
      <c r="E385" s="749"/>
      <c r="F385" s="749"/>
      <c r="G385" s="749"/>
      <c r="H385" s="749"/>
      <c r="I385" s="749"/>
      <c r="J385" s="749"/>
      <c r="K385" s="749"/>
      <c r="L385" s="749"/>
      <c r="M385" s="749"/>
      <c r="N385" s="749"/>
      <c r="O385" s="750"/>
      <c r="P385" s="746" t="s">
        <v>40</v>
      </c>
      <c r="Q385" s="747"/>
      <c r="R385" s="747"/>
      <c r="S385" s="747"/>
      <c r="T385" s="747"/>
      <c r="U385" s="747"/>
      <c r="V385" s="748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758" t="s">
        <v>625</v>
      </c>
      <c r="B386" s="758"/>
      <c r="C386" s="758"/>
      <c r="D386" s="758"/>
      <c r="E386" s="758"/>
      <c r="F386" s="758"/>
      <c r="G386" s="758"/>
      <c r="H386" s="758"/>
      <c r="I386" s="758"/>
      <c r="J386" s="758"/>
      <c r="K386" s="758"/>
      <c r="L386" s="758"/>
      <c r="M386" s="758"/>
      <c r="N386" s="758"/>
      <c r="O386" s="758"/>
      <c r="P386" s="758"/>
      <c r="Q386" s="758"/>
      <c r="R386" s="758"/>
      <c r="S386" s="758"/>
      <c r="T386" s="758"/>
      <c r="U386" s="758"/>
      <c r="V386" s="758"/>
      <c r="W386" s="758"/>
      <c r="X386" s="758"/>
      <c r="Y386" s="758"/>
      <c r="Z386" s="758"/>
      <c r="AA386" s="63"/>
      <c r="AB386" s="63"/>
      <c r="AC386" s="63"/>
    </row>
    <row r="387" spans="1:68" ht="16.5" hidden="1" customHeight="1" x14ac:dyDescent="0.25">
      <c r="A387" s="60" t="s">
        <v>626</v>
      </c>
      <c r="B387" s="60" t="s">
        <v>627</v>
      </c>
      <c r="C387" s="34">
        <v>4301180007</v>
      </c>
      <c r="D387" s="759">
        <v>4680115881808</v>
      </c>
      <c r="E387" s="759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83</v>
      </c>
      <c r="L387" s="35" t="s">
        <v>45</v>
      </c>
      <c r="M387" s="36" t="s">
        <v>629</v>
      </c>
      <c r="N387" s="36"/>
      <c r="O387" s="35">
        <v>730</v>
      </c>
      <c r="P387" s="89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61"/>
      <c r="R387" s="761"/>
      <c r="S387" s="761"/>
      <c r="T387" s="762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9" t="s">
        <v>628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hidden="1" customHeight="1" x14ac:dyDescent="0.25">
      <c r="A388" s="60" t="s">
        <v>630</v>
      </c>
      <c r="B388" s="60" t="s">
        <v>631</v>
      </c>
      <c r="C388" s="34">
        <v>4301180006</v>
      </c>
      <c r="D388" s="759">
        <v>4680115881822</v>
      </c>
      <c r="E388" s="759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83</v>
      </c>
      <c r="L388" s="35" t="s">
        <v>45</v>
      </c>
      <c r="M388" s="36" t="s">
        <v>629</v>
      </c>
      <c r="N388" s="36"/>
      <c r="O388" s="35">
        <v>730</v>
      </c>
      <c r="P388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61"/>
      <c r="R388" s="761"/>
      <c r="S388" s="761"/>
      <c r="T388" s="762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71" t="s">
        <v>628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632</v>
      </c>
      <c r="B389" s="60" t="s">
        <v>633</v>
      </c>
      <c r="C389" s="34">
        <v>4301180001</v>
      </c>
      <c r="D389" s="759">
        <v>4680115880016</v>
      </c>
      <c r="E389" s="759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83</v>
      </c>
      <c r="L389" s="35" t="s">
        <v>45</v>
      </c>
      <c r="M389" s="36" t="s">
        <v>629</v>
      </c>
      <c r="N389" s="36"/>
      <c r="O389" s="35">
        <v>730</v>
      </c>
      <c r="P389" s="9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61"/>
      <c r="R389" s="761"/>
      <c r="S389" s="761"/>
      <c r="T389" s="762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73" t="s">
        <v>628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idden="1" x14ac:dyDescent="0.2">
      <c r="A390" s="749"/>
      <c r="B390" s="749"/>
      <c r="C390" s="749"/>
      <c r="D390" s="749"/>
      <c r="E390" s="749"/>
      <c r="F390" s="749"/>
      <c r="G390" s="749"/>
      <c r="H390" s="749"/>
      <c r="I390" s="749"/>
      <c r="J390" s="749"/>
      <c r="K390" s="749"/>
      <c r="L390" s="749"/>
      <c r="M390" s="749"/>
      <c r="N390" s="749"/>
      <c r="O390" s="750"/>
      <c r="P390" s="746" t="s">
        <v>40</v>
      </c>
      <c r="Q390" s="747"/>
      <c r="R390" s="747"/>
      <c r="S390" s="747"/>
      <c r="T390" s="747"/>
      <c r="U390" s="747"/>
      <c r="V390" s="748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hidden="1" x14ac:dyDescent="0.2">
      <c r="A391" s="749"/>
      <c r="B391" s="749"/>
      <c r="C391" s="749"/>
      <c r="D391" s="749"/>
      <c r="E391" s="749"/>
      <c r="F391" s="749"/>
      <c r="G391" s="749"/>
      <c r="H391" s="749"/>
      <c r="I391" s="749"/>
      <c r="J391" s="749"/>
      <c r="K391" s="749"/>
      <c r="L391" s="749"/>
      <c r="M391" s="749"/>
      <c r="N391" s="749"/>
      <c r="O391" s="750"/>
      <c r="P391" s="746" t="s">
        <v>40</v>
      </c>
      <c r="Q391" s="747"/>
      <c r="R391" s="747"/>
      <c r="S391" s="747"/>
      <c r="T391" s="747"/>
      <c r="U391" s="747"/>
      <c r="V391" s="748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hidden="1" customHeight="1" x14ac:dyDescent="0.25">
      <c r="A392" s="769" t="s">
        <v>634</v>
      </c>
      <c r="B392" s="769"/>
      <c r="C392" s="769"/>
      <c r="D392" s="769"/>
      <c r="E392" s="769"/>
      <c r="F392" s="769"/>
      <c r="G392" s="769"/>
      <c r="H392" s="769"/>
      <c r="I392" s="769"/>
      <c r="J392" s="769"/>
      <c r="K392" s="769"/>
      <c r="L392" s="769"/>
      <c r="M392" s="769"/>
      <c r="N392" s="769"/>
      <c r="O392" s="769"/>
      <c r="P392" s="769"/>
      <c r="Q392" s="769"/>
      <c r="R392" s="769"/>
      <c r="S392" s="769"/>
      <c r="T392" s="769"/>
      <c r="U392" s="769"/>
      <c r="V392" s="769"/>
      <c r="W392" s="769"/>
      <c r="X392" s="769"/>
      <c r="Y392" s="769"/>
      <c r="Z392" s="769"/>
      <c r="AA392" s="62"/>
      <c r="AB392" s="62"/>
      <c r="AC392" s="62"/>
    </row>
    <row r="393" spans="1:68" ht="14.25" hidden="1" customHeight="1" x14ac:dyDescent="0.25">
      <c r="A393" s="758" t="s">
        <v>163</v>
      </c>
      <c r="B393" s="758"/>
      <c r="C393" s="758"/>
      <c r="D393" s="758"/>
      <c r="E393" s="758"/>
      <c r="F393" s="758"/>
      <c r="G393" s="758"/>
      <c r="H393" s="758"/>
      <c r="I393" s="758"/>
      <c r="J393" s="758"/>
      <c r="K393" s="758"/>
      <c r="L393" s="758"/>
      <c r="M393" s="758"/>
      <c r="N393" s="758"/>
      <c r="O393" s="758"/>
      <c r="P393" s="758"/>
      <c r="Q393" s="758"/>
      <c r="R393" s="758"/>
      <c r="S393" s="758"/>
      <c r="T393" s="758"/>
      <c r="U393" s="758"/>
      <c r="V393" s="758"/>
      <c r="W393" s="758"/>
      <c r="X393" s="758"/>
      <c r="Y393" s="758"/>
      <c r="Z393" s="758"/>
      <c r="AA393" s="63"/>
      <c r="AB393" s="63"/>
      <c r="AC393" s="63"/>
    </row>
    <row r="394" spans="1:68" ht="27" hidden="1" customHeight="1" x14ac:dyDescent="0.25">
      <c r="A394" s="60" t="s">
        <v>635</v>
      </c>
      <c r="B394" s="60" t="s">
        <v>636</v>
      </c>
      <c r="C394" s="34">
        <v>4301031066</v>
      </c>
      <c r="D394" s="759">
        <v>4607091383836</v>
      </c>
      <c r="E394" s="759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83</v>
      </c>
      <c r="L394" s="35" t="s">
        <v>45</v>
      </c>
      <c r="M394" s="36" t="s">
        <v>82</v>
      </c>
      <c r="N394" s="36"/>
      <c r="O394" s="35">
        <v>40</v>
      </c>
      <c r="P394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61"/>
      <c r="R394" s="761"/>
      <c r="S394" s="761"/>
      <c r="T394" s="762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75" t="s">
        <v>637</v>
      </c>
      <c r="AG394" s="75"/>
      <c r="AJ394" s="79" t="s">
        <v>45</v>
      </c>
      <c r="AK394" s="79">
        <v>0</v>
      </c>
      <c r="BB394" s="47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idden="1" x14ac:dyDescent="0.2">
      <c r="A395" s="749"/>
      <c r="B395" s="749"/>
      <c r="C395" s="749"/>
      <c r="D395" s="749"/>
      <c r="E395" s="749"/>
      <c r="F395" s="749"/>
      <c r="G395" s="749"/>
      <c r="H395" s="749"/>
      <c r="I395" s="749"/>
      <c r="J395" s="749"/>
      <c r="K395" s="749"/>
      <c r="L395" s="749"/>
      <c r="M395" s="749"/>
      <c r="N395" s="749"/>
      <c r="O395" s="750"/>
      <c r="P395" s="746" t="s">
        <v>40</v>
      </c>
      <c r="Q395" s="747"/>
      <c r="R395" s="747"/>
      <c r="S395" s="747"/>
      <c r="T395" s="747"/>
      <c r="U395" s="747"/>
      <c r="V395" s="748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hidden="1" x14ac:dyDescent="0.2">
      <c r="A396" s="749"/>
      <c r="B396" s="749"/>
      <c r="C396" s="749"/>
      <c r="D396" s="749"/>
      <c r="E396" s="749"/>
      <c r="F396" s="749"/>
      <c r="G396" s="749"/>
      <c r="H396" s="749"/>
      <c r="I396" s="749"/>
      <c r="J396" s="749"/>
      <c r="K396" s="749"/>
      <c r="L396" s="749"/>
      <c r="M396" s="749"/>
      <c r="N396" s="749"/>
      <c r="O396" s="750"/>
      <c r="P396" s="746" t="s">
        <v>40</v>
      </c>
      <c r="Q396" s="747"/>
      <c r="R396" s="747"/>
      <c r="S396" s="747"/>
      <c r="T396" s="747"/>
      <c r="U396" s="747"/>
      <c r="V396" s="748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hidden="1" customHeight="1" x14ac:dyDescent="0.25">
      <c r="A397" s="758" t="s">
        <v>78</v>
      </c>
      <c r="B397" s="758"/>
      <c r="C397" s="758"/>
      <c r="D397" s="758"/>
      <c r="E397" s="758"/>
      <c r="F397" s="758"/>
      <c r="G397" s="758"/>
      <c r="H397" s="758"/>
      <c r="I397" s="758"/>
      <c r="J397" s="758"/>
      <c r="K397" s="758"/>
      <c r="L397" s="758"/>
      <c r="M397" s="758"/>
      <c r="N397" s="758"/>
      <c r="O397" s="758"/>
      <c r="P397" s="758"/>
      <c r="Q397" s="758"/>
      <c r="R397" s="758"/>
      <c r="S397" s="758"/>
      <c r="T397" s="758"/>
      <c r="U397" s="758"/>
      <c r="V397" s="758"/>
      <c r="W397" s="758"/>
      <c r="X397" s="758"/>
      <c r="Y397" s="758"/>
      <c r="Z397" s="758"/>
      <c r="AA397" s="63"/>
      <c r="AB397" s="63"/>
      <c r="AC397" s="63"/>
    </row>
    <row r="398" spans="1:68" ht="37.5" customHeight="1" x14ac:dyDescent="0.25">
      <c r="A398" s="60" t="s">
        <v>638</v>
      </c>
      <c r="B398" s="60" t="s">
        <v>639</v>
      </c>
      <c r="C398" s="34">
        <v>4301051142</v>
      </c>
      <c r="D398" s="759">
        <v>4607091387919</v>
      </c>
      <c r="E398" s="759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106</v>
      </c>
      <c r="L398" s="35" t="s">
        <v>45</v>
      </c>
      <c r="M398" s="36" t="s">
        <v>82</v>
      </c>
      <c r="N398" s="36"/>
      <c r="O398" s="35">
        <v>45</v>
      </c>
      <c r="P398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61"/>
      <c r="R398" s="761"/>
      <c r="S398" s="761"/>
      <c r="T398" s="762"/>
      <c r="U398" s="37" t="s">
        <v>45</v>
      </c>
      <c r="V398" s="37" t="s">
        <v>45</v>
      </c>
      <c r="W398" s="38" t="s">
        <v>0</v>
      </c>
      <c r="X398" s="56">
        <v>20</v>
      </c>
      <c r="Y398" s="53">
        <f>IFERROR(IF(X398="",0,CEILING((X398/$H398),1)*$H398),"")</f>
        <v>24.299999999999997</v>
      </c>
      <c r="Z398" s="39">
        <f>IFERROR(IF(Y398=0,"",ROUNDUP(Y398/H398,0)*0.01898),"")</f>
        <v>5.6940000000000004E-2</v>
      </c>
      <c r="AA398" s="65" t="s">
        <v>45</v>
      </c>
      <c r="AB398" s="66" t="s">
        <v>45</v>
      </c>
      <c r="AC398" s="477" t="s">
        <v>640</v>
      </c>
      <c r="AG398" s="75"/>
      <c r="AJ398" s="79" t="s">
        <v>45</v>
      </c>
      <c r="AK398" s="79">
        <v>0</v>
      </c>
      <c r="BB398" s="478" t="s">
        <v>66</v>
      </c>
      <c r="BM398" s="75">
        <f>IFERROR(X398*I398/H398,"0")</f>
        <v>21.281481481481482</v>
      </c>
      <c r="BN398" s="75">
        <f>IFERROR(Y398*I398/H398,"0")</f>
        <v>25.856999999999996</v>
      </c>
      <c r="BO398" s="75">
        <f>IFERROR(1/J398*(X398/H398),"0")</f>
        <v>3.8580246913580252E-2</v>
      </c>
      <c r="BP398" s="75">
        <f>IFERROR(1/J398*(Y398/H398),"0")</f>
        <v>4.6875E-2</v>
      </c>
    </row>
    <row r="399" spans="1:68" ht="27" customHeight="1" x14ac:dyDescent="0.25">
      <c r="A399" s="60" t="s">
        <v>641</v>
      </c>
      <c r="B399" s="60" t="s">
        <v>642</v>
      </c>
      <c r="C399" s="34">
        <v>4301051461</v>
      </c>
      <c r="D399" s="759">
        <v>4680115883604</v>
      </c>
      <c r="E399" s="759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83</v>
      </c>
      <c r="L399" s="35" t="s">
        <v>45</v>
      </c>
      <c r="M399" s="36" t="s">
        <v>105</v>
      </c>
      <c r="N399" s="36"/>
      <c r="O399" s="35">
        <v>45</v>
      </c>
      <c r="P399" s="8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61"/>
      <c r="R399" s="761"/>
      <c r="S399" s="761"/>
      <c r="T399" s="762"/>
      <c r="U399" s="37" t="s">
        <v>45</v>
      </c>
      <c r="V399" s="37" t="s">
        <v>45</v>
      </c>
      <c r="W399" s="38" t="s">
        <v>0</v>
      </c>
      <c r="X399" s="56">
        <v>10</v>
      </c>
      <c r="Y399" s="53">
        <f>IFERROR(IF(X399="",0,CEILING((X399/$H399),1)*$H399),"")</f>
        <v>10.5</v>
      </c>
      <c r="Z399" s="39">
        <f>IFERROR(IF(Y399=0,"",ROUNDUP(Y399/H399,0)*0.00651),"")</f>
        <v>3.2550000000000003E-2</v>
      </c>
      <c r="AA399" s="65" t="s">
        <v>45</v>
      </c>
      <c r="AB399" s="66" t="s">
        <v>45</v>
      </c>
      <c r="AC399" s="479" t="s">
        <v>643</v>
      </c>
      <c r="AG399" s="75"/>
      <c r="AJ399" s="79" t="s">
        <v>45</v>
      </c>
      <c r="AK399" s="79">
        <v>0</v>
      </c>
      <c r="BB399" s="480" t="s">
        <v>66</v>
      </c>
      <c r="BM399" s="75">
        <f>IFERROR(X399*I399/H399,"0")</f>
        <v>11.2</v>
      </c>
      <c r="BN399" s="75">
        <f>IFERROR(Y399*I399/H399,"0")</f>
        <v>11.759999999999998</v>
      </c>
      <c r="BO399" s="75">
        <f>IFERROR(1/J399*(X399/H399),"0")</f>
        <v>2.6164311878597593E-2</v>
      </c>
      <c r="BP399" s="75">
        <f>IFERROR(1/J399*(Y399/H399),"0")</f>
        <v>2.7472527472527476E-2</v>
      </c>
    </row>
    <row r="400" spans="1:68" ht="27" customHeight="1" x14ac:dyDescent="0.25">
      <c r="A400" s="60" t="s">
        <v>644</v>
      </c>
      <c r="B400" s="60" t="s">
        <v>645</v>
      </c>
      <c r="C400" s="34">
        <v>4301051864</v>
      </c>
      <c r="D400" s="759">
        <v>4680115883567</v>
      </c>
      <c r="E400" s="759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83</v>
      </c>
      <c r="L400" s="35" t="s">
        <v>45</v>
      </c>
      <c r="M400" s="36" t="s">
        <v>149</v>
      </c>
      <c r="N400" s="36"/>
      <c r="O400" s="35">
        <v>40</v>
      </c>
      <c r="P400" s="8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61"/>
      <c r="R400" s="761"/>
      <c r="S400" s="761"/>
      <c r="T400" s="762"/>
      <c r="U400" s="37" t="s">
        <v>45</v>
      </c>
      <c r="V400" s="37" t="s">
        <v>45</v>
      </c>
      <c r="W400" s="38" t="s">
        <v>0</v>
      </c>
      <c r="X400" s="56">
        <v>10</v>
      </c>
      <c r="Y400" s="53">
        <f>IFERROR(IF(X400="",0,CEILING((X400/$H400),1)*$H400),"")</f>
        <v>10.5</v>
      </c>
      <c r="Z400" s="39">
        <f>IFERROR(IF(Y400=0,"",ROUNDUP(Y400/H400,0)*0.00651),"")</f>
        <v>3.2550000000000003E-2</v>
      </c>
      <c r="AA400" s="65" t="s">
        <v>45</v>
      </c>
      <c r="AB400" s="66" t="s">
        <v>45</v>
      </c>
      <c r="AC400" s="481" t="s">
        <v>646</v>
      </c>
      <c r="AG400" s="75"/>
      <c r="AJ400" s="79" t="s">
        <v>45</v>
      </c>
      <c r="AK400" s="79">
        <v>0</v>
      </c>
      <c r="BB400" s="482" t="s">
        <v>66</v>
      </c>
      <c r="BM400" s="75">
        <f>IFERROR(X400*I400/H400,"0")</f>
        <v>11.142857142857142</v>
      </c>
      <c r="BN400" s="75">
        <f>IFERROR(Y400*I400/H400,"0")</f>
        <v>11.7</v>
      </c>
      <c r="BO400" s="75">
        <f>IFERROR(1/J400*(X400/H400),"0")</f>
        <v>2.6164311878597593E-2</v>
      </c>
      <c r="BP400" s="75">
        <f>IFERROR(1/J400*(Y400/H400),"0")</f>
        <v>2.7472527472527476E-2</v>
      </c>
    </row>
    <row r="401" spans="1:68" x14ac:dyDescent="0.2">
      <c r="A401" s="749"/>
      <c r="B401" s="749"/>
      <c r="C401" s="749"/>
      <c r="D401" s="749"/>
      <c r="E401" s="749"/>
      <c r="F401" s="749"/>
      <c r="G401" s="749"/>
      <c r="H401" s="749"/>
      <c r="I401" s="749"/>
      <c r="J401" s="749"/>
      <c r="K401" s="749"/>
      <c r="L401" s="749"/>
      <c r="M401" s="749"/>
      <c r="N401" s="749"/>
      <c r="O401" s="750"/>
      <c r="P401" s="746" t="s">
        <v>40</v>
      </c>
      <c r="Q401" s="747"/>
      <c r="R401" s="747"/>
      <c r="S401" s="747"/>
      <c r="T401" s="747"/>
      <c r="U401" s="747"/>
      <c r="V401" s="748"/>
      <c r="W401" s="40" t="s">
        <v>39</v>
      </c>
      <c r="X401" s="41">
        <f>IFERROR(X398/H398,"0")+IFERROR(X399/H399,"0")+IFERROR(X400/H400,"0")</f>
        <v>11.99294532627866</v>
      </c>
      <c r="Y401" s="41">
        <f>IFERROR(Y398/H398,"0")+IFERROR(Y399/H399,"0")+IFERROR(Y400/H400,"0")</f>
        <v>13</v>
      </c>
      <c r="Z401" s="41">
        <f>IFERROR(IF(Z398="",0,Z398),"0")+IFERROR(IF(Z399="",0,Z399),"0")+IFERROR(IF(Z400="",0,Z400),"0")</f>
        <v>0.12204000000000001</v>
      </c>
      <c r="AA401" s="64"/>
      <c r="AB401" s="64"/>
      <c r="AC401" s="64"/>
    </row>
    <row r="402" spans="1:68" x14ac:dyDescent="0.2">
      <c r="A402" s="749"/>
      <c r="B402" s="749"/>
      <c r="C402" s="749"/>
      <c r="D402" s="749"/>
      <c r="E402" s="749"/>
      <c r="F402" s="749"/>
      <c r="G402" s="749"/>
      <c r="H402" s="749"/>
      <c r="I402" s="749"/>
      <c r="J402" s="749"/>
      <c r="K402" s="749"/>
      <c r="L402" s="749"/>
      <c r="M402" s="749"/>
      <c r="N402" s="749"/>
      <c r="O402" s="750"/>
      <c r="P402" s="746" t="s">
        <v>40</v>
      </c>
      <c r="Q402" s="747"/>
      <c r="R402" s="747"/>
      <c r="S402" s="747"/>
      <c r="T402" s="747"/>
      <c r="U402" s="747"/>
      <c r="V402" s="748"/>
      <c r="W402" s="40" t="s">
        <v>0</v>
      </c>
      <c r="X402" s="41">
        <f>IFERROR(SUM(X398:X400),"0")</f>
        <v>40</v>
      </c>
      <c r="Y402" s="41">
        <f>IFERROR(SUM(Y398:Y400),"0")</f>
        <v>45.3</v>
      </c>
      <c r="Z402" s="40"/>
      <c r="AA402" s="64"/>
      <c r="AB402" s="64"/>
      <c r="AC402" s="64"/>
    </row>
    <row r="403" spans="1:68" ht="27.75" hidden="1" customHeight="1" x14ac:dyDescent="0.2">
      <c r="A403" s="790" t="s">
        <v>647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52"/>
      <c r="AB403" s="52"/>
      <c r="AC403" s="52"/>
    </row>
    <row r="404" spans="1:68" ht="16.5" hidden="1" customHeight="1" x14ac:dyDescent="0.25">
      <c r="A404" s="769" t="s">
        <v>648</v>
      </c>
      <c r="B404" s="769"/>
      <c r="C404" s="769"/>
      <c r="D404" s="769"/>
      <c r="E404" s="769"/>
      <c r="F404" s="769"/>
      <c r="G404" s="769"/>
      <c r="H404" s="769"/>
      <c r="I404" s="769"/>
      <c r="J404" s="769"/>
      <c r="K404" s="769"/>
      <c r="L404" s="769"/>
      <c r="M404" s="769"/>
      <c r="N404" s="769"/>
      <c r="O404" s="769"/>
      <c r="P404" s="769"/>
      <c r="Q404" s="769"/>
      <c r="R404" s="769"/>
      <c r="S404" s="769"/>
      <c r="T404" s="769"/>
      <c r="U404" s="769"/>
      <c r="V404" s="769"/>
      <c r="W404" s="769"/>
      <c r="X404" s="769"/>
      <c r="Y404" s="769"/>
      <c r="Z404" s="769"/>
      <c r="AA404" s="62"/>
      <c r="AB404" s="62"/>
      <c r="AC404" s="62"/>
    </row>
    <row r="405" spans="1:68" ht="14.25" hidden="1" customHeight="1" x14ac:dyDescent="0.25">
      <c r="A405" s="758" t="s">
        <v>101</v>
      </c>
      <c r="B405" s="758"/>
      <c r="C405" s="758"/>
      <c r="D405" s="758"/>
      <c r="E405" s="758"/>
      <c r="F405" s="758"/>
      <c r="G405" s="758"/>
      <c r="H405" s="758"/>
      <c r="I405" s="758"/>
      <c r="J405" s="758"/>
      <c r="K405" s="758"/>
      <c r="L405" s="758"/>
      <c r="M405" s="758"/>
      <c r="N405" s="758"/>
      <c r="O405" s="758"/>
      <c r="P405" s="758"/>
      <c r="Q405" s="758"/>
      <c r="R405" s="758"/>
      <c r="S405" s="758"/>
      <c r="T405" s="758"/>
      <c r="U405" s="758"/>
      <c r="V405" s="758"/>
      <c r="W405" s="758"/>
      <c r="X405" s="758"/>
      <c r="Y405" s="758"/>
      <c r="Z405" s="758"/>
      <c r="AA405" s="63"/>
      <c r="AB405" s="63"/>
      <c r="AC405" s="63"/>
    </row>
    <row r="406" spans="1:68" ht="37.5" hidden="1" customHeight="1" x14ac:dyDescent="0.25">
      <c r="A406" s="60" t="s">
        <v>649</v>
      </c>
      <c r="B406" s="60" t="s">
        <v>650</v>
      </c>
      <c r="C406" s="34">
        <v>4301011869</v>
      </c>
      <c r="D406" s="759">
        <v>4680115884847</v>
      </c>
      <c r="E406" s="759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106</v>
      </c>
      <c r="L406" s="35" t="s">
        <v>136</v>
      </c>
      <c r="M406" s="36" t="s">
        <v>82</v>
      </c>
      <c r="N406" s="36"/>
      <c r="O406" s="35">
        <v>60</v>
      </c>
      <c r="P406" s="89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61"/>
      <c r="R406" s="761"/>
      <c r="S406" s="761"/>
      <c r="T406" s="762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77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83" t="s">
        <v>651</v>
      </c>
      <c r="AG406" s="75"/>
      <c r="AJ406" s="79" t="s">
        <v>137</v>
      </c>
      <c r="AK406" s="79">
        <v>720</v>
      </c>
      <c r="BB406" s="484" t="s">
        <v>66</v>
      </c>
      <c r="BM406" s="75">
        <f t="shared" ref="BM406:BM415" si="78">IFERROR(X406*I406/H406,"0")</f>
        <v>0</v>
      </c>
      <c r="BN406" s="75">
        <f t="shared" ref="BN406:BN415" si="79">IFERROR(Y406*I406/H406,"0")</f>
        <v>0</v>
      </c>
      <c r="BO406" s="75">
        <f t="shared" ref="BO406:BO415" si="80">IFERROR(1/J406*(X406/H406),"0")</f>
        <v>0</v>
      </c>
      <c r="BP406" s="75">
        <f t="shared" ref="BP406:BP415" si="81">IFERROR(1/J406*(Y406/H406),"0")</f>
        <v>0</v>
      </c>
    </row>
    <row r="407" spans="1:68" ht="27" customHeight="1" x14ac:dyDescent="0.25">
      <c r="A407" s="60" t="s">
        <v>649</v>
      </c>
      <c r="B407" s="60" t="s">
        <v>652</v>
      </c>
      <c r="C407" s="34">
        <v>4301011946</v>
      </c>
      <c r="D407" s="759">
        <v>4680115884847</v>
      </c>
      <c r="E407" s="759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106</v>
      </c>
      <c r="L407" s="35" t="s">
        <v>45</v>
      </c>
      <c r="M407" s="36" t="s">
        <v>412</v>
      </c>
      <c r="N407" s="36"/>
      <c r="O407" s="35">
        <v>60</v>
      </c>
      <c r="P407" s="88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61"/>
      <c r="R407" s="761"/>
      <c r="S407" s="761"/>
      <c r="T407" s="762"/>
      <c r="U407" s="37" t="s">
        <v>45</v>
      </c>
      <c r="V407" s="37" t="s">
        <v>45</v>
      </c>
      <c r="W407" s="38" t="s">
        <v>0</v>
      </c>
      <c r="X407" s="56">
        <v>3200</v>
      </c>
      <c r="Y407" s="53">
        <f t="shared" si="77"/>
        <v>3210</v>
      </c>
      <c r="Z407" s="39">
        <f>IFERROR(IF(Y407=0,"",ROUNDUP(Y407/H407,0)*0.02039),"")</f>
        <v>4.3634599999999999</v>
      </c>
      <c r="AA407" s="65" t="s">
        <v>45</v>
      </c>
      <c r="AB407" s="66" t="s">
        <v>45</v>
      </c>
      <c r="AC407" s="485" t="s">
        <v>653</v>
      </c>
      <c r="AG407" s="75"/>
      <c r="AJ407" s="79" t="s">
        <v>45</v>
      </c>
      <c r="AK407" s="79">
        <v>0</v>
      </c>
      <c r="BB407" s="486" t="s">
        <v>66</v>
      </c>
      <c r="BM407" s="75">
        <f t="shared" si="78"/>
        <v>3302.4</v>
      </c>
      <c r="BN407" s="75">
        <f t="shared" si="79"/>
        <v>3312.7200000000003</v>
      </c>
      <c r="BO407" s="75">
        <f t="shared" si="80"/>
        <v>4.4444444444444446</v>
      </c>
      <c r="BP407" s="75">
        <f t="shared" si="81"/>
        <v>4.458333333333333</v>
      </c>
    </row>
    <row r="408" spans="1:68" ht="27" hidden="1" customHeight="1" x14ac:dyDescent="0.25">
      <c r="A408" s="60" t="s">
        <v>654</v>
      </c>
      <c r="B408" s="60" t="s">
        <v>655</v>
      </c>
      <c r="C408" s="34">
        <v>4301011870</v>
      </c>
      <c r="D408" s="759">
        <v>4680115884854</v>
      </c>
      <c r="E408" s="759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106</v>
      </c>
      <c r="L408" s="35" t="s">
        <v>136</v>
      </c>
      <c r="M408" s="36" t="s">
        <v>82</v>
      </c>
      <c r="N408" s="36"/>
      <c r="O408" s="35">
        <v>60</v>
      </c>
      <c r="P408" s="8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61"/>
      <c r="R408" s="761"/>
      <c r="S408" s="761"/>
      <c r="T408" s="762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77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7" t="s">
        <v>656</v>
      </c>
      <c r="AG408" s="75"/>
      <c r="AJ408" s="79" t="s">
        <v>137</v>
      </c>
      <c r="AK408" s="79">
        <v>720</v>
      </c>
      <c r="BB408" s="488" t="s">
        <v>66</v>
      </c>
      <c r="BM408" s="75">
        <f t="shared" si="78"/>
        <v>0</v>
      </c>
      <c r="BN408" s="75">
        <f t="shared" si="79"/>
        <v>0</v>
      </c>
      <c r="BO408" s="75">
        <f t="shared" si="80"/>
        <v>0</v>
      </c>
      <c r="BP408" s="75">
        <f t="shared" si="81"/>
        <v>0</v>
      </c>
    </row>
    <row r="409" spans="1:68" ht="27" customHeight="1" x14ac:dyDescent="0.25">
      <c r="A409" s="60" t="s">
        <v>654</v>
      </c>
      <c r="B409" s="60" t="s">
        <v>657</v>
      </c>
      <c r="C409" s="34">
        <v>4301011947</v>
      </c>
      <c r="D409" s="759">
        <v>4680115884854</v>
      </c>
      <c r="E409" s="759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106</v>
      </c>
      <c r="L409" s="35" t="s">
        <v>45</v>
      </c>
      <c r="M409" s="36" t="s">
        <v>412</v>
      </c>
      <c r="N409" s="36"/>
      <c r="O409" s="35">
        <v>60</v>
      </c>
      <c r="P409" s="8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61"/>
      <c r="R409" s="761"/>
      <c r="S409" s="761"/>
      <c r="T409" s="762"/>
      <c r="U409" s="37" t="s">
        <v>45</v>
      </c>
      <c r="V409" s="37" t="s">
        <v>45</v>
      </c>
      <c r="W409" s="38" t="s">
        <v>0</v>
      </c>
      <c r="X409" s="56">
        <v>1300</v>
      </c>
      <c r="Y409" s="53">
        <f t="shared" si="77"/>
        <v>1305</v>
      </c>
      <c r="Z409" s="39">
        <f>IFERROR(IF(Y409=0,"",ROUNDUP(Y409/H409,0)*0.02039),"")</f>
        <v>1.7739299999999998</v>
      </c>
      <c r="AA409" s="65" t="s">
        <v>45</v>
      </c>
      <c r="AB409" s="66" t="s">
        <v>45</v>
      </c>
      <c r="AC409" s="489" t="s">
        <v>653</v>
      </c>
      <c r="AG409" s="75"/>
      <c r="AJ409" s="79" t="s">
        <v>45</v>
      </c>
      <c r="AK409" s="79">
        <v>0</v>
      </c>
      <c r="BB409" s="490" t="s">
        <v>66</v>
      </c>
      <c r="BM409" s="75">
        <f t="shared" si="78"/>
        <v>1341.6</v>
      </c>
      <c r="BN409" s="75">
        <f t="shared" si="79"/>
        <v>1346.76</v>
      </c>
      <c r="BO409" s="75">
        <f t="shared" si="80"/>
        <v>1.8055555555555556</v>
      </c>
      <c r="BP409" s="75">
        <f t="shared" si="81"/>
        <v>1.8125</v>
      </c>
    </row>
    <row r="410" spans="1:68" ht="37.5" hidden="1" customHeight="1" x14ac:dyDescent="0.25">
      <c r="A410" s="60" t="s">
        <v>658</v>
      </c>
      <c r="B410" s="60" t="s">
        <v>659</v>
      </c>
      <c r="C410" s="34">
        <v>4301011867</v>
      </c>
      <c r="D410" s="759">
        <v>4680115884830</v>
      </c>
      <c r="E410" s="759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106</v>
      </c>
      <c r="L410" s="35" t="s">
        <v>136</v>
      </c>
      <c r="M410" s="36" t="s">
        <v>82</v>
      </c>
      <c r="N410" s="36"/>
      <c r="O410" s="35">
        <v>60</v>
      </c>
      <c r="P410" s="88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61"/>
      <c r="R410" s="761"/>
      <c r="S410" s="761"/>
      <c r="T410" s="762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77"/>
        <v>0</v>
      </c>
      <c r="Z410" s="39" t="str">
        <f>IFERROR(IF(Y410=0,"",ROUNDUP(Y410/H410,0)*0.02175),"")</f>
        <v/>
      </c>
      <c r="AA410" s="65" t="s">
        <v>45</v>
      </c>
      <c r="AB410" s="66" t="s">
        <v>45</v>
      </c>
      <c r="AC410" s="491" t="s">
        <v>660</v>
      </c>
      <c r="AG410" s="75"/>
      <c r="AJ410" s="79" t="s">
        <v>137</v>
      </c>
      <c r="AK410" s="79">
        <v>720</v>
      </c>
      <c r="BB410" s="492" t="s">
        <v>66</v>
      </c>
      <c r="BM410" s="75">
        <f t="shared" si="78"/>
        <v>0</v>
      </c>
      <c r="BN410" s="75">
        <f t="shared" si="79"/>
        <v>0</v>
      </c>
      <c r="BO410" s="75">
        <f t="shared" si="80"/>
        <v>0</v>
      </c>
      <c r="BP410" s="75">
        <f t="shared" si="81"/>
        <v>0</v>
      </c>
    </row>
    <row r="411" spans="1:68" ht="27" hidden="1" customHeight="1" x14ac:dyDescent="0.25">
      <c r="A411" s="60" t="s">
        <v>658</v>
      </c>
      <c r="B411" s="60" t="s">
        <v>661</v>
      </c>
      <c r="C411" s="34">
        <v>4301011943</v>
      </c>
      <c r="D411" s="759">
        <v>4680115884830</v>
      </c>
      <c r="E411" s="759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106</v>
      </c>
      <c r="L411" s="35" t="s">
        <v>45</v>
      </c>
      <c r="M411" s="36" t="s">
        <v>412</v>
      </c>
      <c r="N411" s="36"/>
      <c r="O411" s="35">
        <v>60</v>
      </c>
      <c r="P411" s="8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61"/>
      <c r="R411" s="761"/>
      <c r="S411" s="761"/>
      <c r="T411" s="762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7"/>
        <v>0</v>
      </c>
      <c r="Z411" s="39" t="str">
        <f>IFERROR(IF(Y411=0,"",ROUNDUP(Y411/H411,0)*0.02039),"")</f>
        <v/>
      </c>
      <c r="AA411" s="65" t="s">
        <v>45</v>
      </c>
      <c r="AB411" s="66" t="s">
        <v>45</v>
      </c>
      <c r="AC411" s="493" t="s">
        <v>653</v>
      </c>
      <c r="AG411" s="75"/>
      <c r="AJ411" s="79" t="s">
        <v>45</v>
      </c>
      <c r="AK411" s="79">
        <v>0</v>
      </c>
      <c r="BB411" s="494" t="s">
        <v>66</v>
      </c>
      <c r="BM411" s="75">
        <f t="shared" si="78"/>
        <v>0</v>
      </c>
      <c r="BN411" s="75">
        <f t="shared" si="79"/>
        <v>0</v>
      </c>
      <c r="BO411" s="75">
        <f t="shared" si="80"/>
        <v>0</v>
      </c>
      <c r="BP411" s="75">
        <f t="shared" si="81"/>
        <v>0</v>
      </c>
    </row>
    <row r="412" spans="1:68" ht="27" customHeight="1" x14ac:dyDescent="0.25">
      <c r="A412" s="60" t="s">
        <v>662</v>
      </c>
      <c r="B412" s="60" t="s">
        <v>663</v>
      </c>
      <c r="C412" s="34">
        <v>4301011832</v>
      </c>
      <c r="D412" s="759">
        <v>4607091383997</v>
      </c>
      <c r="E412" s="759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106</v>
      </c>
      <c r="L412" s="35" t="s">
        <v>45</v>
      </c>
      <c r="M412" s="36" t="s">
        <v>149</v>
      </c>
      <c r="N412" s="36"/>
      <c r="O412" s="35">
        <v>60</v>
      </c>
      <c r="P412" s="8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61"/>
      <c r="R412" s="761"/>
      <c r="S412" s="761"/>
      <c r="T412" s="762"/>
      <c r="U412" s="37" t="s">
        <v>45</v>
      </c>
      <c r="V412" s="37" t="s">
        <v>45</v>
      </c>
      <c r="W412" s="38" t="s">
        <v>0</v>
      </c>
      <c r="X412" s="56">
        <v>1540</v>
      </c>
      <c r="Y412" s="53">
        <f t="shared" si="77"/>
        <v>1545</v>
      </c>
      <c r="Z412" s="39">
        <f>IFERROR(IF(Y412=0,"",ROUNDUP(Y412/H412,0)*0.02175),"")</f>
        <v>2.2402499999999996</v>
      </c>
      <c r="AA412" s="65" t="s">
        <v>45</v>
      </c>
      <c r="AB412" s="66" t="s">
        <v>45</v>
      </c>
      <c r="AC412" s="495" t="s">
        <v>664</v>
      </c>
      <c r="AG412" s="75"/>
      <c r="AJ412" s="79" t="s">
        <v>45</v>
      </c>
      <c r="AK412" s="79">
        <v>0</v>
      </c>
      <c r="BB412" s="496" t="s">
        <v>66</v>
      </c>
      <c r="BM412" s="75">
        <f t="shared" si="78"/>
        <v>1589.28</v>
      </c>
      <c r="BN412" s="75">
        <f t="shared" si="79"/>
        <v>1594.44</v>
      </c>
      <c r="BO412" s="75">
        <f t="shared" si="80"/>
        <v>2.1388888888888888</v>
      </c>
      <c r="BP412" s="75">
        <f t="shared" si="81"/>
        <v>2.145833333333333</v>
      </c>
    </row>
    <row r="413" spans="1:68" ht="27" hidden="1" customHeight="1" x14ac:dyDescent="0.25">
      <c r="A413" s="60" t="s">
        <v>665</v>
      </c>
      <c r="B413" s="60" t="s">
        <v>666</v>
      </c>
      <c r="C413" s="34">
        <v>4301011433</v>
      </c>
      <c r="D413" s="759">
        <v>4680115882638</v>
      </c>
      <c r="E413" s="759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115</v>
      </c>
      <c r="L413" s="35" t="s">
        <v>45</v>
      </c>
      <c r="M413" s="36" t="s">
        <v>109</v>
      </c>
      <c r="N413" s="36"/>
      <c r="O413" s="35">
        <v>90</v>
      </c>
      <c r="P413" s="8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61"/>
      <c r="R413" s="761"/>
      <c r="S413" s="761"/>
      <c r="T413" s="762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7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7" t="s">
        <v>667</v>
      </c>
      <c r="AG413" s="75"/>
      <c r="AJ413" s="79" t="s">
        <v>45</v>
      </c>
      <c r="AK413" s="79">
        <v>0</v>
      </c>
      <c r="BB413" s="498" t="s">
        <v>66</v>
      </c>
      <c r="BM413" s="75">
        <f t="shared" si="78"/>
        <v>0</v>
      </c>
      <c r="BN413" s="75">
        <f t="shared" si="79"/>
        <v>0</v>
      </c>
      <c r="BO413" s="75">
        <f t="shared" si="80"/>
        <v>0</v>
      </c>
      <c r="BP413" s="75">
        <f t="shared" si="81"/>
        <v>0</v>
      </c>
    </row>
    <row r="414" spans="1:68" ht="27" hidden="1" customHeight="1" x14ac:dyDescent="0.25">
      <c r="A414" s="60" t="s">
        <v>668</v>
      </c>
      <c r="B414" s="60" t="s">
        <v>669</v>
      </c>
      <c r="C414" s="34">
        <v>4301011952</v>
      </c>
      <c r="D414" s="759">
        <v>4680115884922</v>
      </c>
      <c r="E414" s="759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115</v>
      </c>
      <c r="L414" s="35" t="s">
        <v>45</v>
      </c>
      <c r="M414" s="36" t="s">
        <v>82</v>
      </c>
      <c r="N414" s="36"/>
      <c r="O414" s="35">
        <v>60</v>
      </c>
      <c r="P414" s="8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61"/>
      <c r="R414" s="761"/>
      <c r="S414" s="761"/>
      <c r="T414" s="762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7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9" t="s">
        <v>656</v>
      </c>
      <c r="AG414" s="75"/>
      <c r="AJ414" s="79" t="s">
        <v>45</v>
      </c>
      <c r="AK414" s="79">
        <v>0</v>
      </c>
      <c r="BB414" s="500" t="s">
        <v>66</v>
      </c>
      <c r="BM414" s="75">
        <f t="shared" si="78"/>
        <v>0</v>
      </c>
      <c r="BN414" s="75">
        <f t="shared" si="79"/>
        <v>0</v>
      </c>
      <c r="BO414" s="75">
        <f t="shared" si="80"/>
        <v>0</v>
      </c>
      <c r="BP414" s="75">
        <f t="shared" si="81"/>
        <v>0</v>
      </c>
    </row>
    <row r="415" spans="1:68" ht="37.5" hidden="1" customHeight="1" x14ac:dyDescent="0.25">
      <c r="A415" s="60" t="s">
        <v>670</v>
      </c>
      <c r="B415" s="60" t="s">
        <v>671</v>
      </c>
      <c r="C415" s="34">
        <v>4301011868</v>
      </c>
      <c r="D415" s="759">
        <v>4680115884861</v>
      </c>
      <c r="E415" s="759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115</v>
      </c>
      <c r="L415" s="35" t="s">
        <v>45</v>
      </c>
      <c r="M415" s="36" t="s">
        <v>82</v>
      </c>
      <c r="N415" s="36"/>
      <c r="O415" s="35">
        <v>60</v>
      </c>
      <c r="P415" s="8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61"/>
      <c r="R415" s="761"/>
      <c r="S415" s="761"/>
      <c r="T415" s="762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7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501" t="s">
        <v>660</v>
      </c>
      <c r="AG415" s="75"/>
      <c r="AJ415" s="79" t="s">
        <v>45</v>
      </c>
      <c r="AK415" s="79">
        <v>0</v>
      </c>
      <c r="BB415" s="502" t="s">
        <v>66</v>
      </c>
      <c r="BM415" s="75">
        <f t="shared" si="78"/>
        <v>0</v>
      </c>
      <c r="BN415" s="75">
        <f t="shared" si="79"/>
        <v>0</v>
      </c>
      <c r="BO415" s="75">
        <f t="shared" si="80"/>
        <v>0</v>
      </c>
      <c r="BP415" s="75">
        <f t="shared" si="81"/>
        <v>0</v>
      </c>
    </row>
    <row r="416" spans="1:68" x14ac:dyDescent="0.2">
      <c r="A416" s="749"/>
      <c r="B416" s="749"/>
      <c r="C416" s="749"/>
      <c r="D416" s="749"/>
      <c r="E416" s="749"/>
      <c r="F416" s="749"/>
      <c r="G416" s="749"/>
      <c r="H416" s="749"/>
      <c r="I416" s="749"/>
      <c r="J416" s="749"/>
      <c r="K416" s="749"/>
      <c r="L416" s="749"/>
      <c r="M416" s="749"/>
      <c r="N416" s="749"/>
      <c r="O416" s="750"/>
      <c r="P416" s="746" t="s">
        <v>40</v>
      </c>
      <c r="Q416" s="747"/>
      <c r="R416" s="747"/>
      <c r="S416" s="747"/>
      <c r="T416" s="747"/>
      <c r="U416" s="747"/>
      <c r="V416" s="748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402.66666666666669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404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8.3776399999999995</v>
      </c>
      <c r="AA416" s="64"/>
      <c r="AB416" s="64"/>
      <c r="AC416" s="64"/>
    </row>
    <row r="417" spans="1:68" x14ac:dyDescent="0.2">
      <c r="A417" s="749"/>
      <c r="B417" s="749"/>
      <c r="C417" s="749"/>
      <c r="D417" s="749"/>
      <c r="E417" s="749"/>
      <c r="F417" s="749"/>
      <c r="G417" s="749"/>
      <c r="H417" s="749"/>
      <c r="I417" s="749"/>
      <c r="J417" s="749"/>
      <c r="K417" s="749"/>
      <c r="L417" s="749"/>
      <c r="M417" s="749"/>
      <c r="N417" s="749"/>
      <c r="O417" s="750"/>
      <c r="P417" s="746" t="s">
        <v>40</v>
      </c>
      <c r="Q417" s="747"/>
      <c r="R417" s="747"/>
      <c r="S417" s="747"/>
      <c r="T417" s="747"/>
      <c r="U417" s="747"/>
      <c r="V417" s="748"/>
      <c r="W417" s="40" t="s">
        <v>0</v>
      </c>
      <c r="X417" s="41">
        <f>IFERROR(SUM(X406:X415),"0")</f>
        <v>6040</v>
      </c>
      <c r="Y417" s="41">
        <f>IFERROR(SUM(Y406:Y415),"0")</f>
        <v>6060</v>
      </c>
      <c r="Z417" s="40"/>
      <c r="AA417" s="64"/>
      <c r="AB417" s="64"/>
      <c r="AC417" s="64"/>
    </row>
    <row r="418" spans="1:68" ht="14.25" hidden="1" customHeight="1" x14ac:dyDescent="0.25">
      <c r="A418" s="758" t="s">
        <v>152</v>
      </c>
      <c r="B418" s="758"/>
      <c r="C418" s="758"/>
      <c r="D418" s="758"/>
      <c r="E418" s="758"/>
      <c r="F418" s="758"/>
      <c r="G418" s="758"/>
      <c r="H418" s="758"/>
      <c r="I418" s="758"/>
      <c r="J418" s="758"/>
      <c r="K418" s="758"/>
      <c r="L418" s="758"/>
      <c r="M418" s="758"/>
      <c r="N418" s="758"/>
      <c r="O418" s="758"/>
      <c r="P418" s="758"/>
      <c r="Q418" s="758"/>
      <c r="R418" s="758"/>
      <c r="S418" s="758"/>
      <c r="T418" s="758"/>
      <c r="U418" s="758"/>
      <c r="V418" s="758"/>
      <c r="W418" s="758"/>
      <c r="X418" s="758"/>
      <c r="Y418" s="758"/>
      <c r="Z418" s="758"/>
      <c r="AA418" s="63"/>
      <c r="AB418" s="63"/>
      <c r="AC418" s="63"/>
    </row>
    <row r="419" spans="1:68" ht="27" customHeight="1" x14ac:dyDescent="0.25">
      <c r="A419" s="60" t="s">
        <v>672</v>
      </c>
      <c r="B419" s="60" t="s">
        <v>673</v>
      </c>
      <c r="C419" s="34">
        <v>4301020178</v>
      </c>
      <c r="D419" s="759">
        <v>4607091383980</v>
      </c>
      <c r="E419" s="759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106</v>
      </c>
      <c r="L419" s="35" t="s">
        <v>136</v>
      </c>
      <c r="M419" s="36" t="s">
        <v>109</v>
      </c>
      <c r="N419" s="36"/>
      <c r="O419" s="35">
        <v>50</v>
      </c>
      <c r="P419" s="8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61"/>
      <c r="R419" s="761"/>
      <c r="S419" s="761"/>
      <c r="T419" s="762"/>
      <c r="U419" s="37" t="s">
        <v>45</v>
      </c>
      <c r="V419" s="37" t="s">
        <v>45</v>
      </c>
      <c r="W419" s="38" t="s">
        <v>0</v>
      </c>
      <c r="X419" s="56">
        <v>2160</v>
      </c>
      <c r="Y419" s="53">
        <f>IFERROR(IF(X419="",0,CEILING((X419/$H419),1)*$H419),"")</f>
        <v>2160</v>
      </c>
      <c r="Z419" s="39">
        <f>IFERROR(IF(Y419=0,"",ROUNDUP(Y419/H419,0)*0.02175),"")</f>
        <v>3.1319999999999997</v>
      </c>
      <c r="AA419" s="65" t="s">
        <v>45</v>
      </c>
      <c r="AB419" s="66" t="s">
        <v>45</v>
      </c>
      <c r="AC419" s="503" t="s">
        <v>674</v>
      </c>
      <c r="AG419" s="75"/>
      <c r="AJ419" s="79" t="s">
        <v>137</v>
      </c>
      <c r="AK419" s="79">
        <v>720</v>
      </c>
      <c r="BB419" s="504" t="s">
        <v>66</v>
      </c>
      <c r="BM419" s="75">
        <f>IFERROR(X419*I419/H419,"0")</f>
        <v>2229.1200000000003</v>
      </c>
      <c r="BN419" s="75">
        <f>IFERROR(Y419*I419/H419,"0")</f>
        <v>2229.1200000000003</v>
      </c>
      <c r="BO419" s="75">
        <f>IFERROR(1/J419*(X419/H419),"0")</f>
        <v>3</v>
      </c>
      <c r="BP419" s="75">
        <f>IFERROR(1/J419*(Y419/H419),"0")</f>
        <v>3</v>
      </c>
    </row>
    <row r="420" spans="1:68" ht="27" hidden="1" customHeight="1" x14ac:dyDescent="0.25">
      <c r="A420" s="60" t="s">
        <v>675</v>
      </c>
      <c r="B420" s="60" t="s">
        <v>676</v>
      </c>
      <c r="C420" s="34">
        <v>4301020179</v>
      </c>
      <c r="D420" s="759">
        <v>4607091384178</v>
      </c>
      <c r="E420" s="759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115</v>
      </c>
      <c r="L420" s="35" t="s">
        <v>45</v>
      </c>
      <c r="M420" s="36" t="s">
        <v>109</v>
      </c>
      <c r="N420" s="36"/>
      <c r="O420" s="35">
        <v>50</v>
      </c>
      <c r="P420" s="8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61"/>
      <c r="R420" s="761"/>
      <c r="S420" s="761"/>
      <c r="T420" s="762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05" t="s">
        <v>674</v>
      </c>
      <c r="AG420" s="75"/>
      <c r="AJ420" s="79" t="s">
        <v>45</v>
      </c>
      <c r="AK420" s="79">
        <v>0</v>
      </c>
      <c r="BB420" s="506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749"/>
      <c r="B421" s="749"/>
      <c r="C421" s="749"/>
      <c r="D421" s="749"/>
      <c r="E421" s="749"/>
      <c r="F421" s="749"/>
      <c r="G421" s="749"/>
      <c r="H421" s="749"/>
      <c r="I421" s="749"/>
      <c r="J421" s="749"/>
      <c r="K421" s="749"/>
      <c r="L421" s="749"/>
      <c r="M421" s="749"/>
      <c r="N421" s="749"/>
      <c r="O421" s="750"/>
      <c r="P421" s="746" t="s">
        <v>40</v>
      </c>
      <c r="Q421" s="747"/>
      <c r="R421" s="747"/>
      <c r="S421" s="747"/>
      <c r="T421" s="747"/>
      <c r="U421" s="747"/>
      <c r="V421" s="748"/>
      <c r="W421" s="40" t="s">
        <v>39</v>
      </c>
      <c r="X421" s="41">
        <f>IFERROR(X419/H419,"0")+IFERROR(X420/H420,"0")</f>
        <v>144</v>
      </c>
      <c r="Y421" s="41">
        <f>IFERROR(Y419/H419,"0")+IFERROR(Y420/H420,"0")</f>
        <v>144</v>
      </c>
      <c r="Z421" s="41">
        <f>IFERROR(IF(Z419="",0,Z419),"0")+IFERROR(IF(Z420="",0,Z420),"0")</f>
        <v>3.1319999999999997</v>
      </c>
      <c r="AA421" s="64"/>
      <c r="AB421" s="64"/>
      <c r="AC421" s="64"/>
    </row>
    <row r="422" spans="1:68" x14ac:dyDescent="0.2">
      <c r="A422" s="749"/>
      <c r="B422" s="749"/>
      <c r="C422" s="749"/>
      <c r="D422" s="749"/>
      <c r="E422" s="749"/>
      <c r="F422" s="749"/>
      <c r="G422" s="749"/>
      <c r="H422" s="749"/>
      <c r="I422" s="749"/>
      <c r="J422" s="749"/>
      <c r="K422" s="749"/>
      <c r="L422" s="749"/>
      <c r="M422" s="749"/>
      <c r="N422" s="749"/>
      <c r="O422" s="750"/>
      <c r="P422" s="746" t="s">
        <v>40</v>
      </c>
      <c r="Q422" s="747"/>
      <c r="R422" s="747"/>
      <c r="S422" s="747"/>
      <c r="T422" s="747"/>
      <c r="U422" s="747"/>
      <c r="V422" s="748"/>
      <c r="W422" s="40" t="s">
        <v>0</v>
      </c>
      <c r="X422" s="41">
        <f>IFERROR(SUM(X419:X420),"0")</f>
        <v>2160</v>
      </c>
      <c r="Y422" s="41">
        <f>IFERROR(SUM(Y419:Y420),"0")</f>
        <v>2160</v>
      </c>
      <c r="Z422" s="40"/>
      <c r="AA422" s="64"/>
      <c r="AB422" s="64"/>
      <c r="AC422" s="64"/>
    </row>
    <row r="423" spans="1:68" ht="14.25" hidden="1" customHeight="1" x14ac:dyDescent="0.25">
      <c r="A423" s="758" t="s">
        <v>78</v>
      </c>
      <c r="B423" s="758"/>
      <c r="C423" s="758"/>
      <c r="D423" s="758"/>
      <c r="E423" s="758"/>
      <c r="F423" s="758"/>
      <c r="G423" s="758"/>
      <c r="H423" s="758"/>
      <c r="I423" s="758"/>
      <c r="J423" s="758"/>
      <c r="K423" s="758"/>
      <c r="L423" s="758"/>
      <c r="M423" s="758"/>
      <c r="N423" s="758"/>
      <c r="O423" s="758"/>
      <c r="P423" s="758"/>
      <c r="Q423" s="758"/>
      <c r="R423" s="758"/>
      <c r="S423" s="758"/>
      <c r="T423" s="758"/>
      <c r="U423" s="758"/>
      <c r="V423" s="758"/>
      <c r="W423" s="758"/>
      <c r="X423" s="758"/>
      <c r="Y423" s="758"/>
      <c r="Z423" s="758"/>
      <c r="AA423" s="63"/>
      <c r="AB423" s="63"/>
      <c r="AC423" s="63"/>
    </row>
    <row r="424" spans="1:68" ht="27" customHeight="1" x14ac:dyDescent="0.25">
      <c r="A424" s="60" t="s">
        <v>677</v>
      </c>
      <c r="B424" s="60" t="s">
        <v>678</v>
      </c>
      <c r="C424" s="34">
        <v>4301051903</v>
      </c>
      <c r="D424" s="759">
        <v>4607091383928</v>
      </c>
      <c r="E424" s="759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106</v>
      </c>
      <c r="L424" s="35" t="s">
        <v>45</v>
      </c>
      <c r="M424" s="36" t="s">
        <v>105</v>
      </c>
      <c r="N424" s="36"/>
      <c r="O424" s="35">
        <v>40</v>
      </c>
      <c r="P424" s="883" t="s">
        <v>679</v>
      </c>
      <c r="Q424" s="761"/>
      <c r="R424" s="761"/>
      <c r="S424" s="761"/>
      <c r="T424" s="762"/>
      <c r="U424" s="37" t="s">
        <v>45</v>
      </c>
      <c r="V424" s="37" t="s">
        <v>45</v>
      </c>
      <c r="W424" s="38" t="s">
        <v>0</v>
      </c>
      <c r="X424" s="56">
        <v>2100</v>
      </c>
      <c r="Y424" s="53">
        <f>IFERROR(IF(X424="",0,CEILING((X424/$H424),1)*$H424),"")</f>
        <v>2106</v>
      </c>
      <c r="Z424" s="39">
        <f>IFERROR(IF(Y424=0,"",ROUNDUP(Y424/H424,0)*0.01898),"")</f>
        <v>4.4413200000000002</v>
      </c>
      <c r="AA424" s="65" t="s">
        <v>45</v>
      </c>
      <c r="AB424" s="66" t="s">
        <v>45</v>
      </c>
      <c r="AC424" s="507" t="s">
        <v>680</v>
      </c>
      <c r="AG424" s="75"/>
      <c r="AJ424" s="79" t="s">
        <v>45</v>
      </c>
      <c r="AK424" s="79">
        <v>0</v>
      </c>
      <c r="BB424" s="508" t="s">
        <v>66</v>
      </c>
      <c r="BM424" s="75">
        <f>IFERROR(X424*I424/H424,"0")</f>
        <v>2222.5</v>
      </c>
      <c r="BN424" s="75">
        <f>IFERROR(Y424*I424/H424,"0")</f>
        <v>2228.8500000000004</v>
      </c>
      <c r="BO424" s="75">
        <f>IFERROR(1/J424*(X424/H424),"0")</f>
        <v>3.6458333333333335</v>
      </c>
      <c r="BP424" s="75">
        <f>IFERROR(1/J424*(Y424/H424),"0")</f>
        <v>3.65625</v>
      </c>
    </row>
    <row r="425" spans="1:68" ht="27" customHeight="1" x14ac:dyDescent="0.25">
      <c r="A425" s="60" t="s">
        <v>681</v>
      </c>
      <c r="B425" s="60" t="s">
        <v>682</v>
      </c>
      <c r="C425" s="34">
        <v>4301051897</v>
      </c>
      <c r="D425" s="759">
        <v>4607091384260</v>
      </c>
      <c r="E425" s="759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106</v>
      </c>
      <c r="L425" s="35" t="s">
        <v>45</v>
      </c>
      <c r="M425" s="36" t="s">
        <v>105</v>
      </c>
      <c r="N425" s="36"/>
      <c r="O425" s="35">
        <v>40</v>
      </c>
      <c r="P425" s="884" t="s">
        <v>683</v>
      </c>
      <c r="Q425" s="761"/>
      <c r="R425" s="761"/>
      <c r="S425" s="761"/>
      <c r="T425" s="762"/>
      <c r="U425" s="37" t="s">
        <v>45</v>
      </c>
      <c r="V425" s="37" t="s">
        <v>45</v>
      </c>
      <c r="W425" s="38" t="s">
        <v>0</v>
      </c>
      <c r="X425" s="56">
        <v>510</v>
      </c>
      <c r="Y425" s="53">
        <f>IFERROR(IF(X425="",0,CEILING((X425/$H425),1)*$H425),"")</f>
        <v>513</v>
      </c>
      <c r="Z425" s="39">
        <f>IFERROR(IF(Y425=0,"",ROUNDUP(Y425/H425,0)*0.01898),"")</f>
        <v>1.08186</v>
      </c>
      <c r="AA425" s="65" t="s">
        <v>45</v>
      </c>
      <c r="AB425" s="66" t="s">
        <v>45</v>
      </c>
      <c r="AC425" s="509" t="s">
        <v>684</v>
      </c>
      <c r="AG425" s="75"/>
      <c r="AJ425" s="79" t="s">
        <v>45</v>
      </c>
      <c r="AK425" s="79">
        <v>0</v>
      </c>
      <c r="BB425" s="510" t="s">
        <v>66</v>
      </c>
      <c r="BM425" s="75">
        <f>IFERROR(X425*I425/H425,"0")</f>
        <v>539.41000000000008</v>
      </c>
      <c r="BN425" s="75">
        <f>IFERROR(Y425*I425/H425,"0")</f>
        <v>542.58300000000008</v>
      </c>
      <c r="BO425" s="75">
        <f>IFERROR(1/J425*(X425/H425),"0")</f>
        <v>0.88541666666666663</v>
      </c>
      <c r="BP425" s="75">
        <f>IFERROR(1/J425*(Y425/H425),"0")</f>
        <v>0.890625</v>
      </c>
    </row>
    <row r="426" spans="1:68" x14ac:dyDescent="0.2">
      <c r="A426" s="749"/>
      <c r="B426" s="749"/>
      <c r="C426" s="749"/>
      <c r="D426" s="749"/>
      <c r="E426" s="749"/>
      <c r="F426" s="749"/>
      <c r="G426" s="749"/>
      <c r="H426" s="749"/>
      <c r="I426" s="749"/>
      <c r="J426" s="749"/>
      <c r="K426" s="749"/>
      <c r="L426" s="749"/>
      <c r="M426" s="749"/>
      <c r="N426" s="749"/>
      <c r="O426" s="750"/>
      <c r="P426" s="746" t="s">
        <v>40</v>
      </c>
      <c r="Q426" s="747"/>
      <c r="R426" s="747"/>
      <c r="S426" s="747"/>
      <c r="T426" s="747"/>
      <c r="U426" s="747"/>
      <c r="V426" s="748"/>
      <c r="W426" s="40" t="s">
        <v>39</v>
      </c>
      <c r="X426" s="41">
        <f>IFERROR(X424/H424,"0")+IFERROR(X425/H425,"0")</f>
        <v>290</v>
      </c>
      <c r="Y426" s="41">
        <f>IFERROR(Y424/H424,"0")+IFERROR(Y425/H425,"0")</f>
        <v>291</v>
      </c>
      <c r="Z426" s="41">
        <f>IFERROR(IF(Z424="",0,Z424),"0")+IFERROR(IF(Z425="",0,Z425),"0")</f>
        <v>5.52318</v>
      </c>
      <c r="AA426" s="64"/>
      <c r="AB426" s="64"/>
      <c r="AC426" s="64"/>
    </row>
    <row r="427" spans="1:68" x14ac:dyDescent="0.2">
      <c r="A427" s="749"/>
      <c r="B427" s="749"/>
      <c r="C427" s="749"/>
      <c r="D427" s="749"/>
      <c r="E427" s="749"/>
      <c r="F427" s="749"/>
      <c r="G427" s="749"/>
      <c r="H427" s="749"/>
      <c r="I427" s="749"/>
      <c r="J427" s="749"/>
      <c r="K427" s="749"/>
      <c r="L427" s="749"/>
      <c r="M427" s="749"/>
      <c r="N427" s="749"/>
      <c r="O427" s="750"/>
      <c r="P427" s="746" t="s">
        <v>40</v>
      </c>
      <c r="Q427" s="747"/>
      <c r="R427" s="747"/>
      <c r="S427" s="747"/>
      <c r="T427" s="747"/>
      <c r="U427" s="747"/>
      <c r="V427" s="748"/>
      <c r="W427" s="40" t="s">
        <v>0</v>
      </c>
      <c r="X427" s="41">
        <f>IFERROR(SUM(X424:X425),"0")</f>
        <v>2610</v>
      </c>
      <c r="Y427" s="41">
        <f>IFERROR(SUM(Y424:Y425),"0")</f>
        <v>2619</v>
      </c>
      <c r="Z427" s="40"/>
      <c r="AA427" s="64"/>
      <c r="AB427" s="64"/>
      <c r="AC427" s="64"/>
    </row>
    <row r="428" spans="1:68" ht="14.25" hidden="1" customHeight="1" x14ac:dyDescent="0.25">
      <c r="A428" s="758" t="s">
        <v>194</v>
      </c>
      <c r="B428" s="758"/>
      <c r="C428" s="758"/>
      <c r="D428" s="758"/>
      <c r="E428" s="758"/>
      <c r="F428" s="758"/>
      <c r="G428" s="758"/>
      <c r="H428" s="758"/>
      <c r="I428" s="758"/>
      <c r="J428" s="758"/>
      <c r="K428" s="758"/>
      <c r="L428" s="758"/>
      <c r="M428" s="758"/>
      <c r="N428" s="758"/>
      <c r="O428" s="758"/>
      <c r="P428" s="758"/>
      <c r="Q428" s="758"/>
      <c r="R428" s="758"/>
      <c r="S428" s="758"/>
      <c r="T428" s="758"/>
      <c r="U428" s="758"/>
      <c r="V428" s="758"/>
      <c r="W428" s="758"/>
      <c r="X428" s="758"/>
      <c r="Y428" s="758"/>
      <c r="Z428" s="758"/>
      <c r="AA428" s="63"/>
      <c r="AB428" s="63"/>
      <c r="AC428" s="63"/>
    </row>
    <row r="429" spans="1:68" ht="27" customHeight="1" x14ac:dyDescent="0.25">
      <c r="A429" s="60" t="s">
        <v>685</v>
      </c>
      <c r="B429" s="60" t="s">
        <v>686</v>
      </c>
      <c r="C429" s="34">
        <v>4301060439</v>
      </c>
      <c r="D429" s="759">
        <v>4607091384673</v>
      </c>
      <c r="E429" s="759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106</v>
      </c>
      <c r="L429" s="35" t="s">
        <v>45</v>
      </c>
      <c r="M429" s="36" t="s">
        <v>105</v>
      </c>
      <c r="N429" s="36"/>
      <c r="O429" s="35">
        <v>30</v>
      </c>
      <c r="P429" s="875" t="s">
        <v>687</v>
      </c>
      <c r="Q429" s="761"/>
      <c r="R429" s="761"/>
      <c r="S429" s="761"/>
      <c r="T429" s="762"/>
      <c r="U429" s="37" t="s">
        <v>45</v>
      </c>
      <c r="V429" s="37" t="s">
        <v>45</v>
      </c>
      <c r="W429" s="38" t="s">
        <v>0</v>
      </c>
      <c r="X429" s="56">
        <v>300</v>
      </c>
      <c r="Y429" s="53">
        <f>IFERROR(IF(X429="",0,CEILING((X429/$H429),1)*$H429),"")</f>
        <v>306</v>
      </c>
      <c r="Z429" s="39">
        <f>IFERROR(IF(Y429=0,"",ROUNDUP(Y429/H429,0)*0.01898),"")</f>
        <v>0.64532</v>
      </c>
      <c r="AA429" s="65" t="s">
        <v>45</v>
      </c>
      <c r="AB429" s="66" t="s">
        <v>45</v>
      </c>
      <c r="AC429" s="511" t="s">
        <v>688</v>
      </c>
      <c r="AG429" s="75"/>
      <c r="AJ429" s="79" t="s">
        <v>45</v>
      </c>
      <c r="AK429" s="79">
        <v>0</v>
      </c>
      <c r="BB429" s="512" t="s">
        <v>66</v>
      </c>
      <c r="BM429" s="75">
        <f>IFERROR(X429*I429/H429,"0")</f>
        <v>317.29999999999995</v>
      </c>
      <c r="BN429" s="75">
        <f>IFERROR(Y429*I429/H429,"0")</f>
        <v>323.64599999999996</v>
      </c>
      <c r="BO429" s="75">
        <f>IFERROR(1/J429*(X429/H429),"0")</f>
        <v>0.52083333333333337</v>
      </c>
      <c r="BP429" s="75">
        <f>IFERROR(1/J429*(Y429/H429),"0")</f>
        <v>0.53125</v>
      </c>
    </row>
    <row r="430" spans="1:68" x14ac:dyDescent="0.2">
      <c r="A430" s="749"/>
      <c r="B430" s="749"/>
      <c r="C430" s="749"/>
      <c r="D430" s="749"/>
      <c r="E430" s="749"/>
      <c r="F430" s="749"/>
      <c r="G430" s="749"/>
      <c r="H430" s="749"/>
      <c r="I430" s="749"/>
      <c r="J430" s="749"/>
      <c r="K430" s="749"/>
      <c r="L430" s="749"/>
      <c r="M430" s="749"/>
      <c r="N430" s="749"/>
      <c r="O430" s="750"/>
      <c r="P430" s="746" t="s">
        <v>40</v>
      </c>
      <c r="Q430" s="747"/>
      <c r="R430" s="747"/>
      <c r="S430" s="747"/>
      <c r="T430" s="747"/>
      <c r="U430" s="747"/>
      <c r="V430" s="748"/>
      <c r="W430" s="40" t="s">
        <v>39</v>
      </c>
      <c r="X430" s="41">
        <f>IFERROR(X429/H429,"0")</f>
        <v>33.333333333333336</v>
      </c>
      <c r="Y430" s="41">
        <f>IFERROR(Y429/H429,"0")</f>
        <v>34</v>
      </c>
      <c r="Z430" s="41">
        <f>IFERROR(IF(Z429="",0,Z429),"0")</f>
        <v>0.64532</v>
      </c>
      <c r="AA430" s="64"/>
      <c r="AB430" s="64"/>
      <c r="AC430" s="64"/>
    </row>
    <row r="431" spans="1:68" x14ac:dyDescent="0.2">
      <c r="A431" s="749"/>
      <c r="B431" s="749"/>
      <c r="C431" s="749"/>
      <c r="D431" s="749"/>
      <c r="E431" s="749"/>
      <c r="F431" s="749"/>
      <c r="G431" s="749"/>
      <c r="H431" s="749"/>
      <c r="I431" s="749"/>
      <c r="J431" s="749"/>
      <c r="K431" s="749"/>
      <c r="L431" s="749"/>
      <c r="M431" s="749"/>
      <c r="N431" s="749"/>
      <c r="O431" s="750"/>
      <c r="P431" s="746" t="s">
        <v>40</v>
      </c>
      <c r="Q431" s="747"/>
      <c r="R431" s="747"/>
      <c r="S431" s="747"/>
      <c r="T431" s="747"/>
      <c r="U431" s="747"/>
      <c r="V431" s="748"/>
      <c r="W431" s="40" t="s">
        <v>0</v>
      </c>
      <c r="X431" s="41">
        <f>IFERROR(SUM(X429:X429),"0")</f>
        <v>300</v>
      </c>
      <c r="Y431" s="41">
        <f>IFERROR(SUM(Y429:Y429),"0")</f>
        <v>306</v>
      </c>
      <c r="Z431" s="40"/>
      <c r="AA431" s="64"/>
      <c r="AB431" s="64"/>
      <c r="AC431" s="64"/>
    </row>
    <row r="432" spans="1:68" ht="16.5" hidden="1" customHeight="1" x14ac:dyDescent="0.25">
      <c r="A432" s="769" t="s">
        <v>689</v>
      </c>
      <c r="B432" s="769"/>
      <c r="C432" s="769"/>
      <c r="D432" s="769"/>
      <c r="E432" s="769"/>
      <c r="F432" s="769"/>
      <c r="G432" s="769"/>
      <c r="H432" s="769"/>
      <c r="I432" s="769"/>
      <c r="J432" s="769"/>
      <c r="K432" s="769"/>
      <c r="L432" s="769"/>
      <c r="M432" s="769"/>
      <c r="N432" s="769"/>
      <c r="O432" s="769"/>
      <c r="P432" s="769"/>
      <c r="Q432" s="769"/>
      <c r="R432" s="769"/>
      <c r="S432" s="769"/>
      <c r="T432" s="769"/>
      <c r="U432" s="769"/>
      <c r="V432" s="769"/>
      <c r="W432" s="769"/>
      <c r="X432" s="769"/>
      <c r="Y432" s="769"/>
      <c r="Z432" s="769"/>
      <c r="AA432" s="62"/>
      <c r="AB432" s="62"/>
      <c r="AC432" s="62"/>
    </row>
    <row r="433" spans="1:68" ht="14.25" hidden="1" customHeight="1" x14ac:dyDescent="0.25">
      <c r="A433" s="758" t="s">
        <v>101</v>
      </c>
      <c r="B433" s="758"/>
      <c r="C433" s="758"/>
      <c r="D433" s="758"/>
      <c r="E433" s="758"/>
      <c r="F433" s="758"/>
      <c r="G433" s="758"/>
      <c r="H433" s="758"/>
      <c r="I433" s="758"/>
      <c r="J433" s="758"/>
      <c r="K433" s="758"/>
      <c r="L433" s="758"/>
      <c r="M433" s="758"/>
      <c r="N433" s="758"/>
      <c r="O433" s="758"/>
      <c r="P433" s="758"/>
      <c r="Q433" s="758"/>
      <c r="R433" s="758"/>
      <c r="S433" s="758"/>
      <c r="T433" s="758"/>
      <c r="U433" s="758"/>
      <c r="V433" s="758"/>
      <c r="W433" s="758"/>
      <c r="X433" s="758"/>
      <c r="Y433" s="758"/>
      <c r="Z433" s="758"/>
      <c r="AA433" s="63"/>
      <c r="AB433" s="63"/>
      <c r="AC433" s="63"/>
    </row>
    <row r="434" spans="1:68" ht="27" hidden="1" customHeight="1" x14ac:dyDescent="0.25">
      <c r="A434" s="60" t="s">
        <v>690</v>
      </c>
      <c r="B434" s="60" t="s">
        <v>691</v>
      </c>
      <c r="C434" s="34">
        <v>4301011483</v>
      </c>
      <c r="D434" s="759">
        <v>4680115881907</v>
      </c>
      <c r="E434" s="759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106</v>
      </c>
      <c r="L434" s="35" t="s">
        <v>45</v>
      </c>
      <c r="M434" s="36" t="s">
        <v>82</v>
      </c>
      <c r="N434" s="36"/>
      <c r="O434" s="35">
        <v>60</v>
      </c>
      <c r="P434" s="8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61"/>
      <c r="R434" s="761"/>
      <c r="S434" s="761"/>
      <c r="T434" s="762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82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13" t="s">
        <v>692</v>
      </c>
      <c r="AG434" s="75"/>
      <c r="AJ434" s="79" t="s">
        <v>45</v>
      </c>
      <c r="AK434" s="79">
        <v>0</v>
      </c>
      <c r="BB434" s="514" t="s">
        <v>66</v>
      </c>
      <c r="BM434" s="75">
        <f t="shared" ref="BM434:BM441" si="83">IFERROR(X434*I434/H434,"0")</f>
        <v>0</v>
      </c>
      <c r="BN434" s="75">
        <f t="shared" ref="BN434:BN441" si="84">IFERROR(Y434*I434/H434,"0")</f>
        <v>0</v>
      </c>
      <c r="BO434" s="75">
        <f t="shared" ref="BO434:BO441" si="85">IFERROR(1/J434*(X434/H434),"0")</f>
        <v>0</v>
      </c>
      <c r="BP434" s="75">
        <f t="shared" ref="BP434:BP441" si="86">IFERROR(1/J434*(Y434/H434),"0")</f>
        <v>0</v>
      </c>
    </row>
    <row r="435" spans="1:68" ht="37.5" hidden="1" customHeight="1" x14ac:dyDescent="0.25">
      <c r="A435" s="60" t="s">
        <v>690</v>
      </c>
      <c r="B435" s="60" t="s">
        <v>693</v>
      </c>
      <c r="C435" s="34">
        <v>4301011873</v>
      </c>
      <c r="D435" s="759">
        <v>4680115881907</v>
      </c>
      <c r="E435" s="759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106</v>
      </c>
      <c r="L435" s="35" t="s">
        <v>45</v>
      </c>
      <c r="M435" s="36" t="s">
        <v>82</v>
      </c>
      <c r="N435" s="36"/>
      <c r="O435" s="35">
        <v>60</v>
      </c>
      <c r="P435" s="87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61"/>
      <c r="R435" s="761"/>
      <c r="S435" s="761"/>
      <c r="T435" s="762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82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15" t="s">
        <v>694</v>
      </c>
      <c r="AG435" s="75"/>
      <c r="AJ435" s="79" t="s">
        <v>45</v>
      </c>
      <c r="AK435" s="79">
        <v>0</v>
      </c>
      <c r="BB435" s="516" t="s">
        <v>66</v>
      </c>
      <c r="BM435" s="75">
        <f t="shared" si="83"/>
        <v>0</v>
      </c>
      <c r="BN435" s="75">
        <f t="shared" si="84"/>
        <v>0</v>
      </c>
      <c r="BO435" s="75">
        <f t="shared" si="85"/>
        <v>0</v>
      </c>
      <c r="BP435" s="75">
        <f t="shared" si="86"/>
        <v>0</v>
      </c>
    </row>
    <row r="436" spans="1:68" ht="27" hidden="1" customHeight="1" x14ac:dyDescent="0.25">
      <c r="A436" s="60" t="s">
        <v>695</v>
      </c>
      <c r="B436" s="60" t="s">
        <v>696</v>
      </c>
      <c r="C436" s="34">
        <v>4301011655</v>
      </c>
      <c r="D436" s="759">
        <v>4680115883925</v>
      </c>
      <c r="E436" s="759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106</v>
      </c>
      <c r="L436" s="35" t="s">
        <v>45</v>
      </c>
      <c r="M436" s="36" t="s">
        <v>82</v>
      </c>
      <c r="N436" s="36"/>
      <c r="O436" s="35">
        <v>60</v>
      </c>
      <c r="P436" s="8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61"/>
      <c r="R436" s="761"/>
      <c r="S436" s="761"/>
      <c r="T436" s="762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82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7" t="s">
        <v>692</v>
      </c>
      <c r="AG436" s="75"/>
      <c r="AJ436" s="79" t="s">
        <v>45</v>
      </c>
      <c r="AK436" s="79">
        <v>0</v>
      </c>
      <c r="BB436" s="518" t="s">
        <v>66</v>
      </c>
      <c r="BM436" s="75">
        <f t="shared" si="83"/>
        <v>0</v>
      </c>
      <c r="BN436" s="75">
        <f t="shared" si="84"/>
        <v>0</v>
      </c>
      <c r="BO436" s="75">
        <f t="shared" si="85"/>
        <v>0</v>
      </c>
      <c r="BP436" s="75">
        <f t="shared" si="86"/>
        <v>0</v>
      </c>
    </row>
    <row r="437" spans="1:68" ht="37.5" hidden="1" customHeight="1" x14ac:dyDescent="0.25">
      <c r="A437" s="60" t="s">
        <v>695</v>
      </c>
      <c r="B437" s="60" t="s">
        <v>697</v>
      </c>
      <c r="C437" s="34">
        <v>4301011872</v>
      </c>
      <c r="D437" s="759">
        <v>4680115883925</v>
      </c>
      <c r="E437" s="759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106</v>
      </c>
      <c r="L437" s="35" t="s">
        <v>45</v>
      </c>
      <c r="M437" s="36" t="s">
        <v>82</v>
      </c>
      <c r="N437" s="36"/>
      <c r="O437" s="35">
        <v>60</v>
      </c>
      <c r="P437" s="87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61"/>
      <c r="R437" s="761"/>
      <c r="S437" s="761"/>
      <c r="T437" s="762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82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9" t="s">
        <v>694</v>
      </c>
      <c r="AG437" s="75"/>
      <c r="AJ437" s="79" t="s">
        <v>45</v>
      </c>
      <c r="AK437" s="79">
        <v>0</v>
      </c>
      <c r="BB437" s="520" t="s">
        <v>66</v>
      </c>
      <c r="BM437" s="75">
        <f t="shared" si="83"/>
        <v>0</v>
      </c>
      <c r="BN437" s="75">
        <f t="shared" si="84"/>
        <v>0</v>
      </c>
      <c r="BO437" s="75">
        <f t="shared" si="85"/>
        <v>0</v>
      </c>
      <c r="BP437" s="75">
        <f t="shared" si="86"/>
        <v>0</v>
      </c>
    </row>
    <row r="438" spans="1:68" ht="37.5" hidden="1" customHeight="1" x14ac:dyDescent="0.25">
      <c r="A438" s="60" t="s">
        <v>698</v>
      </c>
      <c r="B438" s="60" t="s">
        <v>699</v>
      </c>
      <c r="C438" s="34">
        <v>4301011874</v>
      </c>
      <c r="D438" s="759">
        <v>4680115884892</v>
      </c>
      <c r="E438" s="759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106</v>
      </c>
      <c r="L438" s="35" t="s">
        <v>45</v>
      </c>
      <c r="M438" s="36" t="s">
        <v>82</v>
      </c>
      <c r="N438" s="36"/>
      <c r="O438" s="35">
        <v>60</v>
      </c>
      <c r="P438" s="88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61"/>
      <c r="R438" s="761"/>
      <c r="S438" s="761"/>
      <c r="T438" s="762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82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1" t="s">
        <v>700</v>
      </c>
      <c r="AG438" s="75"/>
      <c r="AJ438" s="79" t="s">
        <v>45</v>
      </c>
      <c r="AK438" s="79">
        <v>0</v>
      </c>
      <c r="BB438" s="522" t="s">
        <v>66</v>
      </c>
      <c r="BM438" s="75">
        <f t="shared" si="83"/>
        <v>0</v>
      </c>
      <c r="BN438" s="75">
        <f t="shared" si="84"/>
        <v>0</v>
      </c>
      <c r="BO438" s="75">
        <f t="shared" si="85"/>
        <v>0</v>
      </c>
      <c r="BP438" s="75">
        <f t="shared" si="86"/>
        <v>0</v>
      </c>
    </row>
    <row r="439" spans="1:68" ht="37.5" customHeight="1" x14ac:dyDescent="0.25">
      <c r="A439" s="60" t="s">
        <v>701</v>
      </c>
      <c r="B439" s="60" t="s">
        <v>702</v>
      </c>
      <c r="C439" s="34">
        <v>4301011312</v>
      </c>
      <c r="D439" s="759">
        <v>4607091384192</v>
      </c>
      <c r="E439" s="759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106</v>
      </c>
      <c r="L439" s="35" t="s">
        <v>45</v>
      </c>
      <c r="M439" s="36" t="s">
        <v>109</v>
      </c>
      <c r="N439" s="36"/>
      <c r="O439" s="35">
        <v>60</v>
      </c>
      <c r="P439" s="8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61"/>
      <c r="R439" s="761"/>
      <c r="S439" s="761"/>
      <c r="T439" s="762"/>
      <c r="U439" s="37" t="s">
        <v>45</v>
      </c>
      <c r="V439" s="37" t="s">
        <v>45</v>
      </c>
      <c r="W439" s="38" t="s">
        <v>0</v>
      </c>
      <c r="X439" s="56">
        <v>60</v>
      </c>
      <c r="Y439" s="53">
        <f t="shared" si="82"/>
        <v>64.800000000000011</v>
      </c>
      <c r="Z439" s="39">
        <f>IFERROR(IF(Y439=0,"",ROUNDUP(Y439/H439,0)*0.01898),"")</f>
        <v>0.11388000000000001</v>
      </c>
      <c r="AA439" s="65" t="s">
        <v>45</v>
      </c>
      <c r="AB439" s="66" t="s">
        <v>45</v>
      </c>
      <c r="AC439" s="523" t="s">
        <v>703</v>
      </c>
      <c r="AG439" s="75"/>
      <c r="AJ439" s="79" t="s">
        <v>45</v>
      </c>
      <c r="AK439" s="79">
        <v>0</v>
      </c>
      <c r="BB439" s="524" t="s">
        <v>66</v>
      </c>
      <c r="BM439" s="75">
        <f t="shared" si="83"/>
        <v>62.416666666666657</v>
      </c>
      <c r="BN439" s="75">
        <f t="shared" si="84"/>
        <v>67.410000000000011</v>
      </c>
      <c r="BO439" s="75">
        <f t="shared" si="85"/>
        <v>8.6805555555555552E-2</v>
      </c>
      <c r="BP439" s="75">
        <f t="shared" si="86"/>
        <v>9.3750000000000014E-2</v>
      </c>
    </row>
    <row r="440" spans="1:68" ht="37.5" hidden="1" customHeight="1" x14ac:dyDescent="0.25">
      <c r="A440" s="60" t="s">
        <v>704</v>
      </c>
      <c r="B440" s="60" t="s">
        <v>705</v>
      </c>
      <c r="C440" s="34">
        <v>4301011875</v>
      </c>
      <c r="D440" s="759">
        <v>4680115884885</v>
      </c>
      <c r="E440" s="759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106</v>
      </c>
      <c r="L440" s="35" t="s">
        <v>45</v>
      </c>
      <c r="M440" s="36" t="s">
        <v>82</v>
      </c>
      <c r="N440" s="36"/>
      <c r="O440" s="35">
        <v>60</v>
      </c>
      <c r="P440" s="8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61"/>
      <c r="R440" s="761"/>
      <c r="S440" s="761"/>
      <c r="T440" s="762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82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25" t="s">
        <v>700</v>
      </c>
      <c r="AG440" s="75"/>
      <c r="AJ440" s="79" t="s">
        <v>45</v>
      </c>
      <c r="AK440" s="79">
        <v>0</v>
      </c>
      <c r="BB440" s="526" t="s">
        <v>66</v>
      </c>
      <c r="BM440" s="75">
        <f t="shared" si="83"/>
        <v>0</v>
      </c>
      <c r="BN440" s="75">
        <f t="shared" si="84"/>
        <v>0</v>
      </c>
      <c r="BO440" s="75">
        <f t="shared" si="85"/>
        <v>0</v>
      </c>
      <c r="BP440" s="75">
        <f t="shared" si="86"/>
        <v>0</v>
      </c>
    </row>
    <row r="441" spans="1:68" ht="37.5" hidden="1" customHeight="1" x14ac:dyDescent="0.25">
      <c r="A441" s="60" t="s">
        <v>706</v>
      </c>
      <c r="B441" s="60" t="s">
        <v>707</v>
      </c>
      <c r="C441" s="34">
        <v>4301011871</v>
      </c>
      <c r="D441" s="759">
        <v>4680115884908</v>
      </c>
      <c r="E441" s="759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115</v>
      </c>
      <c r="L441" s="35" t="s">
        <v>45</v>
      </c>
      <c r="M441" s="36" t="s">
        <v>82</v>
      </c>
      <c r="N441" s="36"/>
      <c r="O441" s="35">
        <v>60</v>
      </c>
      <c r="P441" s="8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61"/>
      <c r="R441" s="761"/>
      <c r="S441" s="761"/>
      <c r="T441" s="762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82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7" t="s">
        <v>700</v>
      </c>
      <c r="AG441" s="75"/>
      <c r="AJ441" s="79" t="s">
        <v>45</v>
      </c>
      <c r="AK441" s="79">
        <v>0</v>
      </c>
      <c r="BB441" s="528" t="s">
        <v>66</v>
      </c>
      <c r="BM441" s="75">
        <f t="shared" si="83"/>
        <v>0</v>
      </c>
      <c r="BN441" s="75">
        <f t="shared" si="84"/>
        <v>0</v>
      </c>
      <c r="BO441" s="75">
        <f t="shared" si="85"/>
        <v>0</v>
      </c>
      <c r="BP441" s="75">
        <f t="shared" si="86"/>
        <v>0</v>
      </c>
    </row>
    <row r="442" spans="1:68" x14ac:dyDescent="0.2">
      <c r="A442" s="749"/>
      <c r="B442" s="749"/>
      <c r="C442" s="749"/>
      <c r="D442" s="749"/>
      <c r="E442" s="749"/>
      <c r="F442" s="749"/>
      <c r="G442" s="749"/>
      <c r="H442" s="749"/>
      <c r="I442" s="749"/>
      <c r="J442" s="749"/>
      <c r="K442" s="749"/>
      <c r="L442" s="749"/>
      <c r="M442" s="749"/>
      <c r="N442" s="749"/>
      <c r="O442" s="750"/>
      <c r="P442" s="746" t="s">
        <v>40</v>
      </c>
      <c r="Q442" s="747"/>
      <c r="R442" s="747"/>
      <c r="S442" s="747"/>
      <c r="T442" s="747"/>
      <c r="U442" s="747"/>
      <c r="V442" s="748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5.5555555555555554</v>
      </c>
      <c r="Y442" s="41">
        <f>IFERROR(Y434/H434,"0")+IFERROR(Y435/H435,"0")+IFERROR(Y436/H436,"0")+IFERROR(Y437/H437,"0")+IFERROR(Y438/H438,"0")+IFERROR(Y439/H439,"0")+IFERROR(Y440/H440,"0")+IFERROR(Y441/H441,"0")</f>
        <v>6.0000000000000009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0.11388000000000001</v>
      </c>
      <c r="AA442" s="64"/>
      <c r="AB442" s="64"/>
      <c r="AC442" s="64"/>
    </row>
    <row r="443" spans="1:68" x14ac:dyDescent="0.2">
      <c r="A443" s="749"/>
      <c r="B443" s="749"/>
      <c r="C443" s="749"/>
      <c r="D443" s="749"/>
      <c r="E443" s="749"/>
      <c r="F443" s="749"/>
      <c r="G443" s="749"/>
      <c r="H443" s="749"/>
      <c r="I443" s="749"/>
      <c r="J443" s="749"/>
      <c r="K443" s="749"/>
      <c r="L443" s="749"/>
      <c r="M443" s="749"/>
      <c r="N443" s="749"/>
      <c r="O443" s="750"/>
      <c r="P443" s="746" t="s">
        <v>40</v>
      </c>
      <c r="Q443" s="747"/>
      <c r="R443" s="747"/>
      <c r="S443" s="747"/>
      <c r="T443" s="747"/>
      <c r="U443" s="747"/>
      <c r="V443" s="748"/>
      <c r="W443" s="40" t="s">
        <v>0</v>
      </c>
      <c r="X443" s="41">
        <f>IFERROR(SUM(X434:X441),"0")</f>
        <v>60</v>
      </c>
      <c r="Y443" s="41">
        <f>IFERROR(SUM(Y434:Y441),"0")</f>
        <v>64.800000000000011</v>
      </c>
      <c r="Z443" s="40"/>
      <c r="AA443" s="64"/>
      <c r="AB443" s="64"/>
      <c r="AC443" s="64"/>
    </row>
    <row r="444" spans="1:68" ht="14.25" hidden="1" customHeight="1" x14ac:dyDescent="0.25">
      <c r="A444" s="758" t="s">
        <v>163</v>
      </c>
      <c r="B444" s="758"/>
      <c r="C444" s="758"/>
      <c r="D444" s="758"/>
      <c r="E444" s="758"/>
      <c r="F444" s="758"/>
      <c r="G444" s="758"/>
      <c r="H444" s="758"/>
      <c r="I444" s="758"/>
      <c r="J444" s="758"/>
      <c r="K444" s="758"/>
      <c r="L444" s="758"/>
      <c r="M444" s="758"/>
      <c r="N444" s="758"/>
      <c r="O444" s="758"/>
      <c r="P444" s="758"/>
      <c r="Q444" s="758"/>
      <c r="R444" s="758"/>
      <c r="S444" s="758"/>
      <c r="T444" s="758"/>
      <c r="U444" s="758"/>
      <c r="V444" s="758"/>
      <c r="W444" s="758"/>
      <c r="X444" s="758"/>
      <c r="Y444" s="758"/>
      <c r="Z444" s="758"/>
      <c r="AA444" s="63"/>
      <c r="AB444" s="63"/>
      <c r="AC444" s="63"/>
    </row>
    <row r="445" spans="1:68" ht="27" customHeight="1" x14ac:dyDescent="0.25">
      <c r="A445" s="60" t="s">
        <v>708</v>
      </c>
      <c r="B445" s="60" t="s">
        <v>709</v>
      </c>
      <c r="C445" s="34">
        <v>4301031303</v>
      </c>
      <c r="D445" s="759">
        <v>4607091384802</v>
      </c>
      <c r="E445" s="759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115</v>
      </c>
      <c r="L445" s="35" t="s">
        <v>45</v>
      </c>
      <c r="M445" s="36" t="s">
        <v>82</v>
      </c>
      <c r="N445" s="36"/>
      <c r="O445" s="35">
        <v>35</v>
      </c>
      <c r="P445" s="8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61"/>
      <c r="R445" s="761"/>
      <c r="S445" s="761"/>
      <c r="T445" s="762"/>
      <c r="U445" s="37" t="s">
        <v>45</v>
      </c>
      <c r="V445" s="37" t="s">
        <v>45</v>
      </c>
      <c r="W445" s="38" t="s">
        <v>0</v>
      </c>
      <c r="X445" s="56">
        <v>180</v>
      </c>
      <c r="Y445" s="53">
        <f>IFERROR(IF(X445="",0,CEILING((X445/$H445),1)*$H445),"")</f>
        <v>183.96</v>
      </c>
      <c r="Z445" s="39">
        <f>IFERROR(IF(Y445=0,"",ROUNDUP(Y445/H445,0)*0.00902),"")</f>
        <v>0.37884000000000001</v>
      </c>
      <c r="AA445" s="65" t="s">
        <v>45</v>
      </c>
      <c r="AB445" s="66" t="s">
        <v>45</v>
      </c>
      <c r="AC445" s="529" t="s">
        <v>710</v>
      </c>
      <c r="AG445" s="75"/>
      <c r="AJ445" s="79" t="s">
        <v>45</v>
      </c>
      <c r="AK445" s="79">
        <v>0</v>
      </c>
      <c r="BB445" s="530" t="s">
        <v>66</v>
      </c>
      <c r="BM445" s="75">
        <f>IFERROR(X445*I445/H445,"0")</f>
        <v>191.09589041095893</v>
      </c>
      <c r="BN445" s="75">
        <f>IFERROR(Y445*I445/H445,"0")</f>
        <v>195.30000000000004</v>
      </c>
      <c r="BO445" s="75">
        <f>IFERROR(1/J445*(X445/H445),"0")</f>
        <v>0.31133250311332505</v>
      </c>
      <c r="BP445" s="75">
        <f>IFERROR(1/J445*(Y445/H445),"0")</f>
        <v>0.31818181818181818</v>
      </c>
    </row>
    <row r="446" spans="1:68" ht="27" hidden="1" customHeight="1" x14ac:dyDescent="0.25">
      <c r="A446" s="60" t="s">
        <v>711</v>
      </c>
      <c r="B446" s="60" t="s">
        <v>712</v>
      </c>
      <c r="C446" s="34">
        <v>4301031304</v>
      </c>
      <c r="D446" s="759">
        <v>4607091384826</v>
      </c>
      <c r="E446" s="759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125</v>
      </c>
      <c r="L446" s="35" t="s">
        <v>45</v>
      </c>
      <c r="M446" s="36" t="s">
        <v>82</v>
      </c>
      <c r="N446" s="36"/>
      <c r="O446" s="35">
        <v>35</v>
      </c>
      <c r="P446" s="87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61"/>
      <c r="R446" s="761"/>
      <c r="S446" s="761"/>
      <c r="T446" s="762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31" t="s">
        <v>710</v>
      </c>
      <c r="AG446" s="75"/>
      <c r="AJ446" s="79" t="s">
        <v>45</v>
      </c>
      <c r="AK446" s="79">
        <v>0</v>
      </c>
      <c r="BB446" s="53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49"/>
      <c r="B447" s="749"/>
      <c r="C447" s="749"/>
      <c r="D447" s="749"/>
      <c r="E447" s="749"/>
      <c r="F447" s="749"/>
      <c r="G447" s="749"/>
      <c r="H447" s="749"/>
      <c r="I447" s="749"/>
      <c r="J447" s="749"/>
      <c r="K447" s="749"/>
      <c r="L447" s="749"/>
      <c r="M447" s="749"/>
      <c r="N447" s="749"/>
      <c r="O447" s="750"/>
      <c r="P447" s="746" t="s">
        <v>40</v>
      </c>
      <c r="Q447" s="747"/>
      <c r="R447" s="747"/>
      <c r="S447" s="747"/>
      <c r="T447" s="747"/>
      <c r="U447" s="747"/>
      <c r="V447" s="748"/>
      <c r="W447" s="40" t="s">
        <v>39</v>
      </c>
      <c r="X447" s="41">
        <f>IFERROR(X445/H445,"0")+IFERROR(X446/H446,"0")</f>
        <v>41.095890410958908</v>
      </c>
      <c r="Y447" s="41">
        <f>IFERROR(Y445/H445,"0")+IFERROR(Y446/H446,"0")</f>
        <v>42</v>
      </c>
      <c r="Z447" s="41">
        <f>IFERROR(IF(Z445="",0,Z445),"0")+IFERROR(IF(Z446="",0,Z446),"0")</f>
        <v>0.37884000000000001</v>
      </c>
      <c r="AA447" s="64"/>
      <c r="AB447" s="64"/>
      <c r="AC447" s="64"/>
    </row>
    <row r="448" spans="1:68" x14ac:dyDescent="0.2">
      <c r="A448" s="749"/>
      <c r="B448" s="749"/>
      <c r="C448" s="749"/>
      <c r="D448" s="749"/>
      <c r="E448" s="749"/>
      <c r="F448" s="749"/>
      <c r="G448" s="749"/>
      <c r="H448" s="749"/>
      <c r="I448" s="749"/>
      <c r="J448" s="749"/>
      <c r="K448" s="749"/>
      <c r="L448" s="749"/>
      <c r="M448" s="749"/>
      <c r="N448" s="749"/>
      <c r="O448" s="750"/>
      <c r="P448" s="746" t="s">
        <v>40</v>
      </c>
      <c r="Q448" s="747"/>
      <c r="R448" s="747"/>
      <c r="S448" s="747"/>
      <c r="T448" s="747"/>
      <c r="U448" s="747"/>
      <c r="V448" s="748"/>
      <c r="W448" s="40" t="s">
        <v>0</v>
      </c>
      <c r="X448" s="41">
        <f>IFERROR(SUM(X445:X446),"0")</f>
        <v>180</v>
      </c>
      <c r="Y448" s="41">
        <f>IFERROR(SUM(Y445:Y446),"0")</f>
        <v>183.96</v>
      </c>
      <c r="Z448" s="40"/>
      <c r="AA448" s="64"/>
      <c r="AB448" s="64"/>
      <c r="AC448" s="64"/>
    </row>
    <row r="449" spans="1:68" ht="14.25" hidden="1" customHeight="1" x14ac:dyDescent="0.25">
      <c r="A449" s="758" t="s">
        <v>78</v>
      </c>
      <c r="B449" s="758"/>
      <c r="C449" s="758"/>
      <c r="D449" s="758"/>
      <c r="E449" s="758"/>
      <c r="F449" s="758"/>
      <c r="G449" s="758"/>
      <c r="H449" s="758"/>
      <c r="I449" s="758"/>
      <c r="J449" s="758"/>
      <c r="K449" s="758"/>
      <c r="L449" s="758"/>
      <c r="M449" s="758"/>
      <c r="N449" s="758"/>
      <c r="O449" s="758"/>
      <c r="P449" s="758"/>
      <c r="Q449" s="758"/>
      <c r="R449" s="758"/>
      <c r="S449" s="758"/>
      <c r="T449" s="758"/>
      <c r="U449" s="758"/>
      <c r="V449" s="758"/>
      <c r="W449" s="758"/>
      <c r="X449" s="758"/>
      <c r="Y449" s="758"/>
      <c r="Z449" s="758"/>
      <c r="AA449" s="63"/>
      <c r="AB449" s="63"/>
      <c r="AC449" s="63"/>
    </row>
    <row r="450" spans="1:68" ht="27" customHeight="1" x14ac:dyDescent="0.25">
      <c r="A450" s="60" t="s">
        <v>713</v>
      </c>
      <c r="B450" s="60" t="s">
        <v>714</v>
      </c>
      <c r="C450" s="34">
        <v>4301051899</v>
      </c>
      <c r="D450" s="759">
        <v>4607091384246</v>
      </c>
      <c r="E450" s="759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106</v>
      </c>
      <c r="L450" s="35" t="s">
        <v>45</v>
      </c>
      <c r="M450" s="36" t="s">
        <v>105</v>
      </c>
      <c r="N450" s="36"/>
      <c r="O450" s="35">
        <v>40</v>
      </c>
      <c r="P450" s="864" t="s">
        <v>715</v>
      </c>
      <c r="Q450" s="761"/>
      <c r="R450" s="761"/>
      <c r="S450" s="761"/>
      <c r="T450" s="762"/>
      <c r="U450" s="37" t="s">
        <v>45</v>
      </c>
      <c r="V450" s="37" t="s">
        <v>45</v>
      </c>
      <c r="W450" s="38" t="s">
        <v>0</v>
      </c>
      <c r="X450" s="56">
        <v>240</v>
      </c>
      <c r="Y450" s="53">
        <f>IFERROR(IF(X450="",0,CEILING((X450/$H450),1)*$H450),"")</f>
        <v>243</v>
      </c>
      <c r="Z450" s="39">
        <f>IFERROR(IF(Y450=0,"",ROUNDUP(Y450/H450,0)*0.01898),"")</f>
        <v>0.51246000000000003</v>
      </c>
      <c r="AA450" s="65" t="s">
        <v>45</v>
      </c>
      <c r="AB450" s="66" t="s">
        <v>45</v>
      </c>
      <c r="AC450" s="533" t="s">
        <v>716</v>
      </c>
      <c r="AG450" s="75"/>
      <c r="AJ450" s="79" t="s">
        <v>45</v>
      </c>
      <c r="AK450" s="79">
        <v>0</v>
      </c>
      <c r="BB450" s="534" t="s">
        <v>66</v>
      </c>
      <c r="BM450" s="75">
        <f>IFERROR(X450*I450/H450,"0")</f>
        <v>253.84</v>
      </c>
      <c r="BN450" s="75">
        <f>IFERROR(Y450*I450/H450,"0")</f>
        <v>257.01300000000003</v>
      </c>
      <c r="BO450" s="75">
        <f>IFERROR(1/J450*(X450/H450),"0")</f>
        <v>0.41666666666666669</v>
      </c>
      <c r="BP450" s="75">
        <f>IFERROR(1/J450*(Y450/H450),"0")</f>
        <v>0.421875</v>
      </c>
    </row>
    <row r="451" spans="1:68" ht="37.5" hidden="1" customHeight="1" x14ac:dyDescent="0.25">
      <c r="A451" s="60" t="s">
        <v>717</v>
      </c>
      <c r="B451" s="60" t="s">
        <v>718</v>
      </c>
      <c r="C451" s="34">
        <v>4301051901</v>
      </c>
      <c r="D451" s="759">
        <v>4680115881976</v>
      </c>
      <c r="E451" s="759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106</v>
      </c>
      <c r="L451" s="35" t="s">
        <v>45</v>
      </c>
      <c r="M451" s="36" t="s">
        <v>105</v>
      </c>
      <c r="N451" s="36"/>
      <c r="O451" s="35">
        <v>40</v>
      </c>
      <c r="P451" s="865" t="s">
        <v>719</v>
      </c>
      <c r="Q451" s="761"/>
      <c r="R451" s="761"/>
      <c r="S451" s="761"/>
      <c r="T451" s="762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720</v>
      </c>
      <c r="AG451" s="75"/>
      <c r="AJ451" s="79" t="s">
        <v>45</v>
      </c>
      <c r="AK451" s="79">
        <v>0</v>
      </c>
      <c r="BB451" s="53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hidden="1" customHeight="1" x14ac:dyDescent="0.25">
      <c r="A452" s="60" t="s">
        <v>721</v>
      </c>
      <c r="B452" s="60" t="s">
        <v>722</v>
      </c>
      <c r="C452" s="34">
        <v>4301051660</v>
      </c>
      <c r="D452" s="759">
        <v>4607091384253</v>
      </c>
      <c r="E452" s="759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83</v>
      </c>
      <c r="L452" s="35" t="s">
        <v>45</v>
      </c>
      <c r="M452" s="36" t="s">
        <v>105</v>
      </c>
      <c r="N452" s="36"/>
      <c r="O452" s="35">
        <v>40</v>
      </c>
      <c r="P452" s="8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61"/>
      <c r="R452" s="761"/>
      <c r="S452" s="761"/>
      <c r="T452" s="762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7" t="s">
        <v>716</v>
      </c>
      <c r="AG452" s="75"/>
      <c r="AJ452" s="79" t="s">
        <v>45</v>
      </c>
      <c r="AK452" s="79">
        <v>0</v>
      </c>
      <c r="BB452" s="53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hidden="1" customHeight="1" x14ac:dyDescent="0.25">
      <c r="A453" s="60" t="s">
        <v>721</v>
      </c>
      <c r="B453" s="60" t="s">
        <v>723</v>
      </c>
      <c r="C453" s="34">
        <v>4301051297</v>
      </c>
      <c r="D453" s="759">
        <v>4607091384253</v>
      </c>
      <c r="E453" s="759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83</v>
      </c>
      <c r="L453" s="35" t="s">
        <v>45</v>
      </c>
      <c r="M453" s="36" t="s">
        <v>82</v>
      </c>
      <c r="N453" s="36"/>
      <c r="O453" s="35">
        <v>40</v>
      </c>
      <c r="P453" s="8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61"/>
      <c r="R453" s="761"/>
      <c r="S453" s="761"/>
      <c r="T453" s="762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9" t="s">
        <v>724</v>
      </c>
      <c r="AG453" s="75"/>
      <c r="AJ453" s="79" t="s">
        <v>45</v>
      </c>
      <c r="AK453" s="79">
        <v>0</v>
      </c>
      <c r="BB453" s="540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hidden="1" customHeight="1" x14ac:dyDescent="0.25">
      <c r="A454" s="60" t="s">
        <v>725</v>
      </c>
      <c r="B454" s="60" t="s">
        <v>726</v>
      </c>
      <c r="C454" s="34">
        <v>4301051444</v>
      </c>
      <c r="D454" s="759">
        <v>4680115881969</v>
      </c>
      <c r="E454" s="759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83</v>
      </c>
      <c r="L454" s="35" t="s">
        <v>45</v>
      </c>
      <c r="M454" s="36" t="s">
        <v>82</v>
      </c>
      <c r="N454" s="36"/>
      <c r="O454" s="35">
        <v>40</v>
      </c>
      <c r="P454" s="8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61"/>
      <c r="R454" s="761"/>
      <c r="S454" s="761"/>
      <c r="T454" s="762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41" t="s">
        <v>727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749"/>
      <c r="B455" s="749"/>
      <c r="C455" s="749"/>
      <c r="D455" s="749"/>
      <c r="E455" s="749"/>
      <c r="F455" s="749"/>
      <c r="G455" s="749"/>
      <c r="H455" s="749"/>
      <c r="I455" s="749"/>
      <c r="J455" s="749"/>
      <c r="K455" s="749"/>
      <c r="L455" s="749"/>
      <c r="M455" s="749"/>
      <c r="N455" s="749"/>
      <c r="O455" s="750"/>
      <c r="P455" s="746" t="s">
        <v>40</v>
      </c>
      <c r="Q455" s="747"/>
      <c r="R455" s="747"/>
      <c r="S455" s="747"/>
      <c r="T455" s="747"/>
      <c r="U455" s="747"/>
      <c r="V455" s="748"/>
      <c r="W455" s="40" t="s">
        <v>39</v>
      </c>
      <c r="X455" s="41">
        <f>IFERROR(X450/H450,"0")+IFERROR(X451/H451,"0")+IFERROR(X452/H452,"0")+IFERROR(X453/H453,"0")+IFERROR(X454/H454,"0")</f>
        <v>26.666666666666668</v>
      </c>
      <c r="Y455" s="41">
        <f>IFERROR(Y450/H450,"0")+IFERROR(Y451/H451,"0")+IFERROR(Y452/H452,"0")+IFERROR(Y453/H453,"0")+IFERROR(Y454/H454,"0")</f>
        <v>27</v>
      </c>
      <c r="Z455" s="41">
        <f>IFERROR(IF(Z450="",0,Z450),"0")+IFERROR(IF(Z451="",0,Z451),"0")+IFERROR(IF(Z452="",0,Z452),"0")+IFERROR(IF(Z453="",0,Z453),"0")+IFERROR(IF(Z454="",0,Z454),"0")</f>
        <v>0.51246000000000003</v>
      </c>
      <c r="AA455" s="64"/>
      <c r="AB455" s="64"/>
      <c r="AC455" s="64"/>
    </row>
    <row r="456" spans="1:68" x14ac:dyDescent="0.2">
      <c r="A456" s="749"/>
      <c r="B456" s="749"/>
      <c r="C456" s="749"/>
      <c r="D456" s="749"/>
      <c r="E456" s="749"/>
      <c r="F456" s="749"/>
      <c r="G456" s="749"/>
      <c r="H456" s="749"/>
      <c r="I456" s="749"/>
      <c r="J456" s="749"/>
      <c r="K456" s="749"/>
      <c r="L456" s="749"/>
      <c r="M456" s="749"/>
      <c r="N456" s="749"/>
      <c r="O456" s="750"/>
      <c r="P456" s="746" t="s">
        <v>40</v>
      </c>
      <c r="Q456" s="747"/>
      <c r="R456" s="747"/>
      <c r="S456" s="747"/>
      <c r="T456" s="747"/>
      <c r="U456" s="747"/>
      <c r="V456" s="748"/>
      <c r="W456" s="40" t="s">
        <v>0</v>
      </c>
      <c r="X456" s="41">
        <f>IFERROR(SUM(X450:X454),"0")</f>
        <v>240</v>
      </c>
      <c r="Y456" s="41">
        <f>IFERROR(SUM(Y450:Y454),"0")</f>
        <v>243</v>
      </c>
      <c r="Z456" s="40"/>
      <c r="AA456" s="64"/>
      <c r="AB456" s="64"/>
      <c r="AC456" s="64"/>
    </row>
    <row r="457" spans="1:68" ht="14.25" hidden="1" customHeight="1" x14ac:dyDescent="0.25">
      <c r="A457" s="758" t="s">
        <v>194</v>
      </c>
      <c r="B457" s="758"/>
      <c r="C457" s="758"/>
      <c r="D457" s="758"/>
      <c r="E457" s="758"/>
      <c r="F457" s="758"/>
      <c r="G457" s="758"/>
      <c r="H457" s="758"/>
      <c r="I457" s="758"/>
      <c r="J457" s="758"/>
      <c r="K457" s="758"/>
      <c r="L457" s="758"/>
      <c r="M457" s="758"/>
      <c r="N457" s="758"/>
      <c r="O457" s="758"/>
      <c r="P457" s="758"/>
      <c r="Q457" s="758"/>
      <c r="R457" s="758"/>
      <c r="S457" s="758"/>
      <c r="T457" s="758"/>
      <c r="U457" s="758"/>
      <c r="V457" s="758"/>
      <c r="W457" s="758"/>
      <c r="X457" s="758"/>
      <c r="Y457" s="758"/>
      <c r="Z457" s="758"/>
      <c r="AA457" s="63"/>
      <c r="AB457" s="63"/>
      <c r="AC457" s="63"/>
    </row>
    <row r="458" spans="1:68" ht="27" customHeight="1" x14ac:dyDescent="0.25">
      <c r="A458" s="60" t="s">
        <v>728</v>
      </c>
      <c r="B458" s="60" t="s">
        <v>729</v>
      </c>
      <c r="C458" s="34">
        <v>4301060441</v>
      </c>
      <c r="D458" s="759">
        <v>4607091389357</v>
      </c>
      <c r="E458" s="759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106</v>
      </c>
      <c r="L458" s="35" t="s">
        <v>45</v>
      </c>
      <c r="M458" s="36" t="s">
        <v>105</v>
      </c>
      <c r="N458" s="36"/>
      <c r="O458" s="35">
        <v>40</v>
      </c>
      <c r="P458" s="869" t="s">
        <v>730</v>
      </c>
      <c r="Q458" s="761"/>
      <c r="R458" s="761"/>
      <c r="S458" s="761"/>
      <c r="T458" s="762"/>
      <c r="U458" s="37" t="s">
        <v>45</v>
      </c>
      <c r="V458" s="37" t="s">
        <v>45</v>
      </c>
      <c r="W458" s="38" t="s">
        <v>0</v>
      </c>
      <c r="X458" s="56">
        <v>20</v>
      </c>
      <c r="Y458" s="53">
        <f>IFERROR(IF(X458="",0,CEILING((X458/$H458),1)*$H458),"")</f>
        <v>27</v>
      </c>
      <c r="Z458" s="39">
        <f>IFERROR(IF(Y458=0,"",ROUNDUP(Y458/H458,0)*0.01898),"")</f>
        <v>5.6940000000000004E-2</v>
      </c>
      <c r="AA458" s="65" t="s">
        <v>45</v>
      </c>
      <c r="AB458" s="66" t="s">
        <v>45</v>
      </c>
      <c r="AC458" s="543" t="s">
        <v>731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20.966666666666669</v>
      </c>
      <c r="BN458" s="75">
        <f>IFERROR(Y458*I458/H458,"0")</f>
        <v>28.305</v>
      </c>
      <c r="BO458" s="75">
        <f>IFERROR(1/J458*(X458/H458),"0")</f>
        <v>3.4722222222222224E-2</v>
      </c>
      <c r="BP458" s="75">
        <f>IFERROR(1/J458*(Y458/H458),"0")</f>
        <v>4.6875E-2</v>
      </c>
    </row>
    <row r="459" spans="1:68" x14ac:dyDescent="0.2">
      <c r="A459" s="749"/>
      <c r="B459" s="749"/>
      <c r="C459" s="749"/>
      <c r="D459" s="749"/>
      <c r="E459" s="749"/>
      <c r="F459" s="749"/>
      <c r="G459" s="749"/>
      <c r="H459" s="749"/>
      <c r="I459" s="749"/>
      <c r="J459" s="749"/>
      <c r="K459" s="749"/>
      <c r="L459" s="749"/>
      <c r="M459" s="749"/>
      <c r="N459" s="749"/>
      <c r="O459" s="750"/>
      <c r="P459" s="746" t="s">
        <v>40</v>
      </c>
      <c r="Q459" s="747"/>
      <c r="R459" s="747"/>
      <c r="S459" s="747"/>
      <c r="T459" s="747"/>
      <c r="U459" s="747"/>
      <c r="V459" s="748"/>
      <c r="W459" s="40" t="s">
        <v>39</v>
      </c>
      <c r="X459" s="41">
        <f>IFERROR(X458/H458,"0")</f>
        <v>2.2222222222222223</v>
      </c>
      <c r="Y459" s="41">
        <f>IFERROR(Y458/H458,"0")</f>
        <v>3</v>
      </c>
      <c r="Z459" s="41">
        <f>IFERROR(IF(Z458="",0,Z458),"0")</f>
        <v>5.6940000000000004E-2</v>
      </c>
      <c r="AA459" s="64"/>
      <c r="AB459" s="64"/>
      <c r="AC459" s="64"/>
    </row>
    <row r="460" spans="1:68" x14ac:dyDescent="0.2">
      <c r="A460" s="749"/>
      <c r="B460" s="749"/>
      <c r="C460" s="749"/>
      <c r="D460" s="749"/>
      <c r="E460" s="749"/>
      <c r="F460" s="749"/>
      <c r="G460" s="749"/>
      <c r="H460" s="749"/>
      <c r="I460" s="749"/>
      <c r="J460" s="749"/>
      <c r="K460" s="749"/>
      <c r="L460" s="749"/>
      <c r="M460" s="749"/>
      <c r="N460" s="749"/>
      <c r="O460" s="750"/>
      <c r="P460" s="746" t="s">
        <v>40</v>
      </c>
      <c r="Q460" s="747"/>
      <c r="R460" s="747"/>
      <c r="S460" s="747"/>
      <c r="T460" s="747"/>
      <c r="U460" s="747"/>
      <c r="V460" s="748"/>
      <c r="W460" s="40" t="s">
        <v>0</v>
      </c>
      <c r="X460" s="41">
        <f>IFERROR(SUM(X458:X458),"0")</f>
        <v>20</v>
      </c>
      <c r="Y460" s="41">
        <f>IFERROR(SUM(Y458:Y458),"0")</f>
        <v>27</v>
      </c>
      <c r="Z460" s="40"/>
      <c r="AA460" s="64"/>
      <c r="AB460" s="64"/>
      <c r="AC460" s="64"/>
    </row>
    <row r="461" spans="1:68" ht="27.75" hidden="1" customHeight="1" x14ac:dyDescent="0.2">
      <c r="A461" s="790" t="s">
        <v>732</v>
      </c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0"/>
      <c r="P461" s="790"/>
      <c r="Q461" s="790"/>
      <c r="R461" s="790"/>
      <c r="S461" s="790"/>
      <c r="T461" s="790"/>
      <c r="U461" s="790"/>
      <c r="V461" s="790"/>
      <c r="W461" s="790"/>
      <c r="X461" s="790"/>
      <c r="Y461" s="790"/>
      <c r="Z461" s="790"/>
      <c r="AA461" s="52"/>
      <c r="AB461" s="52"/>
      <c r="AC461" s="52"/>
    </row>
    <row r="462" spans="1:68" ht="16.5" hidden="1" customHeight="1" x14ac:dyDescent="0.25">
      <c r="A462" s="769" t="s">
        <v>733</v>
      </c>
      <c r="B462" s="769"/>
      <c r="C462" s="769"/>
      <c r="D462" s="769"/>
      <c r="E462" s="769"/>
      <c r="F462" s="769"/>
      <c r="G462" s="769"/>
      <c r="H462" s="769"/>
      <c r="I462" s="769"/>
      <c r="J462" s="769"/>
      <c r="K462" s="769"/>
      <c r="L462" s="769"/>
      <c r="M462" s="769"/>
      <c r="N462" s="769"/>
      <c r="O462" s="769"/>
      <c r="P462" s="769"/>
      <c r="Q462" s="769"/>
      <c r="R462" s="769"/>
      <c r="S462" s="769"/>
      <c r="T462" s="769"/>
      <c r="U462" s="769"/>
      <c r="V462" s="769"/>
      <c r="W462" s="769"/>
      <c r="X462" s="769"/>
      <c r="Y462" s="769"/>
      <c r="Z462" s="769"/>
      <c r="AA462" s="62"/>
      <c r="AB462" s="62"/>
      <c r="AC462" s="62"/>
    </row>
    <row r="463" spans="1:68" ht="14.25" hidden="1" customHeight="1" x14ac:dyDescent="0.25">
      <c r="A463" s="758" t="s">
        <v>163</v>
      </c>
      <c r="B463" s="758"/>
      <c r="C463" s="758"/>
      <c r="D463" s="758"/>
      <c r="E463" s="758"/>
      <c r="F463" s="758"/>
      <c r="G463" s="758"/>
      <c r="H463" s="758"/>
      <c r="I463" s="758"/>
      <c r="J463" s="758"/>
      <c r="K463" s="758"/>
      <c r="L463" s="758"/>
      <c r="M463" s="758"/>
      <c r="N463" s="758"/>
      <c r="O463" s="758"/>
      <c r="P463" s="758"/>
      <c r="Q463" s="758"/>
      <c r="R463" s="758"/>
      <c r="S463" s="758"/>
      <c r="T463" s="758"/>
      <c r="U463" s="758"/>
      <c r="V463" s="758"/>
      <c r="W463" s="758"/>
      <c r="X463" s="758"/>
      <c r="Y463" s="758"/>
      <c r="Z463" s="758"/>
      <c r="AA463" s="63"/>
      <c r="AB463" s="63"/>
      <c r="AC463" s="63"/>
    </row>
    <row r="464" spans="1:68" ht="27" customHeight="1" x14ac:dyDescent="0.25">
      <c r="A464" s="60" t="s">
        <v>734</v>
      </c>
      <c r="B464" s="60" t="s">
        <v>735</v>
      </c>
      <c r="C464" s="34">
        <v>4301031405</v>
      </c>
      <c r="D464" s="759">
        <v>4680115886100</v>
      </c>
      <c r="E464" s="759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115</v>
      </c>
      <c r="L464" s="35" t="s">
        <v>45</v>
      </c>
      <c r="M464" s="36" t="s">
        <v>82</v>
      </c>
      <c r="N464" s="36"/>
      <c r="O464" s="35">
        <v>50</v>
      </c>
      <c r="P464" s="858" t="s">
        <v>736</v>
      </c>
      <c r="Q464" s="761"/>
      <c r="R464" s="761"/>
      <c r="S464" s="761"/>
      <c r="T464" s="762"/>
      <c r="U464" s="37" t="s">
        <v>45</v>
      </c>
      <c r="V464" s="37" t="s">
        <v>45</v>
      </c>
      <c r="W464" s="38" t="s">
        <v>0</v>
      </c>
      <c r="X464" s="56">
        <v>50</v>
      </c>
      <c r="Y464" s="53">
        <f t="shared" ref="Y464:Y479" si="87">IFERROR(IF(X464="",0,CEILING((X464/$H464),1)*$H464),"")</f>
        <v>54</v>
      </c>
      <c r="Z464" s="39">
        <f>IFERROR(IF(Y464=0,"",ROUNDUP(Y464/H464,0)*0.00902),"")</f>
        <v>9.0200000000000002E-2</v>
      </c>
      <c r="AA464" s="65" t="s">
        <v>45</v>
      </c>
      <c r="AB464" s="66" t="s">
        <v>45</v>
      </c>
      <c r="AC464" s="545" t="s">
        <v>737</v>
      </c>
      <c r="AG464" s="75"/>
      <c r="AJ464" s="79" t="s">
        <v>45</v>
      </c>
      <c r="AK464" s="79">
        <v>0</v>
      </c>
      <c r="BB464" s="546" t="s">
        <v>66</v>
      </c>
      <c r="BM464" s="75">
        <f t="shared" ref="BM464:BM479" si="88">IFERROR(X464*I464/H464,"0")</f>
        <v>51.944444444444443</v>
      </c>
      <c r="BN464" s="75">
        <f t="shared" ref="BN464:BN479" si="89">IFERROR(Y464*I464/H464,"0")</f>
        <v>56.099999999999994</v>
      </c>
      <c r="BO464" s="75">
        <f t="shared" ref="BO464:BO479" si="90">IFERROR(1/J464*(X464/H464),"0")</f>
        <v>7.0145903479236812E-2</v>
      </c>
      <c r="BP464" s="75">
        <f t="shared" ref="BP464:BP479" si="91">IFERROR(1/J464*(Y464/H464),"0")</f>
        <v>7.575757575757576E-2</v>
      </c>
    </row>
    <row r="465" spans="1:68" ht="27" hidden="1" customHeight="1" x14ac:dyDescent="0.25">
      <c r="A465" s="60" t="s">
        <v>738</v>
      </c>
      <c r="B465" s="60" t="s">
        <v>739</v>
      </c>
      <c r="C465" s="34">
        <v>4301031406</v>
      </c>
      <c r="D465" s="759">
        <v>4680115886117</v>
      </c>
      <c r="E465" s="759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115</v>
      </c>
      <c r="L465" s="35" t="s">
        <v>45</v>
      </c>
      <c r="M465" s="36" t="s">
        <v>82</v>
      </c>
      <c r="N465" s="36"/>
      <c r="O465" s="35">
        <v>50</v>
      </c>
      <c r="P465" s="859" t="s">
        <v>740</v>
      </c>
      <c r="Q465" s="761"/>
      <c r="R465" s="761"/>
      <c r="S465" s="761"/>
      <c r="T465" s="762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87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7" t="s">
        <v>741</v>
      </c>
      <c r="AG465" s="75"/>
      <c r="AJ465" s="79" t="s">
        <v>45</v>
      </c>
      <c r="AK465" s="79">
        <v>0</v>
      </c>
      <c r="BB465" s="548" t="s">
        <v>66</v>
      </c>
      <c r="BM465" s="75">
        <f t="shared" si="88"/>
        <v>0</v>
      </c>
      <c r="BN465" s="75">
        <f t="shared" si="89"/>
        <v>0</v>
      </c>
      <c r="BO465" s="75">
        <f t="shared" si="90"/>
        <v>0</v>
      </c>
      <c r="BP465" s="75">
        <f t="shared" si="91"/>
        <v>0</v>
      </c>
    </row>
    <row r="466" spans="1:68" ht="27" hidden="1" customHeight="1" x14ac:dyDescent="0.25">
      <c r="A466" s="60" t="s">
        <v>738</v>
      </c>
      <c r="B466" s="60" t="s">
        <v>742</v>
      </c>
      <c r="C466" s="34">
        <v>4301031382</v>
      </c>
      <c r="D466" s="759">
        <v>4680115886117</v>
      </c>
      <c r="E466" s="759"/>
      <c r="F466" s="59">
        <v>0.9</v>
      </c>
      <c r="G466" s="35">
        <v>6</v>
      </c>
      <c r="H466" s="59">
        <v>5.4</v>
      </c>
      <c r="I466" s="59">
        <v>5.61</v>
      </c>
      <c r="J466" s="35">
        <v>120</v>
      </c>
      <c r="K466" s="35" t="s">
        <v>115</v>
      </c>
      <c r="L466" s="35" t="s">
        <v>45</v>
      </c>
      <c r="M466" s="36" t="s">
        <v>82</v>
      </c>
      <c r="N466" s="36"/>
      <c r="O466" s="35">
        <v>50</v>
      </c>
      <c r="P466" s="860" t="s">
        <v>740</v>
      </c>
      <c r="Q466" s="761"/>
      <c r="R466" s="761"/>
      <c r="S466" s="761"/>
      <c r="T466" s="762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87"/>
        <v>0</v>
      </c>
      <c r="Z466" s="39" t="str">
        <f>IFERROR(IF(Y466=0,"",ROUNDUP(Y466/H466,0)*0.00937),"")</f>
        <v/>
      </c>
      <c r="AA466" s="65" t="s">
        <v>45</v>
      </c>
      <c r="AB466" s="66" t="s">
        <v>45</v>
      </c>
      <c r="AC466" s="549" t="s">
        <v>741</v>
      </c>
      <c r="AG466" s="75"/>
      <c r="AJ466" s="79" t="s">
        <v>45</v>
      </c>
      <c r="AK466" s="79">
        <v>0</v>
      </c>
      <c r="BB466" s="550" t="s">
        <v>66</v>
      </c>
      <c r="BM466" s="75">
        <f t="shared" si="88"/>
        <v>0</v>
      </c>
      <c r="BN466" s="75">
        <f t="shared" si="89"/>
        <v>0</v>
      </c>
      <c r="BO466" s="75">
        <f t="shared" si="90"/>
        <v>0</v>
      </c>
      <c r="BP466" s="75">
        <f t="shared" si="91"/>
        <v>0</v>
      </c>
    </row>
    <row r="467" spans="1:68" ht="27" hidden="1" customHeight="1" x14ac:dyDescent="0.25">
      <c r="A467" s="60" t="s">
        <v>743</v>
      </c>
      <c r="B467" s="60" t="s">
        <v>744</v>
      </c>
      <c r="C467" s="34">
        <v>4301031402</v>
      </c>
      <c r="D467" s="759">
        <v>4680115886124</v>
      </c>
      <c r="E467" s="759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115</v>
      </c>
      <c r="L467" s="35" t="s">
        <v>45</v>
      </c>
      <c r="M467" s="36" t="s">
        <v>82</v>
      </c>
      <c r="N467" s="36"/>
      <c r="O467" s="35">
        <v>50</v>
      </c>
      <c r="P467" s="861" t="s">
        <v>745</v>
      </c>
      <c r="Q467" s="761"/>
      <c r="R467" s="761"/>
      <c r="S467" s="761"/>
      <c r="T467" s="762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87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51" t="s">
        <v>746</v>
      </c>
      <c r="AG467" s="75"/>
      <c r="AJ467" s="79" t="s">
        <v>45</v>
      </c>
      <c r="AK467" s="79">
        <v>0</v>
      </c>
      <c r="BB467" s="552" t="s">
        <v>66</v>
      </c>
      <c r="BM467" s="75">
        <f t="shared" si="88"/>
        <v>0</v>
      </c>
      <c r="BN467" s="75">
        <f t="shared" si="89"/>
        <v>0</v>
      </c>
      <c r="BO467" s="75">
        <f t="shared" si="90"/>
        <v>0</v>
      </c>
      <c r="BP467" s="75">
        <f t="shared" si="91"/>
        <v>0</v>
      </c>
    </row>
    <row r="468" spans="1:68" ht="27" hidden="1" customHeight="1" x14ac:dyDescent="0.25">
      <c r="A468" s="60" t="s">
        <v>747</v>
      </c>
      <c r="B468" s="60" t="s">
        <v>748</v>
      </c>
      <c r="C468" s="34">
        <v>4301031335</v>
      </c>
      <c r="D468" s="759">
        <v>4680115883147</v>
      </c>
      <c r="E468" s="759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125</v>
      </c>
      <c r="L468" s="35" t="s">
        <v>45</v>
      </c>
      <c r="M468" s="36" t="s">
        <v>82</v>
      </c>
      <c r="N468" s="36"/>
      <c r="O468" s="35">
        <v>50</v>
      </c>
      <c r="P468" s="8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61"/>
      <c r="R468" s="761"/>
      <c r="S468" s="761"/>
      <c r="T468" s="762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87"/>
        <v>0</v>
      </c>
      <c r="Z468" s="39" t="str">
        <f t="shared" ref="Z468:Z479" si="92">IFERROR(IF(Y468=0,"",ROUNDUP(Y468/H468,0)*0.00502),"")</f>
        <v/>
      </c>
      <c r="AA468" s="65" t="s">
        <v>45</v>
      </c>
      <c r="AB468" s="66" t="s">
        <v>45</v>
      </c>
      <c r="AC468" s="553" t="s">
        <v>737</v>
      </c>
      <c r="AG468" s="75"/>
      <c r="AJ468" s="79" t="s">
        <v>45</v>
      </c>
      <c r="AK468" s="79">
        <v>0</v>
      </c>
      <c r="BB468" s="554" t="s">
        <v>66</v>
      </c>
      <c r="BM468" s="75">
        <f t="shared" si="88"/>
        <v>0</v>
      </c>
      <c r="BN468" s="75">
        <f t="shared" si="89"/>
        <v>0</v>
      </c>
      <c r="BO468" s="75">
        <f t="shared" si="90"/>
        <v>0</v>
      </c>
      <c r="BP468" s="75">
        <f t="shared" si="91"/>
        <v>0</v>
      </c>
    </row>
    <row r="469" spans="1:68" ht="27" hidden="1" customHeight="1" x14ac:dyDescent="0.25">
      <c r="A469" s="60" t="s">
        <v>747</v>
      </c>
      <c r="B469" s="60" t="s">
        <v>749</v>
      </c>
      <c r="C469" s="34">
        <v>4301031366</v>
      </c>
      <c r="D469" s="759">
        <v>4680115883147</v>
      </c>
      <c r="E469" s="759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125</v>
      </c>
      <c r="L469" s="35" t="s">
        <v>45</v>
      </c>
      <c r="M469" s="36" t="s">
        <v>82</v>
      </c>
      <c r="N469" s="36"/>
      <c r="O469" s="35">
        <v>50</v>
      </c>
      <c r="P469" s="863" t="s">
        <v>750</v>
      </c>
      <c r="Q469" s="761"/>
      <c r="R469" s="761"/>
      <c r="S469" s="761"/>
      <c r="T469" s="762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87"/>
        <v>0</v>
      </c>
      <c r="Z469" s="39" t="str">
        <f t="shared" si="92"/>
        <v/>
      </c>
      <c r="AA469" s="65" t="s">
        <v>45</v>
      </c>
      <c r="AB469" s="66" t="s">
        <v>45</v>
      </c>
      <c r="AC469" s="555" t="s">
        <v>737</v>
      </c>
      <c r="AG469" s="75"/>
      <c r="AJ469" s="79" t="s">
        <v>45</v>
      </c>
      <c r="AK469" s="79">
        <v>0</v>
      </c>
      <c r="BB469" s="556" t="s">
        <v>66</v>
      </c>
      <c r="BM469" s="75">
        <f t="shared" si="88"/>
        <v>0</v>
      </c>
      <c r="BN469" s="75">
        <f t="shared" si="89"/>
        <v>0</v>
      </c>
      <c r="BO469" s="75">
        <f t="shared" si="90"/>
        <v>0</v>
      </c>
      <c r="BP469" s="75">
        <f t="shared" si="91"/>
        <v>0</v>
      </c>
    </row>
    <row r="470" spans="1:68" ht="27" hidden="1" customHeight="1" x14ac:dyDescent="0.25">
      <c r="A470" s="60" t="s">
        <v>751</v>
      </c>
      <c r="B470" s="60" t="s">
        <v>752</v>
      </c>
      <c r="C470" s="34">
        <v>4301031362</v>
      </c>
      <c r="D470" s="759">
        <v>4607091384338</v>
      </c>
      <c r="E470" s="759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125</v>
      </c>
      <c r="L470" s="35" t="s">
        <v>45</v>
      </c>
      <c r="M470" s="36" t="s">
        <v>82</v>
      </c>
      <c r="N470" s="36"/>
      <c r="O470" s="35">
        <v>50</v>
      </c>
      <c r="P470" s="84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61"/>
      <c r="R470" s="761"/>
      <c r="S470" s="761"/>
      <c r="T470" s="762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87"/>
        <v>0</v>
      </c>
      <c r="Z470" s="39" t="str">
        <f t="shared" si="92"/>
        <v/>
      </c>
      <c r="AA470" s="65" t="s">
        <v>45</v>
      </c>
      <c r="AB470" s="66" t="s">
        <v>45</v>
      </c>
      <c r="AC470" s="557" t="s">
        <v>737</v>
      </c>
      <c r="AG470" s="75"/>
      <c r="AJ470" s="79" t="s">
        <v>45</v>
      </c>
      <c r="AK470" s="79">
        <v>0</v>
      </c>
      <c r="BB470" s="558" t="s">
        <v>66</v>
      </c>
      <c r="BM470" s="75">
        <f t="shared" si="88"/>
        <v>0</v>
      </c>
      <c r="BN470" s="75">
        <f t="shared" si="89"/>
        <v>0</v>
      </c>
      <c r="BO470" s="75">
        <f t="shared" si="90"/>
        <v>0</v>
      </c>
      <c r="BP470" s="75">
        <f t="shared" si="91"/>
        <v>0</v>
      </c>
    </row>
    <row r="471" spans="1:68" ht="37.5" hidden="1" customHeight="1" x14ac:dyDescent="0.25">
      <c r="A471" s="60" t="s">
        <v>753</v>
      </c>
      <c r="B471" s="60" t="s">
        <v>754</v>
      </c>
      <c r="C471" s="34">
        <v>4301031374</v>
      </c>
      <c r="D471" s="759">
        <v>4680115883154</v>
      </c>
      <c r="E471" s="759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125</v>
      </c>
      <c r="L471" s="35" t="s">
        <v>45</v>
      </c>
      <c r="M471" s="36" t="s">
        <v>82</v>
      </c>
      <c r="N471" s="36"/>
      <c r="O471" s="35">
        <v>50</v>
      </c>
      <c r="P471" s="850" t="s">
        <v>755</v>
      </c>
      <c r="Q471" s="761"/>
      <c r="R471" s="761"/>
      <c r="S471" s="761"/>
      <c r="T471" s="762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87"/>
        <v>0</v>
      </c>
      <c r="Z471" s="39" t="str">
        <f t="shared" si="92"/>
        <v/>
      </c>
      <c r="AA471" s="65" t="s">
        <v>45</v>
      </c>
      <c r="AB471" s="66" t="s">
        <v>45</v>
      </c>
      <c r="AC471" s="559" t="s">
        <v>756</v>
      </c>
      <c r="AG471" s="75"/>
      <c r="AJ471" s="79" t="s">
        <v>45</v>
      </c>
      <c r="AK471" s="79">
        <v>0</v>
      </c>
      <c r="BB471" s="560" t="s">
        <v>66</v>
      </c>
      <c r="BM471" s="75">
        <f t="shared" si="88"/>
        <v>0</v>
      </c>
      <c r="BN471" s="75">
        <f t="shared" si="89"/>
        <v>0</v>
      </c>
      <c r="BO471" s="75">
        <f t="shared" si="90"/>
        <v>0</v>
      </c>
      <c r="BP471" s="75">
        <f t="shared" si="91"/>
        <v>0</v>
      </c>
    </row>
    <row r="472" spans="1:68" ht="37.5" hidden="1" customHeight="1" x14ac:dyDescent="0.25">
      <c r="A472" s="60" t="s">
        <v>753</v>
      </c>
      <c r="B472" s="60" t="s">
        <v>757</v>
      </c>
      <c r="C472" s="34">
        <v>4301031336</v>
      </c>
      <c r="D472" s="759">
        <v>4680115883154</v>
      </c>
      <c r="E472" s="759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125</v>
      </c>
      <c r="L472" s="35" t="s">
        <v>45</v>
      </c>
      <c r="M472" s="36" t="s">
        <v>82</v>
      </c>
      <c r="N472" s="36"/>
      <c r="O472" s="35">
        <v>50</v>
      </c>
      <c r="P472" s="85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61"/>
      <c r="R472" s="761"/>
      <c r="S472" s="761"/>
      <c r="T472" s="762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87"/>
        <v>0</v>
      </c>
      <c r="Z472" s="39" t="str">
        <f t="shared" si="92"/>
        <v/>
      </c>
      <c r="AA472" s="65" t="s">
        <v>45</v>
      </c>
      <c r="AB472" s="66" t="s">
        <v>45</v>
      </c>
      <c r="AC472" s="561" t="s">
        <v>756</v>
      </c>
      <c r="AG472" s="75"/>
      <c r="AJ472" s="79" t="s">
        <v>45</v>
      </c>
      <c r="AK472" s="79">
        <v>0</v>
      </c>
      <c r="BB472" s="562" t="s">
        <v>66</v>
      </c>
      <c r="BM472" s="75">
        <f t="shared" si="88"/>
        <v>0</v>
      </c>
      <c r="BN472" s="75">
        <f t="shared" si="89"/>
        <v>0</v>
      </c>
      <c r="BO472" s="75">
        <f t="shared" si="90"/>
        <v>0</v>
      </c>
      <c r="BP472" s="75">
        <f t="shared" si="91"/>
        <v>0</v>
      </c>
    </row>
    <row r="473" spans="1:68" ht="37.5" hidden="1" customHeight="1" x14ac:dyDescent="0.25">
      <c r="A473" s="60" t="s">
        <v>758</v>
      </c>
      <c r="B473" s="60" t="s">
        <v>759</v>
      </c>
      <c r="C473" s="34">
        <v>4301031361</v>
      </c>
      <c r="D473" s="759">
        <v>4607091389524</v>
      </c>
      <c r="E473" s="759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125</v>
      </c>
      <c r="L473" s="35" t="s">
        <v>45</v>
      </c>
      <c r="M473" s="36" t="s">
        <v>82</v>
      </c>
      <c r="N473" s="36"/>
      <c r="O473" s="35">
        <v>50</v>
      </c>
      <c r="P473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61"/>
      <c r="R473" s="761"/>
      <c r="S473" s="761"/>
      <c r="T473" s="762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87"/>
        <v>0</v>
      </c>
      <c r="Z473" s="39" t="str">
        <f t="shared" si="92"/>
        <v/>
      </c>
      <c r="AA473" s="65" t="s">
        <v>45</v>
      </c>
      <c r="AB473" s="66" t="s">
        <v>45</v>
      </c>
      <c r="AC473" s="563" t="s">
        <v>756</v>
      </c>
      <c r="AG473" s="75"/>
      <c r="AJ473" s="79" t="s">
        <v>45</v>
      </c>
      <c r="AK473" s="79">
        <v>0</v>
      </c>
      <c r="BB473" s="564" t="s">
        <v>66</v>
      </c>
      <c r="BM473" s="75">
        <f t="shared" si="88"/>
        <v>0</v>
      </c>
      <c r="BN473" s="75">
        <f t="shared" si="89"/>
        <v>0</v>
      </c>
      <c r="BO473" s="75">
        <f t="shared" si="90"/>
        <v>0</v>
      </c>
      <c r="BP473" s="75">
        <f t="shared" si="91"/>
        <v>0</v>
      </c>
    </row>
    <row r="474" spans="1:68" ht="27" hidden="1" customHeight="1" x14ac:dyDescent="0.25">
      <c r="A474" s="60" t="s">
        <v>760</v>
      </c>
      <c r="B474" s="60" t="s">
        <v>761</v>
      </c>
      <c r="C474" s="34">
        <v>4301031337</v>
      </c>
      <c r="D474" s="759">
        <v>4680115883161</v>
      </c>
      <c r="E474" s="759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125</v>
      </c>
      <c r="L474" s="35" t="s">
        <v>45</v>
      </c>
      <c r="M474" s="36" t="s">
        <v>82</v>
      </c>
      <c r="N474" s="36"/>
      <c r="O474" s="35">
        <v>50</v>
      </c>
      <c r="P474" s="8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61"/>
      <c r="R474" s="761"/>
      <c r="S474" s="761"/>
      <c r="T474" s="762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87"/>
        <v>0</v>
      </c>
      <c r="Z474" s="39" t="str">
        <f t="shared" si="92"/>
        <v/>
      </c>
      <c r="AA474" s="65" t="s">
        <v>45</v>
      </c>
      <c r="AB474" s="66" t="s">
        <v>45</v>
      </c>
      <c r="AC474" s="565" t="s">
        <v>762</v>
      </c>
      <c r="AG474" s="75"/>
      <c r="AJ474" s="79" t="s">
        <v>45</v>
      </c>
      <c r="AK474" s="79">
        <v>0</v>
      </c>
      <c r="BB474" s="566" t="s">
        <v>66</v>
      </c>
      <c r="BM474" s="75">
        <f t="shared" si="88"/>
        <v>0</v>
      </c>
      <c r="BN474" s="75">
        <f t="shared" si="89"/>
        <v>0</v>
      </c>
      <c r="BO474" s="75">
        <f t="shared" si="90"/>
        <v>0</v>
      </c>
      <c r="BP474" s="75">
        <f t="shared" si="91"/>
        <v>0</v>
      </c>
    </row>
    <row r="475" spans="1:68" ht="27" hidden="1" customHeight="1" x14ac:dyDescent="0.25">
      <c r="A475" s="60" t="s">
        <v>760</v>
      </c>
      <c r="B475" s="60" t="s">
        <v>763</v>
      </c>
      <c r="C475" s="34">
        <v>4301031364</v>
      </c>
      <c r="D475" s="759">
        <v>4680115883161</v>
      </c>
      <c r="E475" s="759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125</v>
      </c>
      <c r="L475" s="35" t="s">
        <v>45</v>
      </c>
      <c r="M475" s="36" t="s">
        <v>82</v>
      </c>
      <c r="N475" s="36"/>
      <c r="O475" s="35">
        <v>50</v>
      </c>
      <c r="P475" s="854" t="s">
        <v>764</v>
      </c>
      <c r="Q475" s="761"/>
      <c r="R475" s="761"/>
      <c r="S475" s="761"/>
      <c r="T475" s="762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87"/>
        <v>0</v>
      </c>
      <c r="Z475" s="39" t="str">
        <f t="shared" si="92"/>
        <v/>
      </c>
      <c r="AA475" s="65" t="s">
        <v>45</v>
      </c>
      <c r="AB475" s="66" t="s">
        <v>45</v>
      </c>
      <c r="AC475" s="567" t="s">
        <v>762</v>
      </c>
      <c r="AG475" s="75"/>
      <c r="AJ475" s="79" t="s">
        <v>45</v>
      </c>
      <c r="AK475" s="79">
        <v>0</v>
      </c>
      <c r="BB475" s="568" t="s">
        <v>66</v>
      </c>
      <c r="BM475" s="75">
        <f t="shared" si="88"/>
        <v>0</v>
      </c>
      <c r="BN475" s="75">
        <f t="shared" si="89"/>
        <v>0</v>
      </c>
      <c r="BO475" s="75">
        <f t="shared" si="90"/>
        <v>0</v>
      </c>
      <c r="BP475" s="75">
        <f t="shared" si="91"/>
        <v>0</v>
      </c>
    </row>
    <row r="476" spans="1:68" ht="27" hidden="1" customHeight="1" x14ac:dyDescent="0.25">
      <c r="A476" s="60" t="s">
        <v>765</v>
      </c>
      <c r="B476" s="60" t="s">
        <v>766</v>
      </c>
      <c r="C476" s="34">
        <v>4301031358</v>
      </c>
      <c r="D476" s="759">
        <v>4607091389531</v>
      </c>
      <c r="E476" s="759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125</v>
      </c>
      <c r="L476" s="35" t="s">
        <v>45</v>
      </c>
      <c r="M476" s="36" t="s">
        <v>82</v>
      </c>
      <c r="N476" s="36"/>
      <c r="O476" s="35">
        <v>50</v>
      </c>
      <c r="P476" s="8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61"/>
      <c r="R476" s="761"/>
      <c r="S476" s="761"/>
      <c r="T476" s="762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87"/>
        <v>0</v>
      </c>
      <c r="Z476" s="39" t="str">
        <f t="shared" si="92"/>
        <v/>
      </c>
      <c r="AA476" s="65" t="s">
        <v>45</v>
      </c>
      <c r="AB476" s="66" t="s">
        <v>45</v>
      </c>
      <c r="AC476" s="569" t="s">
        <v>767</v>
      </c>
      <c r="AG476" s="75"/>
      <c r="AJ476" s="79" t="s">
        <v>45</v>
      </c>
      <c r="AK476" s="79">
        <v>0</v>
      </c>
      <c r="BB476" s="570" t="s">
        <v>66</v>
      </c>
      <c r="BM476" s="75">
        <f t="shared" si="88"/>
        <v>0</v>
      </c>
      <c r="BN476" s="75">
        <f t="shared" si="89"/>
        <v>0</v>
      </c>
      <c r="BO476" s="75">
        <f t="shared" si="90"/>
        <v>0</v>
      </c>
      <c r="BP476" s="75">
        <f t="shared" si="91"/>
        <v>0</v>
      </c>
    </row>
    <row r="477" spans="1:68" ht="37.5" hidden="1" customHeight="1" x14ac:dyDescent="0.25">
      <c r="A477" s="60" t="s">
        <v>768</v>
      </c>
      <c r="B477" s="60" t="s">
        <v>769</v>
      </c>
      <c r="C477" s="34">
        <v>4301031360</v>
      </c>
      <c r="D477" s="759">
        <v>4607091384345</v>
      </c>
      <c r="E477" s="759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125</v>
      </c>
      <c r="L477" s="35" t="s">
        <v>45</v>
      </c>
      <c r="M477" s="36" t="s">
        <v>82</v>
      </c>
      <c r="N477" s="36"/>
      <c r="O477" s="35">
        <v>50</v>
      </c>
      <c r="P477" s="85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61"/>
      <c r="R477" s="761"/>
      <c r="S477" s="761"/>
      <c r="T477" s="762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87"/>
        <v>0</v>
      </c>
      <c r="Z477" s="39" t="str">
        <f t="shared" si="92"/>
        <v/>
      </c>
      <c r="AA477" s="65" t="s">
        <v>45</v>
      </c>
      <c r="AB477" s="66" t="s">
        <v>45</v>
      </c>
      <c r="AC477" s="571" t="s">
        <v>762</v>
      </c>
      <c r="AG477" s="75"/>
      <c r="AJ477" s="79" t="s">
        <v>45</v>
      </c>
      <c r="AK477" s="79">
        <v>0</v>
      </c>
      <c r="BB477" s="572" t="s">
        <v>66</v>
      </c>
      <c r="BM477" s="75">
        <f t="shared" si="88"/>
        <v>0</v>
      </c>
      <c r="BN477" s="75">
        <f t="shared" si="89"/>
        <v>0</v>
      </c>
      <c r="BO477" s="75">
        <f t="shared" si="90"/>
        <v>0</v>
      </c>
      <c r="BP477" s="75">
        <f t="shared" si="91"/>
        <v>0</v>
      </c>
    </row>
    <row r="478" spans="1:68" ht="27" hidden="1" customHeight="1" x14ac:dyDescent="0.25">
      <c r="A478" s="60" t="s">
        <v>770</v>
      </c>
      <c r="B478" s="60" t="s">
        <v>771</v>
      </c>
      <c r="C478" s="34">
        <v>4301031255</v>
      </c>
      <c r="D478" s="759">
        <v>4680115883185</v>
      </c>
      <c r="E478" s="759"/>
      <c r="F478" s="59">
        <v>0.28000000000000003</v>
      </c>
      <c r="G478" s="35">
        <v>6</v>
      </c>
      <c r="H478" s="59">
        <v>1.68</v>
      </c>
      <c r="I478" s="59">
        <v>1.81</v>
      </c>
      <c r="J478" s="35">
        <v>234</v>
      </c>
      <c r="K478" s="35" t="s">
        <v>125</v>
      </c>
      <c r="L478" s="35" t="s">
        <v>45</v>
      </c>
      <c r="M478" s="36" t="s">
        <v>82</v>
      </c>
      <c r="N478" s="36"/>
      <c r="O478" s="35">
        <v>45</v>
      </c>
      <c r="P478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61"/>
      <c r="R478" s="761"/>
      <c r="S478" s="761"/>
      <c r="T478" s="762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7"/>
        <v>0</v>
      </c>
      <c r="Z478" s="39" t="str">
        <f t="shared" si="92"/>
        <v/>
      </c>
      <c r="AA478" s="65" t="s">
        <v>45</v>
      </c>
      <c r="AB478" s="66" t="s">
        <v>45</v>
      </c>
      <c r="AC478" s="573" t="s">
        <v>772</v>
      </c>
      <c r="AG478" s="75"/>
      <c r="AJ478" s="79" t="s">
        <v>45</v>
      </c>
      <c r="AK478" s="79">
        <v>0</v>
      </c>
      <c r="BB478" s="574" t="s">
        <v>66</v>
      </c>
      <c r="BM478" s="75">
        <f t="shared" si="88"/>
        <v>0</v>
      </c>
      <c r="BN478" s="75">
        <f t="shared" si="89"/>
        <v>0</v>
      </c>
      <c r="BO478" s="75">
        <f t="shared" si="90"/>
        <v>0</v>
      </c>
      <c r="BP478" s="75">
        <f t="shared" si="91"/>
        <v>0</v>
      </c>
    </row>
    <row r="479" spans="1:68" ht="27" hidden="1" customHeight="1" x14ac:dyDescent="0.25">
      <c r="A479" s="60" t="s">
        <v>770</v>
      </c>
      <c r="B479" s="60" t="s">
        <v>773</v>
      </c>
      <c r="C479" s="34">
        <v>4301031368</v>
      </c>
      <c r="D479" s="759">
        <v>4680115883185</v>
      </c>
      <c r="E479" s="759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125</v>
      </c>
      <c r="L479" s="35" t="s">
        <v>45</v>
      </c>
      <c r="M479" s="36" t="s">
        <v>82</v>
      </c>
      <c r="N479" s="36"/>
      <c r="O479" s="35">
        <v>50</v>
      </c>
      <c r="P479" s="845" t="s">
        <v>774</v>
      </c>
      <c r="Q479" s="761"/>
      <c r="R479" s="761"/>
      <c r="S479" s="761"/>
      <c r="T479" s="762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7"/>
        <v>0</v>
      </c>
      <c r="Z479" s="39" t="str">
        <f t="shared" si="92"/>
        <v/>
      </c>
      <c r="AA479" s="65" t="s">
        <v>45</v>
      </c>
      <c r="AB479" s="66" t="s">
        <v>45</v>
      </c>
      <c r="AC479" s="575" t="s">
        <v>741</v>
      </c>
      <c r="AG479" s="75"/>
      <c r="AJ479" s="79" t="s">
        <v>45</v>
      </c>
      <c r="AK479" s="79">
        <v>0</v>
      </c>
      <c r="BB479" s="576" t="s">
        <v>66</v>
      </c>
      <c r="BM479" s="75">
        <f t="shared" si="88"/>
        <v>0</v>
      </c>
      <c r="BN479" s="75">
        <f t="shared" si="89"/>
        <v>0</v>
      </c>
      <c r="BO479" s="75">
        <f t="shared" si="90"/>
        <v>0</v>
      </c>
      <c r="BP479" s="75">
        <f t="shared" si="91"/>
        <v>0</v>
      </c>
    </row>
    <row r="480" spans="1:68" x14ac:dyDescent="0.2">
      <c r="A480" s="749"/>
      <c r="B480" s="749"/>
      <c r="C480" s="749"/>
      <c r="D480" s="749"/>
      <c r="E480" s="749"/>
      <c r="F480" s="749"/>
      <c r="G480" s="749"/>
      <c r="H480" s="749"/>
      <c r="I480" s="749"/>
      <c r="J480" s="749"/>
      <c r="K480" s="749"/>
      <c r="L480" s="749"/>
      <c r="M480" s="749"/>
      <c r="N480" s="749"/>
      <c r="O480" s="750"/>
      <c r="P480" s="746" t="s">
        <v>40</v>
      </c>
      <c r="Q480" s="747"/>
      <c r="R480" s="747"/>
      <c r="S480" s="747"/>
      <c r="T480" s="747"/>
      <c r="U480" s="747"/>
      <c r="V480" s="748"/>
      <c r="W480" s="40" t="s">
        <v>39</v>
      </c>
      <c r="X480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9.2592592592592595</v>
      </c>
      <c r="Y480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10</v>
      </c>
      <c r="Z480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9.0200000000000002E-2</v>
      </c>
      <c r="AA480" s="64"/>
      <c r="AB480" s="64"/>
      <c r="AC480" s="64"/>
    </row>
    <row r="481" spans="1:68" x14ac:dyDescent="0.2">
      <c r="A481" s="749"/>
      <c r="B481" s="749"/>
      <c r="C481" s="749"/>
      <c r="D481" s="749"/>
      <c r="E481" s="749"/>
      <c r="F481" s="749"/>
      <c r="G481" s="749"/>
      <c r="H481" s="749"/>
      <c r="I481" s="749"/>
      <c r="J481" s="749"/>
      <c r="K481" s="749"/>
      <c r="L481" s="749"/>
      <c r="M481" s="749"/>
      <c r="N481" s="749"/>
      <c r="O481" s="750"/>
      <c r="P481" s="746" t="s">
        <v>40</v>
      </c>
      <c r="Q481" s="747"/>
      <c r="R481" s="747"/>
      <c r="S481" s="747"/>
      <c r="T481" s="747"/>
      <c r="U481" s="747"/>
      <c r="V481" s="748"/>
      <c r="W481" s="40" t="s">
        <v>0</v>
      </c>
      <c r="X481" s="41">
        <f>IFERROR(SUM(X464:X479),"0")</f>
        <v>50</v>
      </c>
      <c r="Y481" s="41">
        <f>IFERROR(SUM(Y464:Y479),"0")</f>
        <v>54</v>
      </c>
      <c r="Z481" s="40"/>
      <c r="AA481" s="64"/>
      <c r="AB481" s="64"/>
      <c r="AC481" s="64"/>
    </row>
    <row r="482" spans="1:68" ht="14.25" hidden="1" customHeight="1" x14ac:dyDescent="0.25">
      <c r="A482" s="758" t="s">
        <v>78</v>
      </c>
      <c r="B482" s="758"/>
      <c r="C482" s="758"/>
      <c r="D482" s="758"/>
      <c r="E482" s="758"/>
      <c r="F482" s="758"/>
      <c r="G482" s="758"/>
      <c r="H482" s="758"/>
      <c r="I482" s="758"/>
      <c r="J482" s="758"/>
      <c r="K482" s="758"/>
      <c r="L482" s="758"/>
      <c r="M482" s="758"/>
      <c r="N482" s="758"/>
      <c r="O482" s="758"/>
      <c r="P482" s="758"/>
      <c r="Q482" s="758"/>
      <c r="R482" s="758"/>
      <c r="S482" s="758"/>
      <c r="T482" s="758"/>
      <c r="U482" s="758"/>
      <c r="V482" s="758"/>
      <c r="W482" s="758"/>
      <c r="X482" s="758"/>
      <c r="Y482" s="758"/>
      <c r="Z482" s="758"/>
      <c r="AA482" s="63"/>
      <c r="AB482" s="63"/>
      <c r="AC482" s="63"/>
    </row>
    <row r="483" spans="1:68" ht="27" hidden="1" customHeight="1" x14ac:dyDescent="0.25">
      <c r="A483" s="60" t="s">
        <v>775</v>
      </c>
      <c r="B483" s="60" t="s">
        <v>776</v>
      </c>
      <c r="C483" s="34">
        <v>4301051284</v>
      </c>
      <c r="D483" s="759">
        <v>4607091384352</v>
      </c>
      <c r="E483" s="759"/>
      <c r="F483" s="59">
        <v>0.6</v>
      </c>
      <c r="G483" s="35">
        <v>4</v>
      </c>
      <c r="H483" s="59">
        <v>2.4</v>
      </c>
      <c r="I483" s="59">
        <v>2.6459999999999999</v>
      </c>
      <c r="J483" s="35">
        <v>132</v>
      </c>
      <c r="K483" s="35" t="s">
        <v>115</v>
      </c>
      <c r="L483" s="35" t="s">
        <v>45</v>
      </c>
      <c r="M483" s="36" t="s">
        <v>105</v>
      </c>
      <c r="N483" s="36"/>
      <c r="O483" s="35">
        <v>45</v>
      </c>
      <c r="P483" s="8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61"/>
      <c r="R483" s="761"/>
      <c r="S483" s="761"/>
      <c r="T483" s="762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7" t="s">
        <v>777</v>
      </c>
      <c r="AG483" s="75"/>
      <c r="AJ483" s="79" t="s">
        <v>45</v>
      </c>
      <c r="AK483" s="79">
        <v>0</v>
      </c>
      <c r="BB483" s="578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hidden="1" customHeight="1" x14ac:dyDescent="0.25">
      <c r="A484" s="60" t="s">
        <v>778</v>
      </c>
      <c r="B484" s="60" t="s">
        <v>779</v>
      </c>
      <c r="C484" s="34">
        <v>4301051431</v>
      </c>
      <c r="D484" s="759">
        <v>4607091389654</v>
      </c>
      <c r="E484" s="759"/>
      <c r="F484" s="59">
        <v>0.33</v>
      </c>
      <c r="G484" s="35">
        <v>6</v>
      </c>
      <c r="H484" s="59">
        <v>1.98</v>
      </c>
      <c r="I484" s="59">
        <v>2.238</v>
      </c>
      <c r="J484" s="35">
        <v>182</v>
      </c>
      <c r="K484" s="35" t="s">
        <v>83</v>
      </c>
      <c r="L484" s="35" t="s">
        <v>45</v>
      </c>
      <c r="M484" s="36" t="s">
        <v>105</v>
      </c>
      <c r="N484" s="36"/>
      <c r="O484" s="35">
        <v>45</v>
      </c>
      <c r="P484" s="8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61"/>
      <c r="R484" s="761"/>
      <c r="S484" s="761"/>
      <c r="T484" s="762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IFERROR(IF(Y484=0,"",ROUNDUP(Y484/H484,0)*0.00651),"")</f>
        <v/>
      </c>
      <c r="AA484" s="65" t="s">
        <v>45</v>
      </c>
      <c r="AB484" s="66" t="s">
        <v>45</v>
      </c>
      <c r="AC484" s="579" t="s">
        <v>780</v>
      </c>
      <c r="AG484" s="75"/>
      <c r="AJ484" s="79" t="s">
        <v>45</v>
      </c>
      <c r="AK484" s="79">
        <v>0</v>
      </c>
      <c r="BB484" s="58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idden="1" x14ac:dyDescent="0.2">
      <c r="A485" s="749"/>
      <c r="B485" s="749"/>
      <c r="C485" s="749"/>
      <c r="D485" s="749"/>
      <c r="E485" s="749"/>
      <c r="F485" s="749"/>
      <c r="G485" s="749"/>
      <c r="H485" s="749"/>
      <c r="I485" s="749"/>
      <c r="J485" s="749"/>
      <c r="K485" s="749"/>
      <c r="L485" s="749"/>
      <c r="M485" s="749"/>
      <c r="N485" s="749"/>
      <c r="O485" s="750"/>
      <c r="P485" s="746" t="s">
        <v>40</v>
      </c>
      <c r="Q485" s="747"/>
      <c r="R485" s="747"/>
      <c r="S485" s="747"/>
      <c r="T485" s="747"/>
      <c r="U485" s="747"/>
      <c r="V485" s="748"/>
      <c r="W485" s="40" t="s">
        <v>39</v>
      </c>
      <c r="X485" s="41">
        <f>IFERROR(X483/H483,"0")+IFERROR(X484/H484,"0")</f>
        <v>0</v>
      </c>
      <c r="Y485" s="41">
        <f>IFERROR(Y483/H483,"0")+IFERROR(Y484/H484,"0")</f>
        <v>0</v>
      </c>
      <c r="Z485" s="41">
        <f>IFERROR(IF(Z483="",0,Z483),"0")+IFERROR(IF(Z484="",0,Z484),"0")</f>
        <v>0</v>
      </c>
      <c r="AA485" s="64"/>
      <c r="AB485" s="64"/>
      <c r="AC485" s="64"/>
    </row>
    <row r="486" spans="1:68" hidden="1" x14ac:dyDescent="0.2">
      <c r="A486" s="749"/>
      <c r="B486" s="749"/>
      <c r="C486" s="749"/>
      <c r="D486" s="749"/>
      <c r="E486" s="749"/>
      <c r="F486" s="749"/>
      <c r="G486" s="749"/>
      <c r="H486" s="749"/>
      <c r="I486" s="749"/>
      <c r="J486" s="749"/>
      <c r="K486" s="749"/>
      <c r="L486" s="749"/>
      <c r="M486" s="749"/>
      <c r="N486" s="749"/>
      <c r="O486" s="750"/>
      <c r="P486" s="746" t="s">
        <v>40</v>
      </c>
      <c r="Q486" s="747"/>
      <c r="R486" s="747"/>
      <c r="S486" s="747"/>
      <c r="T486" s="747"/>
      <c r="U486" s="747"/>
      <c r="V486" s="748"/>
      <c r="W486" s="40" t="s">
        <v>0</v>
      </c>
      <c r="X486" s="41">
        <f>IFERROR(SUM(X483:X484),"0")</f>
        <v>0</v>
      </c>
      <c r="Y486" s="41">
        <f>IFERROR(SUM(Y483:Y484),"0")</f>
        <v>0</v>
      </c>
      <c r="Z486" s="40"/>
      <c r="AA486" s="64"/>
      <c r="AB486" s="64"/>
      <c r="AC486" s="64"/>
    </row>
    <row r="487" spans="1:68" ht="14.25" hidden="1" customHeight="1" x14ac:dyDescent="0.25">
      <c r="A487" s="758" t="s">
        <v>93</v>
      </c>
      <c r="B487" s="758"/>
      <c r="C487" s="758"/>
      <c r="D487" s="758"/>
      <c r="E487" s="758"/>
      <c r="F487" s="758"/>
      <c r="G487" s="758"/>
      <c r="H487" s="758"/>
      <c r="I487" s="758"/>
      <c r="J487" s="758"/>
      <c r="K487" s="758"/>
      <c r="L487" s="758"/>
      <c r="M487" s="758"/>
      <c r="N487" s="758"/>
      <c r="O487" s="758"/>
      <c r="P487" s="758"/>
      <c r="Q487" s="758"/>
      <c r="R487" s="758"/>
      <c r="S487" s="758"/>
      <c r="T487" s="758"/>
      <c r="U487" s="758"/>
      <c r="V487" s="758"/>
      <c r="W487" s="758"/>
      <c r="X487" s="758"/>
      <c r="Y487" s="758"/>
      <c r="Z487" s="758"/>
      <c r="AA487" s="63"/>
      <c r="AB487" s="63"/>
      <c r="AC487" s="63"/>
    </row>
    <row r="488" spans="1:68" ht="27" hidden="1" customHeight="1" x14ac:dyDescent="0.25">
      <c r="A488" s="60" t="s">
        <v>781</v>
      </c>
      <c r="B488" s="60" t="s">
        <v>782</v>
      </c>
      <c r="C488" s="34">
        <v>4301170011</v>
      </c>
      <c r="D488" s="759">
        <v>4680115884113</v>
      </c>
      <c r="E488" s="759"/>
      <c r="F488" s="59">
        <v>0.11</v>
      </c>
      <c r="G488" s="35">
        <v>12</v>
      </c>
      <c r="H488" s="59">
        <v>1.32</v>
      </c>
      <c r="I488" s="59">
        <v>1.88</v>
      </c>
      <c r="J488" s="35">
        <v>200</v>
      </c>
      <c r="K488" s="35" t="s">
        <v>785</v>
      </c>
      <c r="L488" s="35" t="s">
        <v>45</v>
      </c>
      <c r="M488" s="36" t="s">
        <v>784</v>
      </c>
      <c r="N488" s="36"/>
      <c r="O488" s="35">
        <v>150</v>
      </c>
      <c r="P488" s="8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61"/>
      <c r="R488" s="761"/>
      <c r="S488" s="761"/>
      <c r="T488" s="762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IFERROR(IF(Y488=0,"",ROUNDUP(Y488/H488,0)*0.00627),"")</f>
        <v/>
      </c>
      <c r="AA488" s="65" t="s">
        <v>45</v>
      </c>
      <c r="AB488" s="66" t="s">
        <v>45</v>
      </c>
      <c r="AC488" s="581" t="s">
        <v>783</v>
      </c>
      <c r="AG488" s="75"/>
      <c r="AJ488" s="79" t="s">
        <v>45</v>
      </c>
      <c r="AK488" s="79">
        <v>0</v>
      </c>
      <c r="BB488" s="582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idden="1" x14ac:dyDescent="0.2">
      <c r="A489" s="749"/>
      <c r="B489" s="749"/>
      <c r="C489" s="749"/>
      <c r="D489" s="749"/>
      <c r="E489" s="749"/>
      <c r="F489" s="749"/>
      <c r="G489" s="749"/>
      <c r="H489" s="749"/>
      <c r="I489" s="749"/>
      <c r="J489" s="749"/>
      <c r="K489" s="749"/>
      <c r="L489" s="749"/>
      <c r="M489" s="749"/>
      <c r="N489" s="749"/>
      <c r="O489" s="750"/>
      <c r="P489" s="746" t="s">
        <v>40</v>
      </c>
      <c r="Q489" s="747"/>
      <c r="R489" s="747"/>
      <c r="S489" s="747"/>
      <c r="T489" s="747"/>
      <c r="U489" s="747"/>
      <c r="V489" s="748"/>
      <c r="W489" s="40" t="s">
        <v>39</v>
      </c>
      <c r="X489" s="41">
        <f>IFERROR(X488/H488,"0")</f>
        <v>0</v>
      </c>
      <c r="Y489" s="41">
        <f>IFERROR(Y488/H488,"0")</f>
        <v>0</v>
      </c>
      <c r="Z489" s="41">
        <f>IFERROR(IF(Z488="",0,Z488),"0")</f>
        <v>0</v>
      </c>
      <c r="AA489" s="64"/>
      <c r="AB489" s="64"/>
      <c r="AC489" s="64"/>
    </row>
    <row r="490" spans="1:68" hidden="1" x14ac:dyDescent="0.2">
      <c r="A490" s="749"/>
      <c r="B490" s="749"/>
      <c r="C490" s="749"/>
      <c r="D490" s="749"/>
      <c r="E490" s="749"/>
      <c r="F490" s="749"/>
      <c r="G490" s="749"/>
      <c r="H490" s="749"/>
      <c r="I490" s="749"/>
      <c r="J490" s="749"/>
      <c r="K490" s="749"/>
      <c r="L490" s="749"/>
      <c r="M490" s="749"/>
      <c r="N490" s="749"/>
      <c r="O490" s="750"/>
      <c r="P490" s="746" t="s">
        <v>40</v>
      </c>
      <c r="Q490" s="747"/>
      <c r="R490" s="747"/>
      <c r="S490" s="747"/>
      <c r="T490" s="747"/>
      <c r="U490" s="747"/>
      <c r="V490" s="748"/>
      <c r="W490" s="40" t="s">
        <v>0</v>
      </c>
      <c r="X490" s="41">
        <f>IFERROR(SUM(X488:X488),"0")</f>
        <v>0</v>
      </c>
      <c r="Y490" s="41">
        <f>IFERROR(SUM(Y488:Y488),"0")</f>
        <v>0</v>
      </c>
      <c r="Z490" s="40"/>
      <c r="AA490" s="64"/>
      <c r="AB490" s="64"/>
      <c r="AC490" s="64"/>
    </row>
    <row r="491" spans="1:68" ht="16.5" hidden="1" customHeight="1" x14ac:dyDescent="0.25">
      <c r="A491" s="769" t="s">
        <v>786</v>
      </c>
      <c r="B491" s="769"/>
      <c r="C491" s="769"/>
      <c r="D491" s="769"/>
      <c r="E491" s="769"/>
      <c r="F491" s="769"/>
      <c r="G491" s="769"/>
      <c r="H491" s="769"/>
      <c r="I491" s="769"/>
      <c r="J491" s="769"/>
      <c r="K491" s="769"/>
      <c r="L491" s="769"/>
      <c r="M491" s="769"/>
      <c r="N491" s="769"/>
      <c r="O491" s="769"/>
      <c r="P491" s="769"/>
      <c r="Q491" s="769"/>
      <c r="R491" s="769"/>
      <c r="S491" s="769"/>
      <c r="T491" s="769"/>
      <c r="U491" s="769"/>
      <c r="V491" s="769"/>
      <c r="W491" s="769"/>
      <c r="X491" s="769"/>
      <c r="Y491" s="769"/>
      <c r="Z491" s="769"/>
      <c r="AA491" s="62"/>
      <c r="AB491" s="62"/>
      <c r="AC491" s="62"/>
    </row>
    <row r="492" spans="1:68" ht="14.25" hidden="1" customHeight="1" x14ac:dyDescent="0.25">
      <c r="A492" s="758" t="s">
        <v>152</v>
      </c>
      <c r="B492" s="758"/>
      <c r="C492" s="758"/>
      <c r="D492" s="758"/>
      <c r="E492" s="758"/>
      <c r="F492" s="758"/>
      <c r="G492" s="758"/>
      <c r="H492" s="758"/>
      <c r="I492" s="758"/>
      <c r="J492" s="758"/>
      <c r="K492" s="758"/>
      <c r="L492" s="758"/>
      <c r="M492" s="758"/>
      <c r="N492" s="758"/>
      <c r="O492" s="758"/>
      <c r="P492" s="758"/>
      <c r="Q492" s="758"/>
      <c r="R492" s="758"/>
      <c r="S492" s="758"/>
      <c r="T492" s="758"/>
      <c r="U492" s="758"/>
      <c r="V492" s="758"/>
      <c r="W492" s="758"/>
      <c r="X492" s="758"/>
      <c r="Y492" s="758"/>
      <c r="Z492" s="758"/>
      <c r="AA492" s="63"/>
      <c r="AB492" s="63"/>
      <c r="AC492" s="63"/>
    </row>
    <row r="493" spans="1:68" ht="27" hidden="1" customHeight="1" x14ac:dyDescent="0.25">
      <c r="A493" s="60" t="s">
        <v>787</v>
      </c>
      <c r="B493" s="60" t="s">
        <v>788</v>
      </c>
      <c r="C493" s="34">
        <v>4301020315</v>
      </c>
      <c r="D493" s="759">
        <v>4607091389364</v>
      </c>
      <c r="E493" s="759"/>
      <c r="F493" s="59">
        <v>0.42</v>
      </c>
      <c r="G493" s="35">
        <v>6</v>
      </c>
      <c r="H493" s="59">
        <v>2.52</v>
      </c>
      <c r="I493" s="59">
        <v>2.73</v>
      </c>
      <c r="J493" s="35">
        <v>182</v>
      </c>
      <c r="K493" s="35" t="s">
        <v>83</v>
      </c>
      <c r="L493" s="35" t="s">
        <v>45</v>
      </c>
      <c r="M493" s="36" t="s">
        <v>82</v>
      </c>
      <c r="N493" s="36"/>
      <c r="O493" s="35">
        <v>40</v>
      </c>
      <c r="P493" s="84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61"/>
      <c r="R493" s="761"/>
      <c r="S493" s="761"/>
      <c r="T493" s="762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83" t="s">
        <v>789</v>
      </c>
      <c r="AG493" s="75"/>
      <c r="AJ493" s="79" t="s">
        <v>45</v>
      </c>
      <c r="AK493" s="79">
        <v>0</v>
      </c>
      <c r="BB493" s="584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idden="1" x14ac:dyDescent="0.2">
      <c r="A494" s="749"/>
      <c r="B494" s="749"/>
      <c r="C494" s="749"/>
      <c r="D494" s="749"/>
      <c r="E494" s="749"/>
      <c r="F494" s="749"/>
      <c r="G494" s="749"/>
      <c r="H494" s="749"/>
      <c r="I494" s="749"/>
      <c r="J494" s="749"/>
      <c r="K494" s="749"/>
      <c r="L494" s="749"/>
      <c r="M494" s="749"/>
      <c r="N494" s="749"/>
      <c r="O494" s="750"/>
      <c r="P494" s="746" t="s">
        <v>40</v>
      </c>
      <c r="Q494" s="747"/>
      <c r="R494" s="747"/>
      <c r="S494" s="747"/>
      <c r="T494" s="747"/>
      <c r="U494" s="747"/>
      <c r="V494" s="748"/>
      <c r="W494" s="40" t="s">
        <v>39</v>
      </c>
      <c r="X494" s="41">
        <f>IFERROR(X493/H493,"0")</f>
        <v>0</v>
      </c>
      <c r="Y494" s="41">
        <f>IFERROR(Y493/H493,"0")</f>
        <v>0</v>
      </c>
      <c r="Z494" s="41">
        <f>IFERROR(IF(Z493="",0,Z493),"0")</f>
        <v>0</v>
      </c>
      <c r="AA494" s="64"/>
      <c r="AB494" s="64"/>
      <c r="AC494" s="64"/>
    </row>
    <row r="495" spans="1:68" hidden="1" x14ac:dyDescent="0.2">
      <c r="A495" s="749"/>
      <c r="B495" s="749"/>
      <c r="C495" s="749"/>
      <c r="D495" s="749"/>
      <c r="E495" s="749"/>
      <c r="F495" s="749"/>
      <c r="G495" s="749"/>
      <c r="H495" s="749"/>
      <c r="I495" s="749"/>
      <c r="J495" s="749"/>
      <c r="K495" s="749"/>
      <c r="L495" s="749"/>
      <c r="M495" s="749"/>
      <c r="N495" s="749"/>
      <c r="O495" s="750"/>
      <c r="P495" s="746" t="s">
        <v>40</v>
      </c>
      <c r="Q495" s="747"/>
      <c r="R495" s="747"/>
      <c r="S495" s="747"/>
      <c r="T495" s="747"/>
      <c r="U495" s="747"/>
      <c r="V495" s="748"/>
      <c r="W495" s="40" t="s">
        <v>0</v>
      </c>
      <c r="X495" s="41">
        <f>IFERROR(SUM(X493:X493),"0")</f>
        <v>0</v>
      </c>
      <c r="Y495" s="41">
        <f>IFERROR(SUM(Y493:Y493),"0")</f>
        <v>0</v>
      </c>
      <c r="Z495" s="40"/>
      <c r="AA495" s="64"/>
      <c r="AB495" s="64"/>
      <c r="AC495" s="64"/>
    </row>
    <row r="496" spans="1:68" ht="14.25" hidden="1" customHeight="1" x14ac:dyDescent="0.25">
      <c r="A496" s="758" t="s">
        <v>163</v>
      </c>
      <c r="B496" s="758"/>
      <c r="C496" s="758"/>
      <c r="D496" s="758"/>
      <c r="E496" s="758"/>
      <c r="F496" s="758"/>
      <c r="G496" s="758"/>
      <c r="H496" s="758"/>
      <c r="I496" s="758"/>
      <c r="J496" s="758"/>
      <c r="K496" s="758"/>
      <c r="L496" s="758"/>
      <c r="M496" s="758"/>
      <c r="N496" s="758"/>
      <c r="O496" s="758"/>
      <c r="P496" s="758"/>
      <c r="Q496" s="758"/>
      <c r="R496" s="758"/>
      <c r="S496" s="758"/>
      <c r="T496" s="758"/>
      <c r="U496" s="758"/>
      <c r="V496" s="758"/>
      <c r="W496" s="758"/>
      <c r="X496" s="758"/>
      <c r="Y496" s="758"/>
      <c r="Z496" s="758"/>
      <c r="AA496" s="63"/>
      <c r="AB496" s="63"/>
      <c r="AC496" s="63"/>
    </row>
    <row r="497" spans="1:68" ht="27" customHeight="1" x14ac:dyDescent="0.25">
      <c r="A497" s="60" t="s">
        <v>790</v>
      </c>
      <c r="B497" s="60" t="s">
        <v>791</v>
      </c>
      <c r="C497" s="34">
        <v>4301031403</v>
      </c>
      <c r="D497" s="759">
        <v>4680115886094</v>
      </c>
      <c r="E497" s="759"/>
      <c r="F497" s="59">
        <v>0.9</v>
      </c>
      <c r="G497" s="35">
        <v>6</v>
      </c>
      <c r="H497" s="59">
        <v>5.4</v>
      </c>
      <c r="I497" s="59">
        <v>5.61</v>
      </c>
      <c r="J497" s="35">
        <v>132</v>
      </c>
      <c r="K497" s="35" t="s">
        <v>115</v>
      </c>
      <c r="L497" s="35" t="s">
        <v>45</v>
      </c>
      <c r="M497" s="36" t="s">
        <v>109</v>
      </c>
      <c r="N497" s="36"/>
      <c r="O497" s="35">
        <v>50</v>
      </c>
      <c r="P497" s="841" t="s">
        <v>792</v>
      </c>
      <c r="Q497" s="761"/>
      <c r="R497" s="761"/>
      <c r="S497" s="761"/>
      <c r="T497" s="762"/>
      <c r="U497" s="37" t="s">
        <v>45</v>
      </c>
      <c r="V497" s="37" t="s">
        <v>45</v>
      </c>
      <c r="W497" s="38" t="s">
        <v>0</v>
      </c>
      <c r="X497" s="56">
        <v>60</v>
      </c>
      <c r="Y497" s="53">
        <f>IFERROR(IF(X497="",0,CEILING((X497/$H497),1)*$H497),"")</f>
        <v>64.800000000000011</v>
      </c>
      <c r="Z497" s="39">
        <f>IFERROR(IF(Y497=0,"",ROUNDUP(Y497/H497,0)*0.00902),"")</f>
        <v>0.10824</v>
      </c>
      <c r="AA497" s="65" t="s">
        <v>45</v>
      </c>
      <c r="AB497" s="66" t="s">
        <v>45</v>
      </c>
      <c r="AC497" s="585" t="s">
        <v>793</v>
      </c>
      <c r="AG497" s="75"/>
      <c r="AJ497" s="79" t="s">
        <v>45</v>
      </c>
      <c r="AK497" s="79">
        <v>0</v>
      </c>
      <c r="BB497" s="586" t="s">
        <v>66</v>
      </c>
      <c r="BM497" s="75">
        <f>IFERROR(X497*I497/H497,"0")</f>
        <v>62.333333333333336</v>
      </c>
      <c r="BN497" s="75">
        <f>IFERROR(Y497*I497/H497,"0")</f>
        <v>67.320000000000007</v>
      </c>
      <c r="BO497" s="75">
        <f>IFERROR(1/J497*(X497/H497),"0")</f>
        <v>8.4175084175084181E-2</v>
      </c>
      <c r="BP497" s="75">
        <f>IFERROR(1/J497*(Y497/H497),"0")</f>
        <v>9.0909090909090925E-2</v>
      </c>
    </row>
    <row r="498" spans="1:68" ht="27" hidden="1" customHeight="1" x14ac:dyDescent="0.25">
      <c r="A498" s="60" t="s">
        <v>794</v>
      </c>
      <c r="B498" s="60" t="s">
        <v>795</v>
      </c>
      <c r="C498" s="34">
        <v>4301031363</v>
      </c>
      <c r="D498" s="759">
        <v>4607091389425</v>
      </c>
      <c r="E498" s="759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125</v>
      </c>
      <c r="L498" s="35" t="s">
        <v>45</v>
      </c>
      <c r="M498" s="36" t="s">
        <v>82</v>
      </c>
      <c r="N498" s="36"/>
      <c r="O498" s="35">
        <v>50</v>
      </c>
      <c r="P498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61"/>
      <c r="R498" s="761"/>
      <c r="S498" s="761"/>
      <c r="T498" s="762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IFERROR(IF(Y498=0,"",ROUNDUP(Y498/H498,0)*0.00502),"")</f>
        <v/>
      </c>
      <c r="AA498" s="65" t="s">
        <v>45</v>
      </c>
      <c r="AB498" s="66" t="s">
        <v>45</v>
      </c>
      <c r="AC498" s="587" t="s">
        <v>796</v>
      </c>
      <c r="AG498" s="75"/>
      <c r="AJ498" s="79" t="s">
        <v>45</v>
      </c>
      <c r="AK498" s="79">
        <v>0</v>
      </c>
      <c r="BB498" s="588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797</v>
      </c>
      <c r="B499" s="60" t="s">
        <v>798</v>
      </c>
      <c r="C499" s="34">
        <v>4301031373</v>
      </c>
      <c r="D499" s="759">
        <v>4680115880771</v>
      </c>
      <c r="E499" s="759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125</v>
      </c>
      <c r="L499" s="35" t="s">
        <v>45</v>
      </c>
      <c r="M499" s="36" t="s">
        <v>82</v>
      </c>
      <c r="N499" s="36"/>
      <c r="O499" s="35">
        <v>50</v>
      </c>
      <c r="P499" s="843" t="s">
        <v>799</v>
      </c>
      <c r="Q499" s="761"/>
      <c r="R499" s="761"/>
      <c r="S499" s="761"/>
      <c r="T499" s="762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IFERROR(IF(Y499=0,"",ROUNDUP(Y499/H499,0)*0.00502),"")</f>
        <v/>
      </c>
      <c r="AA499" s="65" t="s">
        <v>45</v>
      </c>
      <c r="AB499" s="66" t="s">
        <v>45</v>
      </c>
      <c r="AC499" s="589" t="s">
        <v>800</v>
      </c>
      <c r="AG499" s="75"/>
      <c r="AJ499" s="79" t="s">
        <v>45</v>
      </c>
      <c r="AK499" s="79">
        <v>0</v>
      </c>
      <c r="BB499" s="590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801</v>
      </c>
      <c r="B500" s="60" t="s">
        <v>802</v>
      </c>
      <c r="C500" s="34">
        <v>4301031359</v>
      </c>
      <c r="D500" s="759">
        <v>4607091389500</v>
      </c>
      <c r="E500" s="759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125</v>
      </c>
      <c r="L500" s="35" t="s">
        <v>45</v>
      </c>
      <c r="M500" s="36" t="s">
        <v>82</v>
      </c>
      <c r="N500" s="36"/>
      <c r="O500" s="35">
        <v>50</v>
      </c>
      <c r="P500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61"/>
      <c r="R500" s="761"/>
      <c r="S500" s="761"/>
      <c r="T500" s="762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1" t="s">
        <v>800</v>
      </c>
      <c r="AG500" s="75"/>
      <c r="AJ500" s="79" t="s">
        <v>45</v>
      </c>
      <c r="AK500" s="79">
        <v>0</v>
      </c>
      <c r="BB500" s="59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749"/>
      <c r="B501" s="749"/>
      <c r="C501" s="749"/>
      <c r="D501" s="749"/>
      <c r="E501" s="749"/>
      <c r="F501" s="749"/>
      <c r="G501" s="749"/>
      <c r="H501" s="749"/>
      <c r="I501" s="749"/>
      <c r="J501" s="749"/>
      <c r="K501" s="749"/>
      <c r="L501" s="749"/>
      <c r="M501" s="749"/>
      <c r="N501" s="749"/>
      <c r="O501" s="750"/>
      <c r="P501" s="746" t="s">
        <v>40</v>
      </c>
      <c r="Q501" s="747"/>
      <c r="R501" s="747"/>
      <c r="S501" s="747"/>
      <c r="T501" s="747"/>
      <c r="U501" s="747"/>
      <c r="V501" s="748"/>
      <c r="W501" s="40" t="s">
        <v>39</v>
      </c>
      <c r="X501" s="41">
        <f>IFERROR(X497/H497,"0")+IFERROR(X498/H498,"0")+IFERROR(X499/H499,"0")+IFERROR(X500/H500,"0")</f>
        <v>11.111111111111111</v>
      </c>
      <c r="Y501" s="41">
        <f>IFERROR(Y497/H497,"0")+IFERROR(Y498/H498,"0")+IFERROR(Y499/H499,"0")+IFERROR(Y500/H500,"0")</f>
        <v>12.000000000000002</v>
      </c>
      <c r="Z501" s="41">
        <f>IFERROR(IF(Z497="",0,Z497),"0")+IFERROR(IF(Z498="",0,Z498),"0")+IFERROR(IF(Z499="",0,Z499),"0")+IFERROR(IF(Z500="",0,Z500),"0")</f>
        <v>0.10824</v>
      </c>
      <c r="AA501" s="64"/>
      <c r="AB501" s="64"/>
      <c r="AC501" s="64"/>
    </row>
    <row r="502" spans="1:68" x14ac:dyDescent="0.2">
      <c r="A502" s="749"/>
      <c r="B502" s="749"/>
      <c r="C502" s="749"/>
      <c r="D502" s="749"/>
      <c r="E502" s="749"/>
      <c r="F502" s="749"/>
      <c r="G502" s="749"/>
      <c r="H502" s="749"/>
      <c r="I502" s="749"/>
      <c r="J502" s="749"/>
      <c r="K502" s="749"/>
      <c r="L502" s="749"/>
      <c r="M502" s="749"/>
      <c r="N502" s="749"/>
      <c r="O502" s="750"/>
      <c r="P502" s="746" t="s">
        <v>40</v>
      </c>
      <c r="Q502" s="747"/>
      <c r="R502" s="747"/>
      <c r="S502" s="747"/>
      <c r="T502" s="747"/>
      <c r="U502" s="747"/>
      <c r="V502" s="748"/>
      <c r="W502" s="40" t="s">
        <v>0</v>
      </c>
      <c r="X502" s="41">
        <f>IFERROR(SUM(X497:X500),"0")</f>
        <v>60</v>
      </c>
      <c r="Y502" s="41">
        <f>IFERROR(SUM(Y497:Y500),"0")</f>
        <v>64.800000000000011</v>
      </c>
      <c r="Z502" s="40"/>
      <c r="AA502" s="64"/>
      <c r="AB502" s="64"/>
      <c r="AC502" s="64"/>
    </row>
    <row r="503" spans="1:68" ht="16.5" hidden="1" customHeight="1" x14ac:dyDescent="0.25">
      <c r="A503" s="769" t="s">
        <v>803</v>
      </c>
      <c r="B503" s="769"/>
      <c r="C503" s="769"/>
      <c r="D503" s="769"/>
      <c r="E503" s="769"/>
      <c r="F503" s="769"/>
      <c r="G503" s="769"/>
      <c r="H503" s="769"/>
      <c r="I503" s="769"/>
      <c r="J503" s="769"/>
      <c r="K503" s="769"/>
      <c r="L503" s="769"/>
      <c r="M503" s="769"/>
      <c r="N503" s="769"/>
      <c r="O503" s="769"/>
      <c r="P503" s="769"/>
      <c r="Q503" s="769"/>
      <c r="R503" s="769"/>
      <c r="S503" s="769"/>
      <c r="T503" s="769"/>
      <c r="U503" s="769"/>
      <c r="V503" s="769"/>
      <c r="W503" s="769"/>
      <c r="X503" s="769"/>
      <c r="Y503" s="769"/>
      <c r="Z503" s="769"/>
      <c r="AA503" s="62"/>
      <c r="AB503" s="62"/>
      <c r="AC503" s="62"/>
    </row>
    <row r="504" spans="1:68" ht="14.25" hidden="1" customHeight="1" x14ac:dyDescent="0.25">
      <c r="A504" s="758" t="s">
        <v>163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63"/>
      <c r="AB504" s="63"/>
      <c r="AC504" s="63"/>
    </row>
    <row r="505" spans="1:68" ht="27" hidden="1" customHeight="1" x14ac:dyDescent="0.25">
      <c r="A505" s="60" t="s">
        <v>804</v>
      </c>
      <c r="B505" s="60" t="s">
        <v>805</v>
      </c>
      <c r="C505" s="34">
        <v>4301031294</v>
      </c>
      <c r="D505" s="759">
        <v>4680115885189</v>
      </c>
      <c r="E505" s="759"/>
      <c r="F505" s="59">
        <v>0.2</v>
      </c>
      <c r="G505" s="35">
        <v>6</v>
      </c>
      <c r="H505" s="59">
        <v>1.2</v>
      </c>
      <c r="I505" s="59">
        <v>1.3720000000000001</v>
      </c>
      <c r="J505" s="35">
        <v>234</v>
      </c>
      <c r="K505" s="35" t="s">
        <v>125</v>
      </c>
      <c r="L505" s="35" t="s">
        <v>45</v>
      </c>
      <c r="M505" s="36" t="s">
        <v>82</v>
      </c>
      <c r="N505" s="36"/>
      <c r="O505" s="35">
        <v>40</v>
      </c>
      <c r="P505" s="83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61"/>
      <c r="R505" s="761"/>
      <c r="S505" s="761"/>
      <c r="T505" s="762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IFERROR(IF(Y505=0,"",ROUNDUP(Y505/H505,0)*0.00502),"")</f>
        <v/>
      </c>
      <c r="AA505" s="65" t="s">
        <v>45</v>
      </c>
      <c r="AB505" s="66" t="s">
        <v>45</v>
      </c>
      <c r="AC505" s="593" t="s">
        <v>806</v>
      </c>
      <c r="AG505" s="75"/>
      <c r="AJ505" s="79" t="s">
        <v>45</v>
      </c>
      <c r="AK505" s="79">
        <v>0</v>
      </c>
      <c r="BB505" s="594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807</v>
      </c>
      <c r="B506" s="60" t="s">
        <v>808</v>
      </c>
      <c r="C506" s="34">
        <v>4301031347</v>
      </c>
      <c r="D506" s="759">
        <v>4680115885110</v>
      </c>
      <c r="E506" s="759"/>
      <c r="F506" s="59">
        <v>0.2</v>
      </c>
      <c r="G506" s="35">
        <v>6</v>
      </c>
      <c r="H506" s="59">
        <v>1.2</v>
      </c>
      <c r="I506" s="59">
        <v>2.1</v>
      </c>
      <c r="J506" s="35">
        <v>182</v>
      </c>
      <c r="K506" s="35" t="s">
        <v>83</v>
      </c>
      <c r="L506" s="35" t="s">
        <v>45</v>
      </c>
      <c r="M506" s="36" t="s">
        <v>82</v>
      </c>
      <c r="N506" s="36"/>
      <c r="O506" s="35">
        <v>50</v>
      </c>
      <c r="P506" s="837" t="s">
        <v>809</v>
      </c>
      <c r="Q506" s="761"/>
      <c r="R506" s="761"/>
      <c r="S506" s="761"/>
      <c r="T506" s="762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5" t="s">
        <v>810</v>
      </c>
      <c r="AG506" s="75"/>
      <c r="AJ506" s="79" t="s">
        <v>45</v>
      </c>
      <c r="AK506" s="79">
        <v>0</v>
      </c>
      <c r="BB506" s="596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27" hidden="1" customHeight="1" x14ac:dyDescent="0.25">
      <c r="A507" s="60" t="s">
        <v>811</v>
      </c>
      <c r="B507" s="60" t="s">
        <v>812</v>
      </c>
      <c r="C507" s="34">
        <v>4301031416</v>
      </c>
      <c r="D507" s="759">
        <v>4680115885219</v>
      </c>
      <c r="E507" s="759"/>
      <c r="F507" s="59">
        <v>0.28000000000000003</v>
      </c>
      <c r="G507" s="35">
        <v>6</v>
      </c>
      <c r="H507" s="59">
        <v>1.68</v>
      </c>
      <c r="I507" s="59">
        <v>2.5</v>
      </c>
      <c r="J507" s="35">
        <v>234</v>
      </c>
      <c r="K507" s="35" t="s">
        <v>125</v>
      </c>
      <c r="L507" s="35" t="s">
        <v>45</v>
      </c>
      <c r="M507" s="36" t="s">
        <v>82</v>
      </c>
      <c r="N507" s="36"/>
      <c r="O507" s="35">
        <v>50</v>
      </c>
      <c r="P507" s="838" t="s">
        <v>813</v>
      </c>
      <c r="Q507" s="761"/>
      <c r="R507" s="761"/>
      <c r="S507" s="761"/>
      <c r="T507" s="762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IFERROR(IF(Y507=0,"",ROUNDUP(Y507/H507,0)*0.00502),"")</f>
        <v/>
      </c>
      <c r="AA507" s="65" t="s">
        <v>45</v>
      </c>
      <c r="AB507" s="66" t="s">
        <v>45</v>
      </c>
      <c r="AC507" s="597" t="s">
        <v>814</v>
      </c>
      <c r="AG507" s="75"/>
      <c r="AJ507" s="79" t="s">
        <v>45</v>
      </c>
      <c r="AK507" s="79">
        <v>0</v>
      </c>
      <c r="BB507" s="59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idden="1" x14ac:dyDescent="0.2">
      <c r="A508" s="749"/>
      <c r="B508" s="749"/>
      <c r="C508" s="749"/>
      <c r="D508" s="749"/>
      <c r="E508" s="749"/>
      <c r="F508" s="749"/>
      <c r="G508" s="749"/>
      <c r="H508" s="749"/>
      <c r="I508" s="749"/>
      <c r="J508" s="749"/>
      <c r="K508" s="749"/>
      <c r="L508" s="749"/>
      <c r="M508" s="749"/>
      <c r="N508" s="749"/>
      <c r="O508" s="750"/>
      <c r="P508" s="746" t="s">
        <v>40</v>
      </c>
      <c r="Q508" s="747"/>
      <c r="R508" s="747"/>
      <c r="S508" s="747"/>
      <c r="T508" s="747"/>
      <c r="U508" s="747"/>
      <c r="V508" s="748"/>
      <c r="W508" s="40" t="s">
        <v>39</v>
      </c>
      <c r="X508" s="41">
        <f>IFERROR(X505/H505,"0")+IFERROR(X506/H506,"0")+IFERROR(X507/H507,"0")</f>
        <v>0</v>
      </c>
      <c r="Y508" s="41">
        <f>IFERROR(Y505/H505,"0")+IFERROR(Y506/H506,"0")+IFERROR(Y507/H507,"0")</f>
        <v>0</v>
      </c>
      <c r="Z508" s="41">
        <f>IFERROR(IF(Z505="",0,Z505),"0")+IFERROR(IF(Z506="",0,Z506),"0")+IFERROR(IF(Z507="",0,Z507),"0")</f>
        <v>0</v>
      </c>
      <c r="AA508" s="64"/>
      <c r="AB508" s="64"/>
      <c r="AC508" s="64"/>
    </row>
    <row r="509" spans="1:68" hidden="1" x14ac:dyDescent="0.2">
      <c r="A509" s="749"/>
      <c r="B509" s="749"/>
      <c r="C509" s="749"/>
      <c r="D509" s="749"/>
      <c r="E509" s="749"/>
      <c r="F509" s="749"/>
      <c r="G509" s="749"/>
      <c r="H509" s="749"/>
      <c r="I509" s="749"/>
      <c r="J509" s="749"/>
      <c r="K509" s="749"/>
      <c r="L509" s="749"/>
      <c r="M509" s="749"/>
      <c r="N509" s="749"/>
      <c r="O509" s="750"/>
      <c r="P509" s="746" t="s">
        <v>40</v>
      </c>
      <c r="Q509" s="747"/>
      <c r="R509" s="747"/>
      <c r="S509" s="747"/>
      <c r="T509" s="747"/>
      <c r="U509" s="747"/>
      <c r="V509" s="748"/>
      <c r="W509" s="40" t="s">
        <v>0</v>
      </c>
      <c r="X509" s="41">
        <f>IFERROR(SUM(X505:X507),"0")</f>
        <v>0</v>
      </c>
      <c r="Y509" s="41">
        <f>IFERROR(SUM(Y505:Y507),"0")</f>
        <v>0</v>
      </c>
      <c r="Z509" s="40"/>
      <c r="AA509" s="64"/>
      <c r="AB509" s="64"/>
      <c r="AC509" s="64"/>
    </row>
    <row r="510" spans="1:68" ht="16.5" hidden="1" customHeight="1" x14ac:dyDescent="0.25">
      <c r="A510" s="769" t="s">
        <v>815</v>
      </c>
      <c r="B510" s="769"/>
      <c r="C510" s="769"/>
      <c r="D510" s="769"/>
      <c r="E510" s="769"/>
      <c r="F510" s="769"/>
      <c r="G510" s="769"/>
      <c r="H510" s="769"/>
      <c r="I510" s="769"/>
      <c r="J510" s="769"/>
      <c r="K510" s="769"/>
      <c r="L510" s="769"/>
      <c r="M510" s="769"/>
      <c r="N510" s="769"/>
      <c r="O510" s="769"/>
      <c r="P510" s="769"/>
      <c r="Q510" s="769"/>
      <c r="R510" s="769"/>
      <c r="S510" s="769"/>
      <c r="T510" s="769"/>
      <c r="U510" s="769"/>
      <c r="V510" s="769"/>
      <c r="W510" s="769"/>
      <c r="X510" s="769"/>
      <c r="Y510" s="769"/>
      <c r="Z510" s="769"/>
      <c r="AA510" s="62"/>
      <c r="AB510" s="62"/>
      <c r="AC510" s="62"/>
    </row>
    <row r="511" spans="1:68" ht="14.25" hidden="1" customHeight="1" x14ac:dyDescent="0.25">
      <c r="A511" s="758" t="s">
        <v>163</v>
      </c>
      <c r="B511" s="758"/>
      <c r="C511" s="758"/>
      <c r="D511" s="758"/>
      <c r="E511" s="758"/>
      <c r="F511" s="758"/>
      <c r="G511" s="758"/>
      <c r="H511" s="758"/>
      <c r="I511" s="758"/>
      <c r="J511" s="758"/>
      <c r="K511" s="758"/>
      <c r="L511" s="758"/>
      <c r="M511" s="758"/>
      <c r="N511" s="758"/>
      <c r="O511" s="758"/>
      <c r="P511" s="758"/>
      <c r="Q511" s="758"/>
      <c r="R511" s="758"/>
      <c r="S511" s="758"/>
      <c r="T511" s="758"/>
      <c r="U511" s="758"/>
      <c r="V511" s="758"/>
      <c r="W511" s="758"/>
      <c r="X511" s="758"/>
      <c r="Y511" s="758"/>
      <c r="Z511" s="758"/>
      <c r="AA511" s="63"/>
      <c r="AB511" s="63"/>
      <c r="AC511" s="63"/>
    </row>
    <row r="512" spans="1:68" ht="27" hidden="1" customHeight="1" x14ac:dyDescent="0.25">
      <c r="A512" s="60" t="s">
        <v>816</v>
      </c>
      <c r="B512" s="60" t="s">
        <v>817</v>
      </c>
      <c r="C512" s="34">
        <v>4301031261</v>
      </c>
      <c r="D512" s="759">
        <v>4680115885103</v>
      </c>
      <c r="E512" s="759"/>
      <c r="F512" s="59">
        <v>0.27</v>
      </c>
      <c r="G512" s="35">
        <v>6</v>
      </c>
      <c r="H512" s="59">
        <v>1.62</v>
      </c>
      <c r="I512" s="59">
        <v>1.8</v>
      </c>
      <c r="J512" s="35">
        <v>182</v>
      </c>
      <c r="K512" s="35" t="s">
        <v>83</v>
      </c>
      <c r="L512" s="35" t="s">
        <v>45</v>
      </c>
      <c r="M512" s="36" t="s">
        <v>82</v>
      </c>
      <c r="N512" s="36"/>
      <c r="O512" s="35">
        <v>40</v>
      </c>
      <c r="P512" s="8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61"/>
      <c r="R512" s="761"/>
      <c r="S512" s="761"/>
      <c r="T512" s="762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IFERROR(IF(Y512=0,"",ROUNDUP(Y512/H512,0)*0.00651),"")</f>
        <v/>
      </c>
      <c r="AA512" s="65" t="s">
        <v>45</v>
      </c>
      <c r="AB512" s="66" t="s">
        <v>45</v>
      </c>
      <c r="AC512" s="599" t="s">
        <v>818</v>
      </c>
      <c r="AG512" s="75"/>
      <c r="AJ512" s="79" t="s">
        <v>45</v>
      </c>
      <c r="AK512" s="79">
        <v>0</v>
      </c>
      <c r="BB512" s="600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idden="1" x14ac:dyDescent="0.2">
      <c r="A513" s="749"/>
      <c r="B513" s="749"/>
      <c r="C513" s="749"/>
      <c r="D513" s="749"/>
      <c r="E513" s="749"/>
      <c r="F513" s="749"/>
      <c r="G513" s="749"/>
      <c r="H513" s="749"/>
      <c r="I513" s="749"/>
      <c r="J513" s="749"/>
      <c r="K513" s="749"/>
      <c r="L513" s="749"/>
      <c r="M513" s="749"/>
      <c r="N513" s="749"/>
      <c r="O513" s="750"/>
      <c r="P513" s="746" t="s">
        <v>40</v>
      </c>
      <c r="Q513" s="747"/>
      <c r="R513" s="747"/>
      <c r="S513" s="747"/>
      <c r="T513" s="747"/>
      <c r="U513" s="747"/>
      <c r="V513" s="748"/>
      <c r="W513" s="40" t="s">
        <v>39</v>
      </c>
      <c r="X513" s="41">
        <f>IFERROR(X512/H512,"0")</f>
        <v>0</v>
      </c>
      <c r="Y513" s="41">
        <f>IFERROR(Y512/H512,"0")</f>
        <v>0</v>
      </c>
      <c r="Z513" s="41">
        <f>IFERROR(IF(Z512="",0,Z512),"0")</f>
        <v>0</v>
      </c>
      <c r="AA513" s="64"/>
      <c r="AB513" s="64"/>
      <c r="AC513" s="64"/>
    </row>
    <row r="514" spans="1:68" hidden="1" x14ac:dyDescent="0.2">
      <c r="A514" s="749"/>
      <c r="B514" s="749"/>
      <c r="C514" s="749"/>
      <c r="D514" s="749"/>
      <c r="E514" s="749"/>
      <c r="F514" s="749"/>
      <c r="G514" s="749"/>
      <c r="H514" s="749"/>
      <c r="I514" s="749"/>
      <c r="J514" s="749"/>
      <c r="K514" s="749"/>
      <c r="L514" s="749"/>
      <c r="M514" s="749"/>
      <c r="N514" s="749"/>
      <c r="O514" s="750"/>
      <c r="P514" s="746" t="s">
        <v>40</v>
      </c>
      <c r="Q514" s="747"/>
      <c r="R514" s="747"/>
      <c r="S514" s="747"/>
      <c r="T514" s="747"/>
      <c r="U514" s="747"/>
      <c r="V514" s="748"/>
      <c r="W514" s="40" t="s">
        <v>0</v>
      </c>
      <c r="X514" s="41">
        <f>IFERROR(SUM(X512:X512),"0")</f>
        <v>0</v>
      </c>
      <c r="Y514" s="41">
        <f>IFERROR(SUM(Y512:Y512),"0")</f>
        <v>0</v>
      </c>
      <c r="Z514" s="40"/>
      <c r="AA514" s="64"/>
      <c r="AB514" s="64"/>
      <c r="AC514" s="64"/>
    </row>
    <row r="515" spans="1:68" ht="14.25" hidden="1" customHeight="1" x14ac:dyDescent="0.25">
      <c r="A515" s="758" t="s">
        <v>194</v>
      </c>
      <c r="B515" s="758"/>
      <c r="C515" s="758"/>
      <c r="D515" s="758"/>
      <c r="E515" s="758"/>
      <c r="F515" s="758"/>
      <c r="G515" s="758"/>
      <c r="H515" s="758"/>
      <c r="I515" s="758"/>
      <c r="J515" s="758"/>
      <c r="K515" s="758"/>
      <c r="L515" s="758"/>
      <c r="M515" s="758"/>
      <c r="N515" s="758"/>
      <c r="O515" s="758"/>
      <c r="P515" s="758"/>
      <c r="Q515" s="758"/>
      <c r="R515" s="758"/>
      <c r="S515" s="758"/>
      <c r="T515" s="758"/>
      <c r="U515" s="758"/>
      <c r="V515" s="758"/>
      <c r="W515" s="758"/>
      <c r="X515" s="758"/>
      <c r="Y515" s="758"/>
      <c r="Z515" s="758"/>
      <c r="AA515" s="63"/>
      <c r="AB515" s="63"/>
      <c r="AC515" s="63"/>
    </row>
    <row r="516" spans="1:68" ht="27" hidden="1" customHeight="1" x14ac:dyDescent="0.25">
      <c r="A516" s="60" t="s">
        <v>819</v>
      </c>
      <c r="B516" s="60" t="s">
        <v>820</v>
      </c>
      <c r="C516" s="34">
        <v>4301060412</v>
      </c>
      <c r="D516" s="759">
        <v>4680115885509</v>
      </c>
      <c r="E516" s="759"/>
      <c r="F516" s="59">
        <v>0.27</v>
      </c>
      <c r="G516" s="35">
        <v>6</v>
      </c>
      <c r="H516" s="59">
        <v>1.62</v>
      </c>
      <c r="I516" s="59">
        <v>1.8660000000000001</v>
      </c>
      <c r="J516" s="35">
        <v>182</v>
      </c>
      <c r="K516" s="35" t="s">
        <v>83</v>
      </c>
      <c r="L516" s="35" t="s">
        <v>45</v>
      </c>
      <c r="M516" s="36" t="s">
        <v>82</v>
      </c>
      <c r="N516" s="36"/>
      <c r="O516" s="35">
        <v>35</v>
      </c>
      <c r="P516" s="83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61"/>
      <c r="R516" s="761"/>
      <c r="S516" s="761"/>
      <c r="T516" s="762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IFERROR(IF(Y516=0,"",ROUNDUP(Y516/H516,0)*0.00651),"")</f>
        <v/>
      </c>
      <c r="AA516" s="65" t="s">
        <v>45</v>
      </c>
      <c r="AB516" s="66" t="s">
        <v>45</v>
      </c>
      <c r="AC516" s="601" t="s">
        <v>821</v>
      </c>
      <c r="AG516" s="75"/>
      <c r="AJ516" s="79" t="s">
        <v>45</v>
      </c>
      <c r="AK516" s="79">
        <v>0</v>
      </c>
      <c r="BB516" s="60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idden="1" x14ac:dyDescent="0.2">
      <c r="A517" s="749"/>
      <c r="B517" s="749"/>
      <c r="C517" s="749"/>
      <c r="D517" s="749"/>
      <c r="E517" s="749"/>
      <c r="F517" s="749"/>
      <c r="G517" s="749"/>
      <c r="H517" s="749"/>
      <c r="I517" s="749"/>
      <c r="J517" s="749"/>
      <c r="K517" s="749"/>
      <c r="L517" s="749"/>
      <c r="M517" s="749"/>
      <c r="N517" s="749"/>
      <c r="O517" s="750"/>
      <c r="P517" s="746" t="s">
        <v>40</v>
      </c>
      <c r="Q517" s="747"/>
      <c r="R517" s="747"/>
      <c r="S517" s="747"/>
      <c r="T517" s="747"/>
      <c r="U517" s="747"/>
      <c r="V517" s="748"/>
      <c r="W517" s="40" t="s">
        <v>39</v>
      </c>
      <c r="X517" s="41">
        <f>IFERROR(X516/H516,"0")</f>
        <v>0</v>
      </c>
      <c r="Y517" s="41">
        <f>IFERROR(Y516/H516,"0")</f>
        <v>0</v>
      </c>
      <c r="Z517" s="41">
        <f>IFERROR(IF(Z516="",0,Z516),"0")</f>
        <v>0</v>
      </c>
      <c r="AA517" s="64"/>
      <c r="AB517" s="64"/>
      <c r="AC517" s="64"/>
    </row>
    <row r="518" spans="1:68" hidden="1" x14ac:dyDescent="0.2">
      <c r="A518" s="749"/>
      <c r="B518" s="749"/>
      <c r="C518" s="749"/>
      <c r="D518" s="749"/>
      <c r="E518" s="749"/>
      <c r="F518" s="749"/>
      <c r="G518" s="749"/>
      <c r="H518" s="749"/>
      <c r="I518" s="749"/>
      <c r="J518" s="749"/>
      <c r="K518" s="749"/>
      <c r="L518" s="749"/>
      <c r="M518" s="749"/>
      <c r="N518" s="749"/>
      <c r="O518" s="750"/>
      <c r="P518" s="746" t="s">
        <v>40</v>
      </c>
      <c r="Q518" s="747"/>
      <c r="R518" s="747"/>
      <c r="S518" s="747"/>
      <c r="T518" s="747"/>
      <c r="U518" s="747"/>
      <c r="V518" s="748"/>
      <c r="W518" s="40" t="s">
        <v>0</v>
      </c>
      <c r="X518" s="41">
        <f>IFERROR(SUM(X516:X516),"0")</f>
        <v>0</v>
      </c>
      <c r="Y518" s="41">
        <f>IFERROR(SUM(Y516:Y516),"0")</f>
        <v>0</v>
      </c>
      <c r="Z518" s="40"/>
      <c r="AA518" s="64"/>
      <c r="AB518" s="64"/>
      <c r="AC518" s="64"/>
    </row>
    <row r="519" spans="1:68" ht="27.75" hidden="1" customHeight="1" x14ac:dyDescent="0.2">
      <c r="A519" s="790" t="s">
        <v>822</v>
      </c>
      <c r="B519" s="790"/>
      <c r="C519" s="790"/>
      <c r="D519" s="790"/>
      <c r="E519" s="790"/>
      <c r="F519" s="790"/>
      <c r="G519" s="790"/>
      <c r="H519" s="790"/>
      <c r="I519" s="790"/>
      <c r="J519" s="790"/>
      <c r="K519" s="790"/>
      <c r="L519" s="790"/>
      <c r="M519" s="790"/>
      <c r="N519" s="790"/>
      <c r="O519" s="790"/>
      <c r="P519" s="790"/>
      <c r="Q519" s="790"/>
      <c r="R519" s="790"/>
      <c r="S519" s="790"/>
      <c r="T519" s="790"/>
      <c r="U519" s="790"/>
      <c r="V519" s="790"/>
      <c r="W519" s="790"/>
      <c r="X519" s="790"/>
      <c r="Y519" s="790"/>
      <c r="Z519" s="790"/>
      <c r="AA519" s="52"/>
      <c r="AB519" s="52"/>
      <c r="AC519" s="52"/>
    </row>
    <row r="520" spans="1:68" ht="16.5" hidden="1" customHeight="1" x14ac:dyDescent="0.25">
      <c r="A520" s="769" t="s">
        <v>822</v>
      </c>
      <c r="B520" s="769"/>
      <c r="C520" s="769"/>
      <c r="D520" s="769"/>
      <c r="E520" s="769"/>
      <c r="F520" s="769"/>
      <c r="G520" s="769"/>
      <c r="H520" s="769"/>
      <c r="I520" s="769"/>
      <c r="J520" s="769"/>
      <c r="K520" s="769"/>
      <c r="L520" s="769"/>
      <c r="M520" s="769"/>
      <c r="N520" s="769"/>
      <c r="O520" s="769"/>
      <c r="P520" s="769"/>
      <c r="Q520" s="769"/>
      <c r="R520" s="769"/>
      <c r="S520" s="769"/>
      <c r="T520" s="769"/>
      <c r="U520" s="769"/>
      <c r="V520" s="769"/>
      <c r="W520" s="769"/>
      <c r="X520" s="769"/>
      <c r="Y520" s="769"/>
      <c r="Z520" s="769"/>
      <c r="AA520" s="62"/>
      <c r="AB520" s="62"/>
      <c r="AC520" s="62"/>
    </row>
    <row r="521" spans="1:68" ht="14.25" hidden="1" customHeight="1" x14ac:dyDescent="0.25">
      <c r="A521" s="758" t="s">
        <v>101</v>
      </c>
      <c r="B521" s="758"/>
      <c r="C521" s="758"/>
      <c r="D521" s="758"/>
      <c r="E521" s="758"/>
      <c r="F521" s="758"/>
      <c r="G521" s="758"/>
      <c r="H521" s="758"/>
      <c r="I521" s="758"/>
      <c r="J521" s="758"/>
      <c r="K521" s="758"/>
      <c r="L521" s="758"/>
      <c r="M521" s="758"/>
      <c r="N521" s="758"/>
      <c r="O521" s="758"/>
      <c r="P521" s="758"/>
      <c r="Q521" s="758"/>
      <c r="R521" s="758"/>
      <c r="S521" s="758"/>
      <c r="T521" s="758"/>
      <c r="U521" s="758"/>
      <c r="V521" s="758"/>
      <c r="W521" s="758"/>
      <c r="X521" s="758"/>
      <c r="Y521" s="758"/>
      <c r="Z521" s="758"/>
      <c r="AA521" s="63"/>
      <c r="AB521" s="63"/>
      <c r="AC521" s="63"/>
    </row>
    <row r="522" spans="1:68" ht="27" hidden="1" customHeight="1" x14ac:dyDescent="0.25">
      <c r="A522" s="60" t="s">
        <v>823</v>
      </c>
      <c r="B522" s="60" t="s">
        <v>824</v>
      </c>
      <c r="C522" s="34">
        <v>4301011795</v>
      </c>
      <c r="D522" s="759">
        <v>4607091389067</v>
      </c>
      <c r="E522" s="759"/>
      <c r="F522" s="59">
        <v>0.88</v>
      </c>
      <c r="G522" s="35">
        <v>6</v>
      </c>
      <c r="H522" s="59">
        <v>5.28</v>
      </c>
      <c r="I522" s="59">
        <v>5.64</v>
      </c>
      <c r="J522" s="35">
        <v>104</v>
      </c>
      <c r="K522" s="35" t="s">
        <v>106</v>
      </c>
      <c r="L522" s="35" t="s">
        <v>45</v>
      </c>
      <c r="M522" s="36" t="s">
        <v>109</v>
      </c>
      <c r="N522" s="36"/>
      <c r="O522" s="35">
        <v>60</v>
      </c>
      <c r="P522" s="83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61"/>
      <c r="R522" s="761"/>
      <c r="S522" s="761"/>
      <c r="T522" s="762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ref="Y522:Y537" si="93">IFERROR(IF(X522="",0,CEILING((X522/$H522),1)*$H522),"")</f>
        <v>0</v>
      </c>
      <c r="Z522" s="39" t="str">
        <f t="shared" ref="Z522:Z527" si="94">IFERROR(IF(Y522=0,"",ROUNDUP(Y522/H522,0)*0.01196),"")</f>
        <v/>
      </c>
      <c r="AA522" s="65" t="s">
        <v>45</v>
      </c>
      <c r="AB522" s="66" t="s">
        <v>45</v>
      </c>
      <c r="AC522" s="603" t="s">
        <v>104</v>
      </c>
      <c r="AG522" s="75"/>
      <c r="AJ522" s="79" t="s">
        <v>45</v>
      </c>
      <c r="AK522" s="79">
        <v>0</v>
      </c>
      <c r="BB522" s="604" t="s">
        <v>66</v>
      </c>
      <c r="BM522" s="75">
        <f t="shared" ref="BM522:BM537" si="95">IFERROR(X522*I522/H522,"0")</f>
        <v>0</v>
      </c>
      <c r="BN522" s="75">
        <f t="shared" ref="BN522:BN537" si="96">IFERROR(Y522*I522/H522,"0")</f>
        <v>0</v>
      </c>
      <c r="BO522" s="75">
        <f t="shared" ref="BO522:BO537" si="97">IFERROR(1/J522*(X522/H522),"0")</f>
        <v>0</v>
      </c>
      <c r="BP522" s="75">
        <f t="shared" ref="BP522:BP537" si="98">IFERROR(1/J522*(Y522/H522),"0")</f>
        <v>0</v>
      </c>
    </row>
    <row r="523" spans="1:68" ht="27" hidden="1" customHeight="1" x14ac:dyDescent="0.25">
      <c r="A523" s="60" t="s">
        <v>825</v>
      </c>
      <c r="B523" s="60" t="s">
        <v>826</v>
      </c>
      <c r="C523" s="34">
        <v>4301011961</v>
      </c>
      <c r="D523" s="759">
        <v>4680115885271</v>
      </c>
      <c r="E523" s="759"/>
      <c r="F523" s="59">
        <v>0.88</v>
      </c>
      <c r="G523" s="35">
        <v>6</v>
      </c>
      <c r="H523" s="59">
        <v>5.28</v>
      </c>
      <c r="I523" s="59">
        <v>5.64</v>
      </c>
      <c r="J523" s="35">
        <v>104</v>
      </c>
      <c r="K523" s="35" t="s">
        <v>106</v>
      </c>
      <c r="L523" s="35" t="s">
        <v>45</v>
      </c>
      <c r="M523" s="36" t="s">
        <v>109</v>
      </c>
      <c r="N523" s="36"/>
      <c r="O523" s="35">
        <v>60</v>
      </c>
      <c r="P523" s="83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61"/>
      <c r="R523" s="761"/>
      <c r="S523" s="761"/>
      <c r="T523" s="762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93"/>
        <v>0</v>
      </c>
      <c r="Z523" s="39" t="str">
        <f t="shared" si="94"/>
        <v/>
      </c>
      <c r="AA523" s="65" t="s">
        <v>45</v>
      </c>
      <c r="AB523" s="66" t="s">
        <v>45</v>
      </c>
      <c r="AC523" s="605" t="s">
        <v>827</v>
      </c>
      <c r="AG523" s="75"/>
      <c r="AJ523" s="79" t="s">
        <v>45</v>
      </c>
      <c r="AK523" s="79">
        <v>0</v>
      </c>
      <c r="BB523" s="606" t="s">
        <v>66</v>
      </c>
      <c r="BM523" s="75">
        <f t="shared" si="95"/>
        <v>0</v>
      </c>
      <c r="BN523" s="75">
        <f t="shared" si="96"/>
        <v>0</v>
      </c>
      <c r="BO523" s="75">
        <f t="shared" si="97"/>
        <v>0</v>
      </c>
      <c r="BP523" s="75">
        <f t="shared" si="98"/>
        <v>0</v>
      </c>
    </row>
    <row r="524" spans="1:68" ht="16.5" hidden="1" customHeight="1" x14ac:dyDescent="0.25">
      <c r="A524" s="60" t="s">
        <v>828</v>
      </c>
      <c r="B524" s="60" t="s">
        <v>829</v>
      </c>
      <c r="C524" s="34">
        <v>4301011774</v>
      </c>
      <c r="D524" s="759">
        <v>4680115884502</v>
      </c>
      <c r="E524" s="759"/>
      <c r="F524" s="59">
        <v>0.88</v>
      </c>
      <c r="G524" s="35">
        <v>6</v>
      </c>
      <c r="H524" s="59">
        <v>5.28</v>
      </c>
      <c r="I524" s="59">
        <v>5.64</v>
      </c>
      <c r="J524" s="35">
        <v>104</v>
      </c>
      <c r="K524" s="35" t="s">
        <v>106</v>
      </c>
      <c r="L524" s="35" t="s">
        <v>45</v>
      </c>
      <c r="M524" s="36" t="s">
        <v>109</v>
      </c>
      <c r="N524" s="36"/>
      <c r="O524" s="35">
        <v>60</v>
      </c>
      <c r="P524" s="8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61"/>
      <c r="R524" s="761"/>
      <c r="S524" s="761"/>
      <c r="T524" s="762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3"/>
        <v>0</v>
      </c>
      <c r="Z524" s="39" t="str">
        <f t="shared" si="94"/>
        <v/>
      </c>
      <c r="AA524" s="65" t="s">
        <v>45</v>
      </c>
      <c r="AB524" s="66" t="s">
        <v>45</v>
      </c>
      <c r="AC524" s="607" t="s">
        <v>830</v>
      </c>
      <c r="AG524" s="75"/>
      <c r="AJ524" s="79" t="s">
        <v>45</v>
      </c>
      <c r="AK524" s="79">
        <v>0</v>
      </c>
      <c r="BB524" s="608" t="s">
        <v>66</v>
      </c>
      <c r="BM524" s="75">
        <f t="shared" si="95"/>
        <v>0</v>
      </c>
      <c r="BN524" s="75">
        <f t="shared" si="96"/>
        <v>0</v>
      </c>
      <c r="BO524" s="75">
        <f t="shared" si="97"/>
        <v>0</v>
      </c>
      <c r="BP524" s="75">
        <f t="shared" si="98"/>
        <v>0</v>
      </c>
    </row>
    <row r="525" spans="1:68" ht="27" customHeight="1" x14ac:dyDescent="0.25">
      <c r="A525" s="60" t="s">
        <v>831</v>
      </c>
      <c r="B525" s="60" t="s">
        <v>832</v>
      </c>
      <c r="C525" s="34">
        <v>4301011771</v>
      </c>
      <c r="D525" s="759">
        <v>4607091389104</v>
      </c>
      <c r="E525" s="759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106</v>
      </c>
      <c r="L525" s="35" t="s">
        <v>45</v>
      </c>
      <c r="M525" s="36" t="s">
        <v>109</v>
      </c>
      <c r="N525" s="36"/>
      <c r="O525" s="35">
        <v>60</v>
      </c>
      <c r="P525" s="8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61"/>
      <c r="R525" s="761"/>
      <c r="S525" s="761"/>
      <c r="T525" s="762"/>
      <c r="U525" s="37" t="s">
        <v>45</v>
      </c>
      <c r="V525" s="37" t="s">
        <v>45</v>
      </c>
      <c r="W525" s="38" t="s">
        <v>0</v>
      </c>
      <c r="X525" s="56">
        <v>480</v>
      </c>
      <c r="Y525" s="53">
        <f t="shared" si="93"/>
        <v>480.48</v>
      </c>
      <c r="Z525" s="39">
        <f t="shared" si="94"/>
        <v>1.08836</v>
      </c>
      <c r="AA525" s="65" t="s">
        <v>45</v>
      </c>
      <c r="AB525" s="66" t="s">
        <v>45</v>
      </c>
      <c r="AC525" s="609" t="s">
        <v>833</v>
      </c>
      <c r="AG525" s="75"/>
      <c r="AJ525" s="79" t="s">
        <v>45</v>
      </c>
      <c r="AK525" s="79">
        <v>0</v>
      </c>
      <c r="BB525" s="610" t="s">
        <v>66</v>
      </c>
      <c r="BM525" s="75">
        <f t="shared" si="95"/>
        <v>512.72727272727263</v>
      </c>
      <c r="BN525" s="75">
        <f t="shared" si="96"/>
        <v>513.24</v>
      </c>
      <c r="BO525" s="75">
        <f t="shared" si="97"/>
        <v>0.87412587412587417</v>
      </c>
      <c r="BP525" s="75">
        <f t="shared" si="98"/>
        <v>0.875</v>
      </c>
    </row>
    <row r="526" spans="1:68" ht="16.5" hidden="1" customHeight="1" x14ac:dyDescent="0.25">
      <c r="A526" s="60" t="s">
        <v>834</v>
      </c>
      <c r="B526" s="60" t="s">
        <v>835</v>
      </c>
      <c r="C526" s="34">
        <v>4301011799</v>
      </c>
      <c r="D526" s="759">
        <v>4680115884519</v>
      </c>
      <c r="E526" s="759"/>
      <c r="F526" s="59">
        <v>0.88</v>
      </c>
      <c r="G526" s="35">
        <v>6</v>
      </c>
      <c r="H526" s="59">
        <v>5.28</v>
      </c>
      <c r="I526" s="59">
        <v>5.64</v>
      </c>
      <c r="J526" s="35">
        <v>104</v>
      </c>
      <c r="K526" s="35" t="s">
        <v>106</v>
      </c>
      <c r="L526" s="35" t="s">
        <v>45</v>
      </c>
      <c r="M526" s="36" t="s">
        <v>105</v>
      </c>
      <c r="N526" s="36"/>
      <c r="O526" s="35">
        <v>60</v>
      </c>
      <c r="P526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61"/>
      <c r="R526" s="761"/>
      <c r="S526" s="761"/>
      <c r="T526" s="762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3"/>
        <v>0</v>
      </c>
      <c r="Z526" s="39" t="str">
        <f t="shared" si="94"/>
        <v/>
      </c>
      <c r="AA526" s="65" t="s">
        <v>45</v>
      </c>
      <c r="AB526" s="66" t="s">
        <v>45</v>
      </c>
      <c r="AC526" s="611" t="s">
        <v>836</v>
      </c>
      <c r="AG526" s="75"/>
      <c r="AJ526" s="79" t="s">
        <v>45</v>
      </c>
      <c r="AK526" s="79">
        <v>0</v>
      </c>
      <c r="BB526" s="612" t="s">
        <v>66</v>
      </c>
      <c r="BM526" s="75">
        <f t="shared" si="95"/>
        <v>0</v>
      </c>
      <c r="BN526" s="75">
        <f t="shared" si="96"/>
        <v>0</v>
      </c>
      <c r="BO526" s="75">
        <f t="shared" si="97"/>
        <v>0</v>
      </c>
      <c r="BP526" s="75">
        <f t="shared" si="98"/>
        <v>0</v>
      </c>
    </row>
    <row r="527" spans="1:68" ht="27" customHeight="1" x14ac:dyDescent="0.25">
      <c r="A527" s="60" t="s">
        <v>837</v>
      </c>
      <c r="B527" s="60" t="s">
        <v>838</v>
      </c>
      <c r="C527" s="34">
        <v>4301011376</v>
      </c>
      <c r="D527" s="759">
        <v>4680115885226</v>
      </c>
      <c r="E527" s="759"/>
      <c r="F527" s="59">
        <v>0.88</v>
      </c>
      <c r="G527" s="35">
        <v>6</v>
      </c>
      <c r="H527" s="59">
        <v>5.28</v>
      </c>
      <c r="I527" s="59">
        <v>5.64</v>
      </c>
      <c r="J527" s="35">
        <v>104</v>
      </c>
      <c r="K527" s="35" t="s">
        <v>106</v>
      </c>
      <c r="L527" s="35" t="s">
        <v>45</v>
      </c>
      <c r="M527" s="36" t="s">
        <v>105</v>
      </c>
      <c r="N527" s="36"/>
      <c r="O527" s="35">
        <v>60</v>
      </c>
      <c r="P527" s="8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61"/>
      <c r="R527" s="761"/>
      <c r="S527" s="761"/>
      <c r="T527" s="762"/>
      <c r="U527" s="37" t="s">
        <v>45</v>
      </c>
      <c r="V527" s="37" t="s">
        <v>45</v>
      </c>
      <c r="W527" s="38" t="s">
        <v>0</v>
      </c>
      <c r="X527" s="56">
        <v>600</v>
      </c>
      <c r="Y527" s="53">
        <f t="shared" si="93"/>
        <v>601.92000000000007</v>
      </c>
      <c r="Z527" s="39">
        <f t="shared" si="94"/>
        <v>1.36344</v>
      </c>
      <c r="AA527" s="65" t="s">
        <v>45</v>
      </c>
      <c r="AB527" s="66" t="s">
        <v>45</v>
      </c>
      <c r="AC527" s="613" t="s">
        <v>839</v>
      </c>
      <c r="AG527" s="75"/>
      <c r="AJ527" s="79" t="s">
        <v>45</v>
      </c>
      <c r="AK527" s="79">
        <v>0</v>
      </c>
      <c r="BB527" s="614" t="s">
        <v>66</v>
      </c>
      <c r="BM527" s="75">
        <f t="shared" si="95"/>
        <v>640.90909090909088</v>
      </c>
      <c r="BN527" s="75">
        <f t="shared" si="96"/>
        <v>642.96</v>
      </c>
      <c r="BO527" s="75">
        <f t="shared" si="97"/>
        <v>1.0926573426573427</v>
      </c>
      <c r="BP527" s="75">
        <f t="shared" si="98"/>
        <v>1.0961538461538463</v>
      </c>
    </row>
    <row r="528" spans="1:68" ht="27" hidden="1" customHeight="1" x14ac:dyDescent="0.25">
      <c r="A528" s="60" t="s">
        <v>840</v>
      </c>
      <c r="B528" s="60" t="s">
        <v>841</v>
      </c>
      <c r="C528" s="34">
        <v>4301011778</v>
      </c>
      <c r="D528" s="759">
        <v>4680115880603</v>
      </c>
      <c r="E528" s="759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115</v>
      </c>
      <c r="L528" s="35" t="s">
        <v>45</v>
      </c>
      <c r="M528" s="36" t="s">
        <v>109</v>
      </c>
      <c r="N528" s="36"/>
      <c r="O528" s="35">
        <v>60</v>
      </c>
      <c r="P528" s="8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61"/>
      <c r="R528" s="761"/>
      <c r="S528" s="761"/>
      <c r="T528" s="762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93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104</v>
      </c>
      <c r="AG528" s="75"/>
      <c r="AJ528" s="79" t="s">
        <v>45</v>
      </c>
      <c r="AK528" s="79">
        <v>0</v>
      </c>
      <c r="BB528" s="616" t="s">
        <v>66</v>
      </c>
      <c r="BM528" s="75">
        <f t="shared" si="95"/>
        <v>0</v>
      </c>
      <c r="BN528" s="75">
        <f t="shared" si="96"/>
        <v>0</v>
      </c>
      <c r="BO528" s="75">
        <f t="shared" si="97"/>
        <v>0</v>
      </c>
      <c r="BP528" s="75">
        <f t="shared" si="98"/>
        <v>0</v>
      </c>
    </row>
    <row r="529" spans="1:68" ht="27" hidden="1" customHeight="1" x14ac:dyDescent="0.25">
      <c r="A529" s="60" t="s">
        <v>840</v>
      </c>
      <c r="B529" s="60" t="s">
        <v>842</v>
      </c>
      <c r="C529" s="34">
        <v>4301012035</v>
      </c>
      <c r="D529" s="759">
        <v>4680115880603</v>
      </c>
      <c r="E529" s="759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115</v>
      </c>
      <c r="L529" s="35" t="s">
        <v>45</v>
      </c>
      <c r="M529" s="36" t="s">
        <v>109</v>
      </c>
      <c r="N529" s="36"/>
      <c r="O529" s="35">
        <v>60</v>
      </c>
      <c r="P529" s="82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61"/>
      <c r="R529" s="761"/>
      <c r="S529" s="761"/>
      <c r="T529" s="762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93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104</v>
      </c>
      <c r="AG529" s="75"/>
      <c r="AJ529" s="79" t="s">
        <v>45</v>
      </c>
      <c r="AK529" s="79">
        <v>0</v>
      </c>
      <c r="BB529" s="618" t="s">
        <v>66</v>
      </c>
      <c r="BM529" s="75">
        <f t="shared" si="95"/>
        <v>0</v>
      </c>
      <c r="BN529" s="75">
        <f t="shared" si="96"/>
        <v>0</v>
      </c>
      <c r="BO529" s="75">
        <f t="shared" si="97"/>
        <v>0</v>
      </c>
      <c r="BP529" s="75">
        <f t="shared" si="98"/>
        <v>0</v>
      </c>
    </row>
    <row r="530" spans="1:68" ht="27" hidden="1" customHeight="1" x14ac:dyDescent="0.25">
      <c r="A530" s="60" t="s">
        <v>843</v>
      </c>
      <c r="B530" s="60" t="s">
        <v>844</v>
      </c>
      <c r="C530" s="34">
        <v>4301012125</v>
      </c>
      <c r="D530" s="759">
        <v>4680115886391</v>
      </c>
      <c r="E530" s="759"/>
      <c r="F530" s="59">
        <v>0.4</v>
      </c>
      <c r="G530" s="35">
        <v>6</v>
      </c>
      <c r="H530" s="59">
        <v>2.4</v>
      </c>
      <c r="I530" s="59">
        <v>2.58</v>
      </c>
      <c r="J530" s="35">
        <v>182</v>
      </c>
      <c r="K530" s="35" t="s">
        <v>83</v>
      </c>
      <c r="L530" s="35" t="s">
        <v>45</v>
      </c>
      <c r="M530" s="36" t="s">
        <v>105</v>
      </c>
      <c r="N530" s="36"/>
      <c r="O530" s="35">
        <v>60</v>
      </c>
      <c r="P530" s="826" t="s">
        <v>845</v>
      </c>
      <c r="Q530" s="761"/>
      <c r="R530" s="761"/>
      <c r="S530" s="761"/>
      <c r="T530" s="762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93"/>
        <v>0</v>
      </c>
      <c r="Z530" s="39" t="str">
        <f>IFERROR(IF(Y530=0,"",ROUNDUP(Y530/H530,0)*0.00651),"")</f>
        <v/>
      </c>
      <c r="AA530" s="65" t="s">
        <v>45</v>
      </c>
      <c r="AB530" s="66" t="s">
        <v>45</v>
      </c>
      <c r="AC530" s="619" t="s">
        <v>104</v>
      </c>
      <c r="AG530" s="75"/>
      <c r="AJ530" s="79" t="s">
        <v>45</v>
      </c>
      <c r="AK530" s="79">
        <v>0</v>
      </c>
      <c r="BB530" s="620" t="s">
        <v>66</v>
      </c>
      <c r="BM530" s="75">
        <f t="shared" si="95"/>
        <v>0</v>
      </c>
      <c r="BN530" s="75">
        <f t="shared" si="96"/>
        <v>0</v>
      </c>
      <c r="BO530" s="75">
        <f t="shared" si="97"/>
        <v>0</v>
      </c>
      <c r="BP530" s="75">
        <f t="shared" si="98"/>
        <v>0</v>
      </c>
    </row>
    <row r="531" spans="1:68" ht="27" hidden="1" customHeight="1" x14ac:dyDescent="0.25">
      <c r="A531" s="60" t="s">
        <v>846</v>
      </c>
      <c r="B531" s="60" t="s">
        <v>847</v>
      </c>
      <c r="C531" s="34">
        <v>4301012036</v>
      </c>
      <c r="D531" s="759">
        <v>4680115882782</v>
      </c>
      <c r="E531" s="759"/>
      <c r="F531" s="59">
        <v>0.6</v>
      </c>
      <c r="G531" s="35">
        <v>8</v>
      </c>
      <c r="H531" s="59">
        <v>4.8</v>
      </c>
      <c r="I531" s="59">
        <v>6.96</v>
      </c>
      <c r="J531" s="35">
        <v>120</v>
      </c>
      <c r="K531" s="35" t="s">
        <v>115</v>
      </c>
      <c r="L531" s="35" t="s">
        <v>45</v>
      </c>
      <c r="M531" s="36" t="s">
        <v>109</v>
      </c>
      <c r="N531" s="36"/>
      <c r="O531" s="35">
        <v>60</v>
      </c>
      <c r="P531" s="8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61"/>
      <c r="R531" s="761"/>
      <c r="S531" s="761"/>
      <c r="T531" s="762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93"/>
        <v>0</v>
      </c>
      <c r="Z531" s="39" t="str">
        <f>IFERROR(IF(Y531=0,"",ROUNDUP(Y531/H531,0)*0.00937),"")</f>
        <v/>
      </c>
      <c r="AA531" s="65" t="s">
        <v>45</v>
      </c>
      <c r="AB531" s="66" t="s">
        <v>45</v>
      </c>
      <c r="AC531" s="621" t="s">
        <v>827</v>
      </c>
      <c r="AG531" s="75"/>
      <c r="AJ531" s="79" t="s">
        <v>45</v>
      </c>
      <c r="AK531" s="79">
        <v>0</v>
      </c>
      <c r="BB531" s="622" t="s">
        <v>66</v>
      </c>
      <c r="BM531" s="75">
        <f t="shared" si="95"/>
        <v>0</v>
      </c>
      <c r="BN531" s="75">
        <f t="shared" si="96"/>
        <v>0</v>
      </c>
      <c r="BO531" s="75">
        <f t="shared" si="97"/>
        <v>0</v>
      </c>
      <c r="BP531" s="75">
        <f t="shared" si="98"/>
        <v>0</v>
      </c>
    </row>
    <row r="532" spans="1:68" ht="27" hidden="1" customHeight="1" x14ac:dyDescent="0.25">
      <c r="A532" s="60" t="s">
        <v>848</v>
      </c>
      <c r="B532" s="60" t="s">
        <v>849</v>
      </c>
      <c r="C532" s="34">
        <v>4301012050</v>
      </c>
      <c r="D532" s="759">
        <v>4680115885479</v>
      </c>
      <c r="E532" s="759"/>
      <c r="F532" s="59">
        <v>0.4</v>
      </c>
      <c r="G532" s="35">
        <v>6</v>
      </c>
      <c r="H532" s="59">
        <v>2.4</v>
      </c>
      <c r="I532" s="59">
        <v>2.58</v>
      </c>
      <c r="J532" s="35">
        <v>182</v>
      </c>
      <c r="K532" s="35" t="s">
        <v>83</v>
      </c>
      <c r="L532" s="35" t="s">
        <v>45</v>
      </c>
      <c r="M532" s="36" t="s">
        <v>109</v>
      </c>
      <c r="N532" s="36"/>
      <c r="O532" s="35">
        <v>60</v>
      </c>
      <c r="P532" s="828" t="s">
        <v>850</v>
      </c>
      <c r="Q532" s="761"/>
      <c r="R532" s="761"/>
      <c r="S532" s="761"/>
      <c r="T532" s="762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93"/>
        <v>0</v>
      </c>
      <c r="Z532" s="39" t="str">
        <f>IFERROR(IF(Y532=0,"",ROUNDUP(Y532/H532,0)*0.00651),"")</f>
        <v/>
      </c>
      <c r="AA532" s="65" t="s">
        <v>45</v>
      </c>
      <c r="AB532" s="66" t="s">
        <v>45</v>
      </c>
      <c r="AC532" s="623" t="s">
        <v>851</v>
      </c>
      <c r="AG532" s="75"/>
      <c r="AJ532" s="79" t="s">
        <v>45</v>
      </c>
      <c r="AK532" s="79">
        <v>0</v>
      </c>
      <c r="BB532" s="624" t="s">
        <v>66</v>
      </c>
      <c r="BM532" s="75">
        <f t="shared" si="95"/>
        <v>0</v>
      </c>
      <c r="BN532" s="75">
        <f t="shared" si="96"/>
        <v>0</v>
      </c>
      <c r="BO532" s="75">
        <f t="shared" si="97"/>
        <v>0</v>
      </c>
      <c r="BP532" s="75">
        <f t="shared" si="98"/>
        <v>0</v>
      </c>
    </row>
    <row r="533" spans="1:68" ht="27" hidden="1" customHeight="1" x14ac:dyDescent="0.25">
      <c r="A533" s="60" t="s">
        <v>852</v>
      </c>
      <c r="B533" s="60" t="s">
        <v>853</v>
      </c>
      <c r="C533" s="34">
        <v>4301011784</v>
      </c>
      <c r="D533" s="759">
        <v>4607091389982</v>
      </c>
      <c r="E533" s="759"/>
      <c r="F533" s="59">
        <v>0.6</v>
      </c>
      <c r="G533" s="35">
        <v>6</v>
      </c>
      <c r="H533" s="59">
        <v>3.6</v>
      </c>
      <c r="I533" s="59">
        <v>3.81</v>
      </c>
      <c r="J533" s="35">
        <v>132</v>
      </c>
      <c r="K533" s="35" t="s">
        <v>115</v>
      </c>
      <c r="L533" s="35" t="s">
        <v>45</v>
      </c>
      <c r="M533" s="36" t="s">
        <v>109</v>
      </c>
      <c r="N533" s="36"/>
      <c r="O533" s="35">
        <v>60</v>
      </c>
      <c r="P533" s="8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61"/>
      <c r="R533" s="761"/>
      <c r="S533" s="761"/>
      <c r="T533" s="762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93"/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25" t="s">
        <v>833</v>
      </c>
      <c r="AG533" s="75"/>
      <c r="AJ533" s="79" t="s">
        <v>45</v>
      </c>
      <c r="AK533" s="79">
        <v>0</v>
      </c>
      <c r="BB533" s="626" t="s">
        <v>66</v>
      </c>
      <c r="BM533" s="75">
        <f t="shared" si="95"/>
        <v>0</v>
      </c>
      <c r="BN533" s="75">
        <f t="shared" si="96"/>
        <v>0</v>
      </c>
      <c r="BO533" s="75">
        <f t="shared" si="97"/>
        <v>0</v>
      </c>
      <c r="BP533" s="75">
        <f t="shared" si="98"/>
        <v>0</v>
      </c>
    </row>
    <row r="534" spans="1:68" ht="27" hidden="1" customHeight="1" x14ac:dyDescent="0.25">
      <c r="A534" s="60" t="s">
        <v>852</v>
      </c>
      <c r="B534" s="60" t="s">
        <v>854</v>
      </c>
      <c r="C534" s="34">
        <v>4301012034</v>
      </c>
      <c r="D534" s="759">
        <v>4607091389982</v>
      </c>
      <c r="E534" s="759"/>
      <c r="F534" s="59">
        <v>0.6</v>
      </c>
      <c r="G534" s="35">
        <v>8</v>
      </c>
      <c r="H534" s="59">
        <v>4.8</v>
      </c>
      <c r="I534" s="59">
        <v>6.96</v>
      </c>
      <c r="J534" s="35">
        <v>120</v>
      </c>
      <c r="K534" s="35" t="s">
        <v>115</v>
      </c>
      <c r="L534" s="35" t="s">
        <v>45</v>
      </c>
      <c r="M534" s="36" t="s">
        <v>109</v>
      </c>
      <c r="N534" s="36"/>
      <c r="O534" s="35">
        <v>60</v>
      </c>
      <c r="P534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61"/>
      <c r="R534" s="761"/>
      <c r="S534" s="761"/>
      <c r="T534" s="762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93"/>
        <v>0</v>
      </c>
      <c r="Z534" s="39" t="str">
        <f>IFERROR(IF(Y534=0,"",ROUNDUP(Y534/H534,0)*0.00937),"")</f>
        <v/>
      </c>
      <c r="AA534" s="65" t="s">
        <v>45</v>
      </c>
      <c r="AB534" s="66" t="s">
        <v>45</v>
      </c>
      <c r="AC534" s="627" t="s">
        <v>833</v>
      </c>
      <c r="AG534" s="75"/>
      <c r="AJ534" s="79" t="s">
        <v>45</v>
      </c>
      <c r="AK534" s="79">
        <v>0</v>
      </c>
      <c r="BB534" s="628" t="s">
        <v>66</v>
      </c>
      <c r="BM534" s="75">
        <f t="shared" si="95"/>
        <v>0</v>
      </c>
      <c r="BN534" s="75">
        <f t="shared" si="96"/>
        <v>0</v>
      </c>
      <c r="BO534" s="75">
        <f t="shared" si="97"/>
        <v>0</v>
      </c>
      <c r="BP534" s="75">
        <f t="shared" si="98"/>
        <v>0</v>
      </c>
    </row>
    <row r="535" spans="1:68" ht="27" hidden="1" customHeight="1" x14ac:dyDescent="0.25">
      <c r="A535" s="60" t="s">
        <v>855</v>
      </c>
      <c r="B535" s="60" t="s">
        <v>856</v>
      </c>
      <c r="C535" s="34">
        <v>4301012057</v>
      </c>
      <c r="D535" s="759">
        <v>4680115886483</v>
      </c>
      <c r="E535" s="759"/>
      <c r="F535" s="59">
        <v>0.55000000000000004</v>
      </c>
      <c r="G535" s="35">
        <v>8</v>
      </c>
      <c r="H535" s="59">
        <v>4.4000000000000004</v>
      </c>
      <c r="I535" s="59">
        <v>4.6100000000000003</v>
      </c>
      <c r="J535" s="35">
        <v>132</v>
      </c>
      <c r="K535" s="35" t="s">
        <v>115</v>
      </c>
      <c r="L535" s="35" t="s">
        <v>45</v>
      </c>
      <c r="M535" s="36" t="s">
        <v>109</v>
      </c>
      <c r="N535" s="36"/>
      <c r="O535" s="35">
        <v>60</v>
      </c>
      <c r="P535" s="815" t="s">
        <v>857</v>
      </c>
      <c r="Q535" s="761"/>
      <c r="R535" s="761"/>
      <c r="S535" s="761"/>
      <c r="T535" s="762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93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29" t="s">
        <v>830</v>
      </c>
      <c r="AG535" s="75"/>
      <c r="AJ535" s="79" t="s">
        <v>45</v>
      </c>
      <c r="AK535" s="79">
        <v>0</v>
      </c>
      <c r="BB535" s="630" t="s">
        <v>66</v>
      </c>
      <c r="BM535" s="75">
        <f t="shared" si="95"/>
        <v>0</v>
      </c>
      <c r="BN535" s="75">
        <f t="shared" si="96"/>
        <v>0</v>
      </c>
      <c r="BO535" s="75">
        <f t="shared" si="97"/>
        <v>0</v>
      </c>
      <c r="BP535" s="75">
        <f t="shared" si="98"/>
        <v>0</v>
      </c>
    </row>
    <row r="536" spans="1:68" ht="27" hidden="1" customHeight="1" x14ac:dyDescent="0.25">
      <c r="A536" s="60" t="s">
        <v>858</v>
      </c>
      <c r="B536" s="60" t="s">
        <v>859</v>
      </c>
      <c r="C536" s="34">
        <v>4301012058</v>
      </c>
      <c r="D536" s="759">
        <v>4680115886490</v>
      </c>
      <c r="E536" s="759"/>
      <c r="F536" s="59">
        <v>0.55000000000000004</v>
      </c>
      <c r="G536" s="35">
        <v>8</v>
      </c>
      <c r="H536" s="59">
        <v>4.4000000000000004</v>
      </c>
      <c r="I536" s="59">
        <v>4.6100000000000003</v>
      </c>
      <c r="J536" s="35">
        <v>132</v>
      </c>
      <c r="K536" s="35" t="s">
        <v>115</v>
      </c>
      <c r="L536" s="35" t="s">
        <v>45</v>
      </c>
      <c r="M536" s="36" t="s">
        <v>109</v>
      </c>
      <c r="N536" s="36"/>
      <c r="O536" s="35">
        <v>60</v>
      </c>
      <c r="P536" s="816" t="s">
        <v>860</v>
      </c>
      <c r="Q536" s="761"/>
      <c r="R536" s="761"/>
      <c r="S536" s="761"/>
      <c r="T536" s="762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93"/>
        <v>0</v>
      </c>
      <c r="Z536" s="39" t="str">
        <f>IFERROR(IF(Y536=0,"",ROUNDUP(Y536/H536,0)*0.00902),"")</f>
        <v/>
      </c>
      <c r="AA536" s="65" t="s">
        <v>45</v>
      </c>
      <c r="AB536" s="66" t="s">
        <v>45</v>
      </c>
      <c r="AC536" s="631" t="s">
        <v>836</v>
      </c>
      <c r="AG536" s="75"/>
      <c r="AJ536" s="79" t="s">
        <v>45</v>
      </c>
      <c r="AK536" s="79">
        <v>0</v>
      </c>
      <c r="BB536" s="632" t="s">
        <v>66</v>
      </c>
      <c r="BM536" s="75">
        <f t="shared" si="95"/>
        <v>0</v>
      </c>
      <c r="BN536" s="75">
        <f t="shared" si="96"/>
        <v>0</v>
      </c>
      <c r="BO536" s="75">
        <f t="shared" si="97"/>
        <v>0</v>
      </c>
      <c r="BP536" s="75">
        <f t="shared" si="98"/>
        <v>0</v>
      </c>
    </row>
    <row r="537" spans="1:68" ht="27" hidden="1" customHeight="1" x14ac:dyDescent="0.25">
      <c r="A537" s="60" t="s">
        <v>861</v>
      </c>
      <c r="B537" s="60" t="s">
        <v>862</v>
      </c>
      <c r="C537" s="34">
        <v>4301012055</v>
      </c>
      <c r="D537" s="759">
        <v>4680115886469</v>
      </c>
      <c r="E537" s="759"/>
      <c r="F537" s="59">
        <v>0.55000000000000004</v>
      </c>
      <c r="G537" s="35">
        <v>8</v>
      </c>
      <c r="H537" s="59">
        <v>4.4000000000000004</v>
      </c>
      <c r="I537" s="59">
        <v>4.6100000000000003</v>
      </c>
      <c r="J537" s="35">
        <v>132</v>
      </c>
      <c r="K537" s="35" t="s">
        <v>115</v>
      </c>
      <c r="L537" s="35" t="s">
        <v>45</v>
      </c>
      <c r="M537" s="36" t="s">
        <v>109</v>
      </c>
      <c r="N537" s="36"/>
      <c r="O537" s="35">
        <v>60</v>
      </c>
      <c r="P537" s="817" t="s">
        <v>863</v>
      </c>
      <c r="Q537" s="761"/>
      <c r="R537" s="761"/>
      <c r="S537" s="761"/>
      <c r="T537" s="762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93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33" t="s">
        <v>839</v>
      </c>
      <c r="AG537" s="75"/>
      <c r="AJ537" s="79" t="s">
        <v>45</v>
      </c>
      <c r="AK537" s="79">
        <v>0</v>
      </c>
      <c r="BB537" s="634" t="s">
        <v>66</v>
      </c>
      <c r="BM537" s="75">
        <f t="shared" si="95"/>
        <v>0</v>
      </c>
      <c r="BN537" s="75">
        <f t="shared" si="96"/>
        <v>0</v>
      </c>
      <c r="BO537" s="75">
        <f t="shared" si="97"/>
        <v>0</v>
      </c>
      <c r="BP537" s="75">
        <f t="shared" si="98"/>
        <v>0</v>
      </c>
    </row>
    <row r="538" spans="1:68" x14ac:dyDescent="0.2">
      <c r="A538" s="749"/>
      <c r="B538" s="749"/>
      <c r="C538" s="749"/>
      <c r="D538" s="749"/>
      <c r="E538" s="749"/>
      <c r="F538" s="749"/>
      <c r="G538" s="749"/>
      <c r="H538" s="749"/>
      <c r="I538" s="749"/>
      <c r="J538" s="749"/>
      <c r="K538" s="749"/>
      <c r="L538" s="749"/>
      <c r="M538" s="749"/>
      <c r="N538" s="749"/>
      <c r="O538" s="750"/>
      <c r="P538" s="746" t="s">
        <v>40</v>
      </c>
      <c r="Q538" s="747"/>
      <c r="R538" s="747"/>
      <c r="S538" s="747"/>
      <c r="T538" s="747"/>
      <c r="U538" s="747"/>
      <c r="V538" s="748"/>
      <c r="W538" s="40" t="s">
        <v>39</v>
      </c>
      <c r="X538" s="41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204.54545454545453</v>
      </c>
      <c r="Y538" s="41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205</v>
      </c>
      <c r="Z538" s="41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2.4518</v>
      </c>
      <c r="AA538" s="64"/>
      <c r="AB538" s="64"/>
      <c r="AC538" s="64"/>
    </row>
    <row r="539" spans="1:68" x14ac:dyDescent="0.2">
      <c r="A539" s="749"/>
      <c r="B539" s="749"/>
      <c r="C539" s="749"/>
      <c r="D539" s="749"/>
      <c r="E539" s="749"/>
      <c r="F539" s="749"/>
      <c r="G539" s="749"/>
      <c r="H539" s="749"/>
      <c r="I539" s="749"/>
      <c r="J539" s="749"/>
      <c r="K539" s="749"/>
      <c r="L539" s="749"/>
      <c r="M539" s="749"/>
      <c r="N539" s="749"/>
      <c r="O539" s="750"/>
      <c r="P539" s="746" t="s">
        <v>40</v>
      </c>
      <c r="Q539" s="747"/>
      <c r="R539" s="747"/>
      <c r="S539" s="747"/>
      <c r="T539" s="747"/>
      <c r="U539" s="747"/>
      <c r="V539" s="748"/>
      <c r="W539" s="40" t="s">
        <v>0</v>
      </c>
      <c r="X539" s="41">
        <f>IFERROR(SUM(X522:X537),"0")</f>
        <v>1080</v>
      </c>
      <c r="Y539" s="41">
        <f>IFERROR(SUM(Y522:Y537),"0")</f>
        <v>1082.4000000000001</v>
      </c>
      <c r="Z539" s="40"/>
      <c r="AA539" s="64"/>
      <c r="AB539" s="64"/>
      <c r="AC539" s="64"/>
    </row>
    <row r="540" spans="1:68" ht="14.25" hidden="1" customHeight="1" x14ac:dyDescent="0.25">
      <c r="A540" s="758" t="s">
        <v>152</v>
      </c>
      <c r="B540" s="758"/>
      <c r="C540" s="758"/>
      <c r="D540" s="758"/>
      <c r="E540" s="758"/>
      <c r="F540" s="758"/>
      <c r="G540" s="758"/>
      <c r="H540" s="758"/>
      <c r="I540" s="758"/>
      <c r="J540" s="758"/>
      <c r="K540" s="758"/>
      <c r="L540" s="758"/>
      <c r="M540" s="758"/>
      <c r="N540" s="758"/>
      <c r="O540" s="758"/>
      <c r="P540" s="758"/>
      <c r="Q540" s="758"/>
      <c r="R540" s="758"/>
      <c r="S540" s="758"/>
      <c r="T540" s="758"/>
      <c r="U540" s="758"/>
      <c r="V540" s="758"/>
      <c r="W540" s="758"/>
      <c r="X540" s="758"/>
      <c r="Y540" s="758"/>
      <c r="Z540" s="758"/>
      <c r="AA540" s="63"/>
      <c r="AB540" s="63"/>
      <c r="AC540" s="63"/>
    </row>
    <row r="541" spans="1:68" ht="16.5" customHeight="1" x14ac:dyDescent="0.25">
      <c r="A541" s="60" t="s">
        <v>864</v>
      </c>
      <c r="B541" s="60" t="s">
        <v>865</v>
      </c>
      <c r="C541" s="34">
        <v>4301020222</v>
      </c>
      <c r="D541" s="759">
        <v>4607091388930</v>
      </c>
      <c r="E541" s="759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106</v>
      </c>
      <c r="L541" s="35" t="s">
        <v>45</v>
      </c>
      <c r="M541" s="36" t="s">
        <v>109</v>
      </c>
      <c r="N541" s="36"/>
      <c r="O541" s="35">
        <v>55</v>
      </c>
      <c r="P541" s="8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61"/>
      <c r="R541" s="761"/>
      <c r="S541" s="761"/>
      <c r="T541" s="762"/>
      <c r="U541" s="37" t="s">
        <v>45</v>
      </c>
      <c r="V541" s="37" t="s">
        <v>45</v>
      </c>
      <c r="W541" s="38" t="s">
        <v>0</v>
      </c>
      <c r="X541" s="56">
        <v>630</v>
      </c>
      <c r="Y541" s="53">
        <f>IFERROR(IF(X541="",0,CEILING((X541/$H541),1)*$H541),"")</f>
        <v>633.6</v>
      </c>
      <c r="Z541" s="39">
        <f>IFERROR(IF(Y541=0,"",ROUNDUP(Y541/H541,0)*0.01196),"")</f>
        <v>1.4352</v>
      </c>
      <c r="AA541" s="65" t="s">
        <v>45</v>
      </c>
      <c r="AB541" s="66" t="s">
        <v>45</v>
      </c>
      <c r="AC541" s="635" t="s">
        <v>866</v>
      </c>
      <c r="AG541" s="75"/>
      <c r="AJ541" s="79" t="s">
        <v>45</v>
      </c>
      <c r="AK541" s="79">
        <v>0</v>
      </c>
      <c r="BB541" s="636" t="s">
        <v>66</v>
      </c>
      <c r="BM541" s="75">
        <f>IFERROR(X541*I541/H541,"0")</f>
        <v>672.95454545454538</v>
      </c>
      <c r="BN541" s="75">
        <f>IFERROR(Y541*I541/H541,"0")</f>
        <v>676.8</v>
      </c>
      <c r="BO541" s="75">
        <f>IFERROR(1/J541*(X541/H541),"0")</f>
        <v>1.1472902097902098</v>
      </c>
      <c r="BP541" s="75">
        <f>IFERROR(1/J541*(Y541/H541),"0")</f>
        <v>1.153846153846154</v>
      </c>
    </row>
    <row r="542" spans="1:68" ht="16.5" hidden="1" customHeight="1" x14ac:dyDescent="0.25">
      <c r="A542" s="60" t="s">
        <v>864</v>
      </c>
      <c r="B542" s="60" t="s">
        <v>867</v>
      </c>
      <c r="C542" s="34">
        <v>4301020334</v>
      </c>
      <c r="D542" s="759">
        <v>4607091388930</v>
      </c>
      <c r="E542" s="759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106</v>
      </c>
      <c r="L542" s="35" t="s">
        <v>45</v>
      </c>
      <c r="M542" s="36" t="s">
        <v>105</v>
      </c>
      <c r="N542" s="36"/>
      <c r="O542" s="35">
        <v>70</v>
      </c>
      <c r="P542" s="819" t="s">
        <v>868</v>
      </c>
      <c r="Q542" s="761"/>
      <c r="R542" s="761"/>
      <c r="S542" s="761"/>
      <c r="T542" s="762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IFERROR(IF(Y542=0,"",ROUNDUP(Y542/H542,0)*0.01196),"")</f>
        <v/>
      </c>
      <c r="AA542" s="65" t="s">
        <v>45</v>
      </c>
      <c r="AB542" s="66" t="s">
        <v>45</v>
      </c>
      <c r="AC542" s="637" t="s">
        <v>869</v>
      </c>
      <c r="AG542" s="75"/>
      <c r="AJ542" s="79" t="s">
        <v>45</v>
      </c>
      <c r="AK542" s="79">
        <v>0</v>
      </c>
      <c r="BB542" s="638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16.5" hidden="1" customHeight="1" x14ac:dyDescent="0.25">
      <c r="A543" s="60" t="s">
        <v>870</v>
      </c>
      <c r="B543" s="60" t="s">
        <v>871</v>
      </c>
      <c r="C543" s="34">
        <v>4301020385</v>
      </c>
      <c r="D543" s="759">
        <v>4680115880054</v>
      </c>
      <c r="E543" s="759"/>
      <c r="F543" s="59">
        <v>0.6</v>
      </c>
      <c r="G543" s="35">
        <v>8</v>
      </c>
      <c r="H543" s="59">
        <v>4.8</v>
      </c>
      <c r="I543" s="59">
        <v>6.93</v>
      </c>
      <c r="J543" s="35">
        <v>132</v>
      </c>
      <c r="K543" s="35" t="s">
        <v>115</v>
      </c>
      <c r="L543" s="35" t="s">
        <v>45</v>
      </c>
      <c r="M543" s="36" t="s">
        <v>109</v>
      </c>
      <c r="N543" s="36"/>
      <c r="O543" s="35">
        <v>70</v>
      </c>
      <c r="P543" s="820" t="s">
        <v>872</v>
      </c>
      <c r="Q543" s="761"/>
      <c r="R543" s="761"/>
      <c r="S543" s="761"/>
      <c r="T543" s="762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9" t="s">
        <v>869</v>
      </c>
      <c r="AG543" s="75"/>
      <c r="AJ543" s="79" t="s">
        <v>45</v>
      </c>
      <c r="AK543" s="79">
        <v>0</v>
      </c>
      <c r="BB543" s="640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16.5" hidden="1" customHeight="1" x14ac:dyDescent="0.25">
      <c r="A544" s="60" t="s">
        <v>873</v>
      </c>
      <c r="B544" s="60" t="s">
        <v>874</v>
      </c>
      <c r="C544" s="34">
        <v>4301020384</v>
      </c>
      <c r="D544" s="759">
        <v>4680115886407</v>
      </c>
      <c r="E544" s="759"/>
      <c r="F544" s="59">
        <v>0.4</v>
      </c>
      <c r="G544" s="35">
        <v>6</v>
      </c>
      <c r="H544" s="59">
        <v>2.4</v>
      </c>
      <c r="I544" s="59">
        <v>2.58</v>
      </c>
      <c r="J544" s="35">
        <v>182</v>
      </c>
      <c r="K544" s="35" t="s">
        <v>83</v>
      </c>
      <c r="L544" s="35" t="s">
        <v>45</v>
      </c>
      <c r="M544" s="36" t="s">
        <v>105</v>
      </c>
      <c r="N544" s="36"/>
      <c r="O544" s="35">
        <v>70</v>
      </c>
      <c r="P544" s="821" t="s">
        <v>875</v>
      </c>
      <c r="Q544" s="761"/>
      <c r="R544" s="761"/>
      <c r="S544" s="761"/>
      <c r="T544" s="762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IFERROR(IF(Y544=0,"",ROUNDUP(Y544/H544,0)*0.00651),"")</f>
        <v/>
      </c>
      <c r="AA544" s="65" t="s">
        <v>45</v>
      </c>
      <c r="AB544" s="66" t="s">
        <v>45</v>
      </c>
      <c r="AC544" s="641" t="s">
        <v>869</v>
      </c>
      <c r="AG544" s="75"/>
      <c r="AJ544" s="79" t="s">
        <v>45</v>
      </c>
      <c r="AK544" s="79">
        <v>0</v>
      </c>
      <c r="BB544" s="642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x14ac:dyDescent="0.2">
      <c r="A545" s="749"/>
      <c r="B545" s="749"/>
      <c r="C545" s="749"/>
      <c r="D545" s="749"/>
      <c r="E545" s="749"/>
      <c r="F545" s="749"/>
      <c r="G545" s="749"/>
      <c r="H545" s="749"/>
      <c r="I545" s="749"/>
      <c r="J545" s="749"/>
      <c r="K545" s="749"/>
      <c r="L545" s="749"/>
      <c r="M545" s="749"/>
      <c r="N545" s="749"/>
      <c r="O545" s="750"/>
      <c r="P545" s="746" t="s">
        <v>40</v>
      </c>
      <c r="Q545" s="747"/>
      <c r="R545" s="747"/>
      <c r="S545" s="747"/>
      <c r="T545" s="747"/>
      <c r="U545" s="747"/>
      <c r="V545" s="748"/>
      <c r="W545" s="40" t="s">
        <v>39</v>
      </c>
      <c r="X545" s="41">
        <f>IFERROR(X541/H541,"0")+IFERROR(X542/H542,"0")+IFERROR(X543/H543,"0")+IFERROR(X544/H544,"0")</f>
        <v>119.31818181818181</v>
      </c>
      <c r="Y545" s="41">
        <f>IFERROR(Y541/H541,"0")+IFERROR(Y542/H542,"0")+IFERROR(Y543/H543,"0")+IFERROR(Y544/H544,"0")</f>
        <v>120</v>
      </c>
      <c r="Z545" s="41">
        <f>IFERROR(IF(Z541="",0,Z541),"0")+IFERROR(IF(Z542="",0,Z542),"0")+IFERROR(IF(Z543="",0,Z543),"0")+IFERROR(IF(Z544="",0,Z544),"0")</f>
        <v>1.4352</v>
      </c>
      <c r="AA545" s="64"/>
      <c r="AB545" s="64"/>
      <c r="AC545" s="64"/>
    </row>
    <row r="546" spans="1:68" x14ac:dyDescent="0.2">
      <c r="A546" s="749"/>
      <c r="B546" s="749"/>
      <c r="C546" s="749"/>
      <c r="D546" s="749"/>
      <c r="E546" s="749"/>
      <c r="F546" s="749"/>
      <c r="G546" s="749"/>
      <c r="H546" s="749"/>
      <c r="I546" s="749"/>
      <c r="J546" s="749"/>
      <c r="K546" s="749"/>
      <c r="L546" s="749"/>
      <c r="M546" s="749"/>
      <c r="N546" s="749"/>
      <c r="O546" s="750"/>
      <c r="P546" s="746" t="s">
        <v>40</v>
      </c>
      <c r="Q546" s="747"/>
      <c r="R546" s="747"/>
      <c r="S546" s="747"/>
      <c r="T546" s="747"/>
      <c r="U546" s="747"/>
      <c r="V546" s="748"/>
      <c r="W546" s="40" t="s">
        <v>0</v>
      </c>
      <c r="X546" s="41">
        <f>IFERROR(SUM(X541:X544),"0")</f>
        <v>630</v>
      </c>
      <c r="Y546" s="41">
        <f>IFERROR(SUM(Y541:Y544),"0")</f>
        <v>633.6</v>
      </c>
      <c r="Z546" s="40"/>
      <c r="AA546" s="64"/>
      <c r="AB546" s="64"/>
      <c r="AC546" s="64"/>
    </row>
    <row r="547" spans="1:68" ht="14.25" hidden="1" customHeight="1" x14ac:dyDescent="0.25">
      <c r="A547" s="758" t="s">
        <v>163</v>
      </c>
      <c r="B547" s="758"/>
      <c r="C547" s="758"/>
      <c r="D547" s="758"/>
      <c r="E547" s="758"/>
      <c r="F547" s="758"/>
      <c r="G547" s="758"/>
      <c r="H547" s="758"/>
      <c r="I547" s="758"/>
      <c r="J547" s="758"/>
      <c r="K547" s="758"/>
      <c r="L547" s="758"/>
      <c r="M547" s="758"/>
      <c r="N547" s="758"/>
      <c r="O547" s="758"/>
      <c r="P547" s="758"/>
      <c r="Q547" s="758"/>
      <c r="R547" s="758"/>
      <c r="S547" s="758"/>
      <c r="T547" s="758"/>
      <c r="U547" s="758"/>
      <c r="V547" s="758"/>
      <c r="W547" s="758"/>
      <c r="X547" s="758"/>
      <c r="Y547" s="758"/>
      <c r="Z547" s="758"/>
      <c r="AA547" s="63"/>
      <c r="AB547" s="63"/>
      <c r="AC547" s="63"/>
    </row>
    <row r="548" spans="1:68" ht="27" customHeight="1" x14ac:dyDescent="0.25">
      <c r="A548" s="60" t="s">
        <v>876</v>
      </c>
      <c r="B548" s="60" t="s">
        <v>877</v>
      </c>
      <c r="C548" s="34">
        <v>4301031349</v>
      </c>
      <c r="D548" s="759">
        <v>4680115883116</v>
      </c>
      <c r="E548" s="759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106</v>
      </c>
      <c r="L548" s="35" t="s">
        <v>45</v>
      </c>
      <c r="M548" s="36" t="s">
        <v>109</v>
      </c>
      <c r="N548" s="36"/>
      <c r="O548" s="35">
        <v>70</v>
      </c>
      <c r="P548" s="808" t="s">
        <v>878</v>
      </c>
      <c r="Q548" s="761"/>
      <c r="R548" s="761"/>
      <c r="S548" s="761"/>
      <c r="T548" s="762"/>
      <c r="U548" s="37" t="s">
        <v>45</v>
      </c>
      <c r="V548" s="37" t="s">
        <v>45</v>
      </c>
      <c r="W548" s="38" t="s">
        <v>0</v>
      </c>
      <c r="X548" s="56">
        <v>100</v>
      </c>
      <c r="Y548" s="53">
        <f t="shared" ref="Y548:Y559" si="99">IFERROR(IF(X548="",0,CEILING((X548/$H548),1)*$H548),"")</f>
        <v>100.32000000000001</v>
      </c>
      <c r="Z548" s="39">
        <f>IFERROR(IF(Y548=0,"",ROUNDUP(Y548/H548,0)*0.01196),"")</f>
        <v>0.22724</v>
      </c>
      <c r="AA548" s="65" t="s">
        <v>45</v>
      </c>
      <c r="AB548" s="66" t="s">
        <v>45</v>
      </c>
      <c r="AC548" s="643" t="s">
        <v>879</v>
      </c>
      <c r="AG548" s="75"/>
      <c r="AJ548" s="79" t="s">
        <v>45</v>
      </c>
      <c r="AK548" s="79">
        <v>0</v>
      </c>
      <c r="BB548" s="644" t="s">
        <v>66</v>
      </c>
      <c r="BM548" s="75">
        <f t="shared" ref="BM548:BM559" si="100">IFERROR(X548*I548/H548,"0")</f>
        <v>106.81818181818181</v>
      </c>
      <c r="BN548" s="75">
        <f t="shared" ref="BN548:BN559" si="101">IFERROR(Y548*I548/H548,"0")</f>
        <v>107.16</v>
      </c>
      <c r="BO548" s="75">
        <f t="shared" ref="BO548:BO559" si="102">IFERROR(1/J548*(X548/H548),"0")</f>
        <v>0.18210955710955709</v>
      </c>
      <c r="BP548" s="75">
        <f t="shared" ref="BP548:BP559" si="103">IFERROR(1/J548*(Y548/H548),"0")</f>
        <v>0.18269230769230771</v>
      </c>
    </row>
    <row r="549" spans="1:68" ht="27" customHeight="1" x14ac:dyDescent="0.25">
      <c r="A549" s="60" t="s">
        <v>880</v>
      </c>
      <c r="B549" s="60" t="s">
        <v>881</v>
      </c>
      <c r="C549" s="34">
        <v>4301031350</v>
      </c>
      <c r="D549" s="759">
        <v>4680115883093</v>
      </c>
      <c r="E549" s="759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106</v>
      </c>
      <c r="L549" s="35" t="s">
        <v>45</v>
      </c>
      <c r="M549" s="36" t="s">
        <v>82</v>
      </c>
      <c r="N549" s="36"/>
      <c r="O549" s="35">
        <v>70</v>
      </c>
      <c r="P549" s="809" t="s">
        <v>882</v>
      </c>
      <c r="Q549" s="761"/>
      <c r="R549" s="761"/>
      <c r="S549" s="761"/>
      <c r="T549" s="762"/>
      <c r="U549" s="37" t="s">
        <v>45</v>
      </c>
      <c r="V549" s="37" t="s">
        <v>45</v>
      </c>
      <c r="W549" s="38" t="s">
        <v>0</v>
      </c>
      <c r="X549" s="56">
        <v>170</v>
      </c>
      <c r="Y549" s="53">
        <f t="shared" si="99"/>
        <v>174.24</v>
      </c>
      <c r="Z549" s="39">
        <f>IFERROR(IF(Y549=0,"",ROUNDUP(Y549/H549,0)*0.01196),"")</f>
        <v>0.39468000000000003</v>
      </c>
      <c r="AA549" s="65" t="s">
        <v>45</v>
      </c>
      <c r="AB549" s="66" t="s">
        <v>45</v>
      </c>
      <c r="AC549" s="645" t="s">
        <v>883</v>
      </c>
      <c r="AG549" s="75"/>
      <c r="AJ549" s="79" t="s">
        <v>45</v>
      </c>
      <c r="AK549" s="79">
        <v>0</v>
      </c>
      <c r="BB549" s="646" t="s">
        <v>66</v>
      </c>
      <c r="BM549" s="75">
        <f t="shared" si="100"/>
        <v>181.59090909090907</v>
      </c>
      <c r="BN549" s="75">
        <f t="shared" si="101"/>
        <v>186.12</v>
      </c>
      <c r="BO549" s="75">
        <f t="shared" si="102"/>
        <v>0.3095862470862471</v>
      </c>
      <c r="BP549" s="75">
        <f t="shared" si="103"/>
        <v>0.31730769230769235</v>
      </c>
    </row>
    <row r="550" spans="1:68" ht="27" customHeight="1" x14ac:dyDescent="0.25">
      <c r="A550" s="60" t="s">
        <v>884</v>
      </c>
      <c r="B550" s="60" t="s">
        <v>885</v>
      </c>
      <c r="C550" s="34">
        <v>4301031353</v>
      </c>
      <c r="D550" s="759">
        <v>4680115883109</v>
      </c>
      <c r="E550" s="759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106</v>
      </c>
      <c r="L550" s="35" t="s">
        <v>45</v>
      </c>
      <c r="M550" s="36" t="s">
        <v>82</v>
      </c>
      <c r="N550" s="36"/>
      <c r="O550" s="35">
        <v>70</v>
      </c>
      <c r="P550" s="810" t="s">
        <v>886</v>
      </c>
      <c r="Q550" s="761"/>
      <c r="R550" s="761"/>
      <c r="S550" s="761"/>
      <c r="T550" s="762"/>
      <c r="U550" s="37" t="s">
        <v>45</v>
      </c>
      <c r="V550" s="37" t="s">
        <v>45</v>
      </c>
      <c r="W550" s="38" t="s">
        <v>0</v>
      </c>
      <c r="X550" s="56">
        <v>280</v>
      </c>
      <c r="Y550" s="53">
        <f t="shared" si="99"/>
        <v>285.12</v>
      </c>
      <c r="Z550" s="39">
        <f>IFERROR(IF(Y550=0,"",ROUNDUP(Y550/H550,0)*0.01196),"")</f>
        <v>0.64583999999999997</v>
      </c>
      <c r="AA550" s="65" t="s">
        <v>45</v>
      </c>
      <c r="AB550" s="66" t="s">
        <v>45</v>
      </c>
      <c r="AC550" s="647" t="s">
        <v>887</v>
      </c>
      <c r="AG550" s="75"/>
      <c r="AJ550" s="79" t="s">
        <v>45</v>
      </c>
      <c r="AK550" s="79">
        <v>0</v>
      </c>
      <c r="BB550" s="648" t="s">
        <v>66</v>
      </c>
      <c r="BM550" s="75">
        <f t="shared" si="100"/>
        <v>299.09090909090907</v>
      </c>
      <c r="BN550" s="75">
        <f t="shared" si="101"/>
        <v>304.55999999999995</v>
      </c>
      <c r="BO550" s="75">
        <f t="shared" si="102"/>
        <v>0.50990675990675993</v>
      </c>
      <c r="BP550" s="75">
        <f t="shared" si="103"/>
        <v>0.51923076923076927</v>
      </c>
    </row>
    <row r="551" spans="1:68" ht="27" hidden="1" customHeight="1" x14ac:dyDescent="0.25">
      <c r="A551" s="60" t="s">
        <v>888</v>
      </c>
      <c r="B551" s="60" t="s">
        <v>889</v>
      </c>
      <c r="C551" s="34">
        <v>4301031409</v>
      </c>
      <c r="D551" s="759">
        <v>4680115886438</v>
      </c>
      <c r="E551" s="759"/>
      <c r="F551" s="59">
        <v>0.4</v>
      </c>
      <c r="G551" s="35">
        <v>6</v>
      </c>
      <c r="H551" s="59">
        <v>2.4</v>
      </c>
      <c r="I551" s="59">
        <v>2.58</v>
      </c>
      <c r="J551" s="35">
        <v>182</v>
      </c>
      <c r="K551" s="35" t="s">
        <v>83</v>
      </c>
      <c r="L551" s="35" t="s">
        <v>45</v>
      </c>
      <c r="M551" s="36" t="s">
        <v>109</v>
      </c>
      <c r="N551" s="36"/>
      <c r="O551" s="35">
        <v>70</v>
      </c>
      <c r="P551" s="811" t="s">
        <v>890</v>
      </c>
      <c r="Q551" s="761"/>
      <c r="R551" s="761"/>
      <c r="S551" s="761"/>
      <c r="T551" s="762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9"/>
        <v>0</v>
      </c>
      <c r="Z551" s="39" t="str">
        <f>IFERROR(IF(Y551=0,"",ROUNDUP(Y551/H551,0)*0.00651),"")</f>
        <v/>
      </c>
      <c r="AA551" s="65" t="s">
        <v>45</v>
      </c>
      <c r="AB551" s="66" t="s">
        <v>45</v>
      </c>
      <c r="AC551" s="649" t="s">
        <v>879</v>
      </c>
      <c r="AG551" s="75"/>
      <c r="AJ551" s="79" t="s">
        <v>45</v>
      </c>
      <c r="AK551" s="79">
        <v>0</v>
      </c>
      <c r="BB551" s="650" t="s">
        <v>66</v>
      </c>
      <c r="BM551" s="75">
        <f t="shared" si="100"/>
        <v>0</v>
      </c>
      <c r="BN551" s="75">
        <f t="shared" si="101"/>
        <v>0</v>
      </c>
      <c r="BO551" s="75">
        <f t="shared" si="102"/>
        <v>0</v>
      </c>
      <c r="BP551" s="75">
        <f t="shared" si="103"/>
        <v>0</v>
      </c>
    </row>
    <row r="552" spans="1:68" ht="27" hidden="1" customHeight="1" x14ac:dyDescent="0.25">
      <c r="A552" s="60" t="s">
        <v>891</v>
      </c>
      <c r="B552" s="60" t="s">
        <v>892</v>
      </c>
      <c r="C552" s="34">
        <v>4301031419</v>
      </c>
      <c r="D552" s="759">
        <v>4680115882072</v>
      </c>
      <c r="E552" s="759"/>
      <c r="F552" s="59">
        <v>0.6</v>
      </c>
      <c r="G552" s="35">
        <v>8</v>
      </c>
      <c r="H552" s="59">
        <v>4.8</v>
      </c>
      <c r="I552" s="59">
        <v>6.93</v>
      </c>
      <c r="J552" s="35">
        <v>132</v>
      </c>
      <c r="K552" s="35" t="s">
        <v>115</v>
      </c>
      <c r="L552" s="35" t="s">
        <v>45</v>
      </c>
      <c r="M552" s="36" t="s">
        <v>109</v>
      </c>
      <c r="N552" s="36"/>
      <c r="O552" s="35">
        <v>70</v>
      </c>
      <c r="P552" s="812" t="s">
        <v>893</v>
      </c>
      <c r="Q552" s="761"/>
      <c r="R552" s="761"/>
      <c r="S552" s="761"/>
      <c r="T552" s="762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99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879</v>
      </c>
      <c r="AG552" s="75"/>
      <c r="AJ552" s="79" t="s">
        <v>45</v>
      </c>
      <c r="AK552" s="79">
        <v>0</v>
      </c>
      <c r="BB552" s="652" t="s">
        <v>66</v>
      </c>
      <c r="BM552" s="75">
        <f t="shared" si="100"/>
        <v>0</v>
      </c>
      <c r="BN552" s="75">
        <f t="shared" si="101"/>
        <v>0</v>
      </c>
      <c r="BO552" s="75">
        <f t="shared" si="102"/>
        <v>0</v>
      </c>
      <c r="BP552" s="75">
        <f t="shared" si="103"/>
        <v>0</v>
      </c>
    </row>
    <row r="553" spans="1:68" ht="27" hidden="1" customHeight="1" x14ac:dyDescent="0.25">
      <c r="A553" s="60" t="s">
        <v>891</v>
      </c>
      <c r="B553" s="60" t="s">
        <v>894</v>
      </c>
      <c r="C553" s="34">
        <v>4301031351</v>
      </c>
      <c r="D553" s="759">
        <v>4680115882072</v>
      </c>
      <c r="E553" s="759"/>
      <c r="F553" s="59">
        <v>0.6</v>
      </c>
      <c r="G553" s="35">
        <v>6</v>
      </c>
      <c r="H553" s="59">
        <v>3.6</v>
      </c>
      <c r="I553" s="59">
        <v>3.81</v>
      </c>
      <c r="J553" s="35">
        <v>132</v>
      </c>
      <c r="K553" s="35" t="s">
        <v>115</v>
      </c>
      <c r="L553" s="35" t="s">
        <v>45</v>
      </c>
      <c r="M553" s="36" t="s">
        <v>109</v>
      </c>
      <c r="N553" s="36"/>
      <c r="O553" s="35">
        <v>70</v>
      </c>
      <c r="P553" s="813" t="s">
        <v>895</v>
      </c>
      <c r="Q553" s="761"/>
      <c r="R553" s="761"/>
      <c r="S553" s="761"/>
      <c r="T553" s="762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99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879</v>
      </c>
      <c r="AG553" s="75"/>
      <c r="AJ553" s="79" t="s">
        <v>45</v>
      </c>
      <c r="AK553" s="79">
        <v>0</v>
      </c>
      <c r="BB553" s="654" t="s">
        <v>66</v>
      </c>
      <c r="BM553" s="75">
        <f t="shared" si="100"/>
        <v>0</v>
      </c>
      <c r="BN553" s="75">
        <f t="shared" si="101"/>
        <v>0</v>
      </c>
      <c r="BO553" s="75">
        <f t="shared" si="102"/>
        <v>0</v>
      </c>
      <c r="BP553" s="75">
        <f t="shared" si="103"/>
        <v>0</v>
      </c>
    </row>
    <row r="554" spans="1:68" ht="27" hidden="1" customHeight="1" x14ac:dyDescent="0.25">
      <c r="A554" s="60" t="s">
        <v>891</v>
      </c>
      <c r="B554" s="60" t="s">
        <v>896</v>
      </c>
      <c r="C554" s="34">
        <v>4301031383</v>
      </c>
      <c r="D554" s="759">
        <v>4680115882072</v>
      </c>
      <c r="E554" s="759"/>
      <c r="F554" s="59">
        <v>0.6</v>
      </c>
      <c r="G554" s="35">
        <v>8</v>
      </c>
      <c r="H554" s="59">
        <v>4.8</v>
      </c>
      <c r="I554" s="59">
        <v>6.96</v>
      </c>
      <c r="J554" s="35">
        <v>120</v>
      </c>
      <c r="K554" s="35" t="s">
        <v>115</v>
      </c>
      <c r="L554" s="35" t="s">
        <v>45</v>
      </c>
      <c r="M554" s="36" t="s">
        <v>109</v>
      </c>
      <c r="N554" s="36"/>
      <c r="O554" s="35">
        <v>60</v>
      </c>
      <c r="P554" s="81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61"/>
      <c r="R554" s="761"/>
      <c r="S554" s="761"/>
      <c r="T554" s="762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99"/>
        <v>0</v>
      </c>
      <c r="Z554" s="39" t="str">
        <f>IFERROR(IF(Y554=0,"",ROUNDUP(Y554/H554,0)*0.00937),"")</f>
        <v/>
      </c>
      <c r="AA554" s="65" t="s">
        <v>45</v>
      </c>
      <c r="AB554" s="66" t="s">
        <v>45</v>
      </c>
      <c r="AC554" s="655" t="s">
        <v>897</v>
      </c>
      <c r="AG554" s="75"/>
      <c r="AJ554" s="79" t="s">
        <v>45</v>
      </c>
      <c r="AK554" s="79">
        <v>0</v>
      </c>
      <c r="BB554" s="656" t="s">
        <v>66</v>
      </c>
      <c r="BM554" s="75">
        <f t="shared" si="100"/>
        <v>0</v>
      </c>
      <c r="BN554" s="75">
        <f t="shared" si="101"/>
        <v>0</v>
      </c>
      <c r="BO554" s="75">
        <f t="shared" si="102"/>
        <v>0</v>
      </c>
      <c r="BP554" s="75">
        <f t="shared" si="103"/>
        <v>0</v>
      </c>
    </row>
    <row r="555" spans="1:68" ht="27" hidden="1" customHeight="1" x14ac:dyDescent="0.25">
      <c r="A555" s="60" t="s">
        <v>898</v>
      </c>
      <c r="B555" s="60" t="s">
        <v>899</v>
      </c>
      <c r="C555" s="34">
        <v>4301031251</v>
      </c>
      <c r="D555" s="759">
        <v>4680115882102</v>
      </c>
      <c r="E555" s="759"/>
      <c r="F555" s="59">
        <v>0.6</v>
      </c>
      <c r="G555" s="35">
        <v>6</v>
      </c>
      <c r="H555" s="59">
        <v>3.6</v>
      </c>
      <c r="I555" s="59">
        <v>3.81</v>
      </c>
      <c r="J555" s="35">
        <v>132</v>
      </c>
      <c r="K555" s="35" t="s">
        <v>115</v>
      </c>
      <c r="L555" s="35" t="s">
        <v>45</v>
      </c>
      <c r="M555" s="36" t="s">
        <v>82</v>
      </c>
      <c r="N555" s="36"/>
      <c r="O555" s="35">
        <v>60</v>
      </c>
      <c r="P555" s="8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61"/>
      <c r="R555" s="761"/>
      <c r="S555" s="761"/>
      <c r="T555" s="762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99"/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57" t="s">
        <v>900</v>
      </c>
      <c r="AG555" s="75"/>
      <c r="AJ555" s="79" t="s">
        <v>45</v>
      </c>
      <c r="AK555" s="79">
        <v>0</v>
      </c>
      <c r="BB555" s="658" t="s">
        <v>66</v>
      </c>
      <c r="BM555" s="75">
        <f t="shared" si="100"/>
        <v>0</v>
      </c>
      <c r="BN555" s="75">
        <f t="shared" si="101"/>
        <v>0</v>
      </c>
      <c r="BO555" s="75">
        <f t="shared" si="102"/>
        <v>0</v>
      </c>
      <c r="BP555" s="75">
        <f t="shared" si="103"/>
        <v>0</v>
      </c>
    </row>
    <row r="556" spans="1:68" ht="27" hidden="1" customHeight="1" x14ac:dyDescent="0.25">
      <c r="A556" s="60" t="s">
        <v>898</v>
      </c>
      <c r="B556" s="60" t="s">
        <v>901</v>
      </c>
      <c r="C556" s="34">
        <v>4301031418</v>
      </c>
      <c r="D556" s="759">
        <v>4680115882102</v>
      </c>
      <c r="E556" s="759"/>
      <c r="F556" s="59">
        <v>0.6</v>
      </c>
      <c r="G556" s="35">
        <v>8</v>
      </c>
      <c r="H556" s="59">
        <v>4.8</v>
      </c>
      <c r="I556" s="59">
        <v>6.69</v>
      </c>
      <c r="J556" s="35">
        <v>132</v>
      </c>
      <c r="K556" s="35" t="s">
        <v>115</v>
      </c>
      <c r="L556" s="35" t="s">
        <v>45</v>
      </c>
      <c r="M556" s="36" t="s">
        <v>82</v>
      </c>
      <c r="N556" s="36"/>
      <c r="O556" s="35">
        <v>70</v>
      </c>
      <c r="P556" s="802" t="s">
        <v>902</v>
      </c>
      <c r="Q556" s="761"/>
      <c r="R556" s="761"/>
      <c r="S556" s="761"/>
      <c r="T556" s="762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99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9" t="s">
        <v>883</v>
      </c>
      <c r="AG556" s="75"/>
      <c r="AJ556" s="79" t="s">
        <v>45</v>
      </c>
      <c r="AK556" s="79">
        <v>0</v>
      </c>
      <c r="BB556" s="660" t="s">
        <v>66</v>
      </c>
      <c r="BM556" s="75">
        <f t="shared" si="100"/>
        <v>0</v>
      </c>
      <c r="BN556" s="75">
        <f t="shared" si="101"/>
        <v>0</v>
      </c>
      <c r="BO556" s="75">
        <f t="shared" si="102"/>
        <v>0</v>
      </c>
      <c r="BP556" s="75">
        <f t="shared" si="103"/>
        <v>0</v>
      </c>
    </row>
    <row r="557" spans="1:68" ht="27" hidden="1" customHeight="1" x14ac:dyDescent="0.25">
      <c r="A557" s="60" t="s">
        <v>903</v>
      </c>
      <c r="B557" s="60" t="s">
        <v>904</v>
      </c>
      <c r="C557" s="34">
        <v>4301031253</v>
      </c>
      <c r="D557" s="759">
        <v>4680115882096</v>
      </c>
      <c r="E557" s="759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115</v>
      </c>
      <c r="L557" s="35" t="s">
        <v>45</v>
      </c>
      <c r="M557" s="36" t="s">
        <v>82</v>
      </c>
      <c r="N557" s="36"/>
      <c r="O557" s="35">
        <v>60</v>
      </c>
      <c r="P557" s="8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61"/>
      <c r="R557" s="761"/>
      <c r="S557" s="761"/>
      <c r="T557" s="762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9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1" t="s">
        <v>905</v>
      </c>
      <c r="AG557" s="75"/>
      <c r="AJ557" s="79" t="s">
        <v>45</v>
      </c>
      <c r="AK557" s="79">
        <v>0</v>
      </c>
      <c r="BB557" s="662" t="s">
        <v>66</v>
      </c>
      <c r="BM557" s="75">
        <f t="shared" si="100"/>
        <v>0</v>
      </c>
      <c r="BN557" s="75">
        <f t="shared" si="101"/>
        <v>0</v>
      </c>
      <c r="BO557" s="75">
        <f t="shared" si="102"/>
        <v>0</v>
      </c>
      <c r="BP557" s="75">
        <f t="shared" si="103"/>
        <v>0</v>
      </c>
    </row>
    <row r="558" spans="1:68" ht="27" hidden="1" customHeight="1" x14ac:dyDescent="0.25">
      <c r="A558" s="60" t="s">
        <v>903</v>
      </c>
      <c r="B558" s="60" t="s">
        <v>906</v>
      </c>
      <c r="C558" s="34">
        <v>4301031417</v>
      </c>
      <c r="D558" s="759">
        <v>4680115882096</v>
      </c>
      <c r="E558" s="759"/>
      <c r="F558" s="59">
        <v>0.6</v>
      </c>
      <c r="G558" s="35">
        <v>8</v>
      </c>
      <c r="H558" s="59">
        <v>4.8</v>
      </c>
      <c r="I558" s="59">
        <v>6.69</v>
      </c>
      <c r="J558" s="35">
        <v>132</v>
      </c>
      <c r="K558" s="35" t="s">
        <v>115</v>
      </c>
      <c r="L558" s="35" t="s">
        <v>45</v>
      </c>
      <c r="M558" s="36" t="s">
        <v>82</v>
      </c>
      <c r="N558" s="36"/>
      <c r="O558" s="35">
        <v>70</v>
      </c>
      <c r="P558" s="804" t="s">
        <v>907</v>
      </c>
      <c r="Q558" s="761"/>
      <c r="R558" s="761"/>
      <c r="S558" s="761"/>
      <c r="T558" s="762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99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887</v>
      </c>
      <c r="AG558" s="75"/>
      <c r="AJ558" s="79" t="s">
        <v>45</v>
      </c>
      <c r="AK558" s="79">
        <v>0</v>
      </c>
      <c r="BB558" s="664" t="s">
        <v>66</v>
      </c>
      <c r="BM558" s="75">
        <f t="shared" si="100"/>
        <v>0</v>
      </c>
      <c r="BN558" s="75">
        <f t="shared" si="101"/>
        <v>0</v>
      </c>
      <c r="BO558" s="75">
        <f t="shared" si="102"/>
        <v>0</v>
      </c>
      <c r="BP558" s="75">
        <f t="shared" si="103"/>
        <v>0</v>
      </c>
    </row>
    <row r="559" spans="1:68" ht="27" hidden="1" customHeight="1" x14ac:dyDescent="0.25">
      <c r="A559" s="60" t="s">
        <v>903</v>
      </c>
      <c r="B559" s="60" t="s">
        <v>908</v>
      </c>
      <c r="C559" s="34">
        <v>4301031384</v>
      </c>
      <c r="D559" s="759">
        <v>4680115882096</v>
      </c>
      <c r="E559" s="759"/>
      <c r="F559" s="59">
        <v>0.6</v>
      </c>
      <c r="G559" s="35">
        <v>8</v>
      </c>
      <c r="H559" s="59">
        <v>4.8</v>
      </c>
      <c r="I559" s="59">
        <v>6.69</v>
      </c>
      <c r="J559" s="35">
        <v>120</v>
      </c>
      <c r="K559" s="35" t="s">
        <v>115</v>
      </c>
      <c r="L559" s="35" t="s">
        <v>45</v>
      </c>
      <c r="M559" s="36" t="s">
        <v>82</v>
      </c>
      <c r="N559" s="36"/>
      <c r="O559" s="35">
        <v>60</v>
      </c>
      <c r="P559" s="8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61"/>
      <c r="R559" s="761"/>
      <c r="S559" s="761"/>
      <c r="T559" s="762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99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5" t="s">
        <v>887</v>
      </c>
      <c r="AG559" s="75"/>
      <c r="AJ559" s="79" t="s">
        <v>45</v>
      </c>
      <c r="AK559" s="79">
        <v>0</v>
      </c>
      <c r="BB559" s="666" t="s">
        <v>66</v>
      </c>
      <c r="BM559" s="75">
        <f t="shared" si="100"/>
        <v>0</v>
      </c>
      <c r="BN559" s="75">
        <f t="shared" si="101"/>
        <v>0</v>
      </c>
      <c r="BO559" s="75">
        <f t="shared" si="102"/>
        <v>0</v>
      </c>
      <c r="BP559" s="75">
        <f t="shared" si="103"/>
        <v>0</v>
      </c>
    </row>
    <row r="560" spans="1:68" x14ac:dyDescent="0.2">
      <c r="A560" s="749"/>
      <c r="B560" s="749"/>
      <c r="C560" s="749"/>
      <c r="D560" s="749"/>
      <c r="E560" s="749"/>
      <c r="F560" s="749"/>
      <c r="G560" s="749"/>
      <c r="H560" s="749"/>
      <c r="I560" s="749"/>
      <c r="J560" s="749"/>
      <c r="K560" s="749"/>
      <c r="L560" s="749"/>
      <c r="M560" s="749"/>
      <c r="N560" s="749"/>
      <c r="O560" s="750"/>
      <c r="P560" s="746" t="s">
        <v>40</v>
      </c>
      <c r="Q560" s="747"/>
      <c r="R560" s="747"/>
      <c r="S560" s="747"/>
      <c r="T560" s="747"/>
      <c r="U560" s="747"/>
      <c r="V560" s="748"/>
      <c r="W560" s="40" t="s">
        <v>39</v>
      </c>
      <c r="X560" s="4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104.16666666666666</v>
      </c>
      <c r="Y560" s="4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106</v>
      </c>
      <c r="Z560" s="4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1.26776</v>
      </c>
      <c r="AA560" s="64"/>
      <c r="AB560" s="64"/>
      <c r="AC560" s="64"/>
    </row>
    <row r="561" spans="1:68" x14ac:dyDescent="0.2">
      <c r="A561" s="749"/>
      <c r="B561" s="749"/>
      <c r="C561" s="749"/>
      <c r="D561" s="749"/>
      <c r="E561" s="749"/>
      <c r="F561" s="749"/>
      <c r="G561" s="749"/>
      <c r="H561" s="749"/>
      <c r="I561" s="749"/>
      <c r="J561" s="749"/>
      <c r="K561" s="749"/>
      <c r="L561" s="749"/>
      <c r="M561" s="749"/>
      <c r="N561" s="749"/>
      <c r="O561" s="750"/>
      <c r="P561" s="746" t="s">
        <v>40</v>
      </c>
      <c r="Q561" s="747"/>
      <c r="R561" s="747"/>
      <c r="S561" s="747"/>
      <c r="T561" s="747"/>
      <c r="U561" s="747"/>
      <c r="V561" s="748"/>
      <c r="W561" s="40" t="s">
        <v>0</v>
      </c>
      <c r="X561" s="41">
        <f>IFERROR(SUM(X548:X559),"0")</f>
        <v>550</v>
      </c>
      <c r="Y561" s="41">
        <f>IFERROR(SUM(Y548:Y559),"0")</f>
        <v>559.68000000000006</v>
      </c>
      <c r="Z561" s="40"/>
      <c r="AA561" s="64"/>
      <c r="AB561" s="64"/>
      <c r="AC561" s="64"/>
    </row>
    <row r="562" spans="1:68" ht="14.25" hidden="1" customHeight="1" x14ac:dyDescent="0.25">
      <c r="A562" s="758" t="s">
        <v>78</v>
      </c>
      <c r="B562" s="758"/>
      <c r="C562" s="758"/>
      <c r="D562" s="758"/>
      <c r="E562" s="758"/>
      <c r="F562" s="758"/>
      <c r="G562" s="758"/>
      <c r="H562" s="758"/>
      <c r="I562" s="758"/>
      <c r="J562" s="758"/>
      <c r="K562" s="758"/>
      <c r="L562" s="758"/>
      <c r="M562" s="758"/>
      <c r="N562" s="758"/>
      <c r="O562" s="758"/>
      <c r="P562" s="758"/>
      <c r="Q562" s="758"/>
      <c r="R562" s="758"/>
      <c r="S562" s="758"/>
      <c r="T562" s="758"/>
      <c r="U562" s="758"/>
      <c r="V562" s="758"/>
      <c r="W562" s="758"/>
      <c r="X562" s="758"/>
      <c r="Y562" s="758"/>
      <c r="Z562" s="758"/>
      <c r="AA562" s="63"/>
      <c r="AB562" s="63"/>
      <c r="AC562" s="63"/>
    </row>
    <row r="563" spans="1:68" ht="16.5" hidden="1" customHeight="1" x14ac:dyDescent="0.25">
      <c r="A563" s="60" t="s">
        <v>909</v>
      </c>
      <c r="B563" s="60" t="s">
        <v>910</v>
      </c>
      <c r="C563" s="34">
        <v>4301051232</v>
      </c>
      <c r="D563" s="759">
        <v>4607091383409</v>
      </c>
      <c r="E563" s="759"/>
      <c r="F563" s="59">
        <v>1.3</v>
      </c>
      <c r="G563" s="35">
        <v>6</v>
      </c>
      <c r="H563" s="59">
        <v>7.8</v>
      </c>
      <c r="I563" s="59">
        <v>8.3010000000000002</v>
      </c>
      <c r="J563" s="35">
        <v>64</v>
      </c>
      <c r="K563" s="35" t="s">
        <v>106</v>
      </c>
      <c r="L563" s="35" t="s">
        <v>45</v>
      </c>
      <c r="M563" s="36" t="s">
        <v>105</v>
      </c>
      <c r="N563" s="36"/>
      <c r="O563" s="35">
        <v>45</v>
      </c>
      <c r="P563" s="8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61"/>
      <c r="R563" s="761"/>
      <c r="S563" s="761"/>
      <c r="T563" s="762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IFERROR(IF(Y563=0,"",ROUNDUP(Y563/H563,0)*0.01898),"")</f>
        <v/>
      </c>
      <c r="AA563" s="65" t="s">
        <v>45</v>
      </c>
      <c r="AB563" s="66" t="s">
        <v>45</v>
      </c>
      <c r="AC563" s="667" t="s">
        <v>911</v>
      </c>
      <c r="AG563" s="75"/>
      <c r="AJ563" s="79" t="s">
        <v>45</v>
      </c>
      <c r="AK563" s="79">
        <v>0</v>
      </c>
      <c r="BB563" s="668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27" hidden="1" customHeight="1" x14ac:dyDescent="0.25">
      <c r="A564" s="60" t="s">
        <v>912</v>
      </c>
      <c r="B564" s="60" t="s">
        <v>913</v>
      </c>
      <c r="C564" s="34">
        <v>4301051231</v>
      </c>
      <c r="D564" s="759">
        <v>4607091383416</v>
      </c>
      <c r="E564" s="759"/>
      <c r="F564" s="59">
        <v>1.3</v>
      </c>
      <c r="G564" s="35">
        <v>6</v>
      </c>
      <c r="H564" s="59">
        <v>7.8</v>
      </c>
      <c r="I564" s="59">
        <v>8.3010000000000002</v>
      </c>
      <c r="J564" s="35">
        <v>64</v>
      </c>
      <c r="K564" s="35" t="s">
        <v>106</v>
      </c>
      <c r="L564" s="35" t="s">
        <v>45</v>
      </c>
      <c r="M564" s="36" t="s">
        <v>82</v>
      </c>
      <c r="N564" s="36"/>
      <c r="O564" s="35">
        <v>45</v>
      </c>
      <c r="P564" s="8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61"/>
      <c r="R564" s="761"/>
      <c r="S564" s="761"/>
      <c r="T564" s="762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9" t="s">
        <v>914</v>
      </c>
      <c r="AG564" s="75"/>
      <c r="AJ564" s="79" t="s">
        <v>45</v>
      </c>
      <c r="AK564" s="79">
        <v>0</v>
      </c>
      <c r="BB564" s="670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ht="27" hidden="1" customHeight="1" x14ac:dyDescent="0.25">
      <c r="A565" s="60" t="s">
        <v>915</v>
      </c>
      <c r="B565" s="60" t="s">
        <v>916</v>
      </c>
      <c r="C565" s="34">
        <v>4301051064</v>
      </c>
      <c r="D565" s="759">
        <v>4680115883536</v>
      </c>
      <c r="E565" s="759"/>
      <c r="F565" s="59">
        <v>0.3</v>
      </c>
      <c r="G565" s="35">
        <v>6</v>
      </c>
      <c r="H565" s="59">
        <v>1.8</v>
      </c>
      <c r="I565" s="59">
        <v>2.0459999999999998</v>
      </c>
      <c r="J565" s="35">
        <v>182</v>
      </c>
      <c r="K565" s="35" t="s">
        <v>83</v>
      </c>
      <c r="L565" s="35" t="s">
        <v>45</v>
      </c>
      <c r="M565" s="36" t="s">
        <v>105</v>
      </c>
      <c r="N565" s="36"/>
      <c r="O565" s="35">
        <v>45</v>
      </c>
      <c r="P565" s="7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61"/>
      <c r="R565" s="761"/>
      <c r="S565" s="761"/>
      <c r="T565" s="762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IFERROR(IF(Y565=0,"",ROUNDUP(Y565/H565,0)*0.00651),"")</f>
        <v/>
      </c>
      <c r="AA565" s="65" t="s">
        <v>45</v>
      </c>
      <c r="AB565" s="66" t="s">
        <v>45</v>
      </c>
      <c r="AC565" s="671" t="s">
        <v>917</v>
      </c>
      <c r="AG565" s="75"/>
      <c r="AJ565" s="79" t="s">
        <v>45</v>
      </c>
      <c r="AK565" s="79">
        <v>0</v>
      </c>
      <c r="BB565" s="672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idden="1" x14ac:dyDescent="0.2">
      <c r="A566" s="749"/>
      <c r="B566" s="749"/>
      <c r="C566" s="749"/>
      <c r="D566" s="749"/>
      <c r="E566" s="749"/>
      <c r="F566" s="749"/>
      <c r="G566" s="749"/>
      <c r="H566" s="749"/>
      <c r="I566" s="749"/>
      <c r="J566" s="749"/>
      <c r="K566" s="749"/>
      <c r="L566" s="749"/>
      <c r="M566" s="749"/>
      <c r="N566" s="749"/>
      <c r="O566" s="750"/>
      <c r="P566" s="746" t="s">
        <v>40</v>
      </c>
      <c r="Q566" s="747"/>
      <c r="R566" s="747"/>
      <c r="S566" s="747"/>
      <c r="T566" s="747"/>
      <c r="U566" s="747"/>
      <c r="V566" s="748"/>
      <c r="W566" s="40" t="s">
        <v>39</v>
      </c>
      <c r="X566" s="41">
        <f>IFERROR(X563/H563,"0")+IFERROR(X564/H564,"0")+IFERROR(X565/H565,"0")</f>
        <v>0</v>
      </c>
      <c r="Y566" s="41">
        <f>IFERROR(Y563/H563,"0")+IFERROR(Y564/H564,"0")+IFERROR(Y565/H565,"0")</f>
        <v>0</v>
      </c>
      <c r="Z566" s="41">
        <f>IFERROR(IF(Z563="",0,Z563),"0")+IFERROR(IF(Z564="",0,Z564),"0")+IFERROR(IF(Z565="",0,Z565),"0")</f>
        <v>0</v>
      </c>
      <c r="AA566" s="64"/>
      <c r="AB566" s="64"/>
      <c r="AC566" s="64"/>
    </row>
    <row r="567" spans="1:68" hidden="1" x14ac:dyDescent="0.2">
      <c r="A567" s="749"/>
      <c r="B567" s="749"/>
      <c r="C567" s="749"/>
      <c r="D567" s="749"/>
      <c r="E567" s="749"/>
      <c r="F567" s="749"/>
      <c r="G567" s="749"/>
      <c r="H567" s="749"/>
      <c r="I567" s="749"/>
      <c r="J567" s="749"/>
      <c r="K567" s="749"/>
      <c r="L567" s="749"/>
      <c r="M567" s="749"/>
      <c r="N567" s="749"/>
      <c r="O567" s="750"/>
      <c r="P567" s="746" t="s">
        <v>40</v>
      </c>
      <c r="Q567" s="747"/>
      <c r="R567" s="747"/>
      <c r="S567" s="747"/>
      <c r="T567" s="747"/>
      <c r="U567" s="747"/>
      <c r="V567" s="748"/>
      <c r="W567" s="40" t="s">
        <v>0</v>
      </c>
      <c r="X567" s="41">
        <f>IFERROR(SUM(X563:X565),"0")</f>
        <v>0</v>
      </c>
      <c r="Y567" s="41">
        <f>IFERROR(SUM(Y563:Y565),"0")</f>
        <v>0</v>
      </c>
      <c r="Z567" s="40"/>
      <c r="AA567" s="64"/>
      <c r="AB567" s="64"/>
      <c r="AC567" s="64"/>
    </row>
    <row r="568" spans="1:68" ht="14.25" hidden="1" customHeight="1" x14ac:dyDescent="0.25">
      <c r="A568" s="758" t="s">
        <v>194</v>
      </c>
      <c r="B568" s="758"/>
      <c r="C568" s="758"/>
      <c r="D568" s="758"/>
      <c r="E568" s="758"/>
      <c r="F568" s="758"/>
      <c r="G568" s="758"/>
      <c r="H568" s="758"/>
      <c r="I568" s="758"/>
      <c r="J568" s="758"/>
      <c r="K568" s="758"/>
      <c r="L568" s="758"/>
      <c r="M568" s="758"/>
      <c r="N568" s="758"/>
      <c r="O568" s="758"/>
      <c r="P568" s="758"/>
      <c r="Q568" s="758"/>
      <c r="R568" s="758"/>
      <c r="S568" s="758"/>
      <c r="T568" s="758"/>
      <c r="U568" s="758"/>
      <c r="V568" s="758"/>
      <c r="W568" s="758"/>
      <c r="X568" s="758"/>
      <c r="Y568" s="758"/>
      <c r="Z568" s="758"/>
      <c r="AA568" s="63"/>
      <c r="AB568" s="63"/>
      <c r="AC568" s="63"/>
    </row>
    <row r="569" spans="1:68" ht="37.5" hidden="1" customHeight="1" x14ac:dyDescent="0.25">
      <c r="A569" s="60" t="s">
        <v>918</v>
      </c>
      <c r="B569" s="60" t="s">
        <v>919</v>
      </c>
      <c r="C569" s="34">
        <v>4301060363</v>
      </c>
      <c r="D569" s="759">
        <v>4680115885035</v>
      </c>
      <c r="E569" s="759"/>
      <c r="F569" s="59">
        <v>1</v>
      </c>
      <c r="G569" s="35">
        <v>4</v>
      </c>
      <c r="H569" s="59">
        <v>4</v>
      </c>
      <c r="I569" s="59">
        <v>4.4160000000000004</v>
      </c>
      <c r="J569" s="35">
        <v>104</v>
      </c>
      <c r="K569" s="35" t="s">
        <v>106</v>
      </c>
      <c r="L569" s="35" t="s">
        <v>45</v>
      </c>
      <c r="M569" s="36" t="s">
        <v>82</v>
      </c>
      <c r="N569" s="36"/>
      <c r="O569" s="35">
        <v>35</v>
      </c>
      <c r="P569" s="7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61"/>
      <c r="R569" s="761"/>
      <c r="S569" s="761"/>
      <c r="T569" s="762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IFERROR(IF(Y569=0,"",ROUNDUP(Y569/H569,0)*0.01196),"")</f>
        <v/>
      </c>
      <c r="AA569" s="65" t="s">
        <v>45</v>
      </c>
      <c r="AB569" s="66" t="s">
        <v>45</v>
      </c>
      <c r="AC569" s="673" t="s">
        <v>920</v>
      </c>
      <c r="AG569" s="75"/>
      <c r="AJ569" s="79" t="s">
        <v>45</v>
      </c>
      <c r="AK569" s="79">
        <v>0</v>
      </c>
      <c r="BB569" s="674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37.5" hidden="1" customHeight="1" x14ac:dyDescent="0.25">
      <c r="A570" s="60" t="s">
        <v>921</v>
      </c>
      <c r="B570" s="60" t="s">
        <v>922</v>
      </c>
      <c r="C570" s="34">
        <v>4301060436</v>
      </c>
      <c r="D570" s="759">
        <v>4680115885936</v>
      </c>
      <c r="E570" s="759"/>
      <c r="F570" s="59">
        <v>1.3</v>
      </c>
      <c r="G570" s="35">
        <v>6</v>
      </c>
      <c r="H570" s="59">
        <v>7.8</v>
      </c>
      <c r="I570" s="59">
        <v>8.2349999999999994</v>
      </c>
      <c r="J570" s="35">
        <v>64</v>
      </c>
      <c r="K570" s="35" t="s">
        <v>106</v>
      </c>
      <c r="L570" s="35" t="s">
        <v>45</v>
      </c>
      <c r="M570" s="36" t="s">
        <v>82</v>
      </c>
      <c r="N570" s="36"/>
      <c r="O570" s="35">
        <v>35</v>
      </c>
      <c r="P570" s="799" t="s">
        <v>923</v>
      </c>
      <c r="Q570" s="761"/>
      <c r="R570" s="761"/>
      <c r="S570" s="761"/>
      <c r="T570" s="762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75" t="s">
        <v>920</v>
      </c>
      <c r="AG570" s="75"/>
      <c r="AJ570" s="79" t="s">
        <v>45</v>
      </c>
      <c r="AK570" s="79">
        <v>0</v>
      </c>
      <c r="BB570" s="676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idden="1" x14ac:dyDescent="0.2">
      <c r="A571" s="749"/>
      <c r="B571" s="749"/>
      <c r="C571" s="749"/>
      <c r="D571" s="749"/>
      <c r="E571" s="749"/>
      <c r="F571" s="749"/>
      <c r="G571" s="749"/>
      <c r="H571" s="749"/>
      <c r="I571" s="749"/>
      <c r="J571" s="749"/>
      <c r="K571" s="749"/>
      <c r="L571" s="749"/>
      <c r="M571" s="749"/>
      <c r="N571" s="749"/>
      <c r="O571" s="750"/>
      <c r="P571" s="746" t="s">
        <v>40</v>
      </c>
      <c r="Q571" s="747"/>
      <c r="R571" s="747"/>
      <c r="S571" s="747"/>
      <c r="T571" s="747"/>
      <c r="U571" s="747"/>
      <c r="V571" s="748"/>
      <c r="W571" s="40" t="s">
        <v>39</v>
      </c>
      <c r="X571" s="41">
        <f>IFERROR(X569/H569,"0")+IFERROR(X570/H570,"0")</f>
        <v>0</v>
      </c>
      <c r="Y571" s="41">
        <f>IFERROR(Y569/H569,"0")+IFERROR(Y570/H570,"0")</f>
        <v>0</v>
      </c>
      <c r="Z571" s="41">
        <f>IFERROR(IF(Z569="",0,Z569),"0")+IFERROR(IF(Z570="",0,Z570),"0")</f>
        <v>0</v>
      </c>
      <c r="AA571" s="64"/>
      <c r="AB571" s="64"/>
      <c r="AC571" s="64"/>
    </row>
    <row r="572" spans="1:68" hidden="1" x14ac:dyDescent="0.2">
      <c r="A572" s="749"/>
      <c r="B572" s="749"/>
      <c r="C572" s="749"/>
      <c r="D572" s="749"/>
      <c r="E572" s="749"/>
      <c r="F572" s="749"/>
      <c r="G572" s="749"/>
      <c r="H572" s="749"/>
      <c r="I572" s="749"/>
      <c r="J572" s="749"/>
      <c r="K572" s="749"/>
      <c r="L572" s="749"/>
      <c r="M572" s="749"/>
      <c r="N572" s="749"/>
      <c r="O572" s="750"/>
      <c r="P572" s="746" t="s">
        <v>40</v>
      </c>
      <c r="Q572" s="747"/>
      <c r="R572" s="747"/>
      <c r="S572" s="747"/>
      <c r="T572" s="747"/>
      <c r="U572" s="747"/>
      <c r="V572" s="748"/>
      <c r="W572" s="40" t="s">
        <v>0</v>
      </c>
      <c r="X572" s="41">
        <f>IFERROR(SUM(X569:X570),"0")</f>
        <v>0</v>
      </c>
      <c r="Y572" s="41">
        <f>IFERROR(SUM(Y569:Y570),"0")</f>
        <v>0</v>
      </c>
      <c r="Z572" s="40"/>
      <c r="AA572" s="64"/>
      <c r="AB572" s="64"/>
      <c r="AC572" s="64"/>
    </row>
    <row r="573" spans="1:68" ht="27.75" hidden="1" customHeight="1" x14ac:dyDescent="0.2">
      <c r="A573" s="790" t="s">
        <v>924</v>
      </c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0"/>
      <c r="P573" s="790"/>
      <c r="Q573" s="790"/>
      <c r="R573" s="790"/>
      <c r="S573" s="790"/>
      <c r="T573" s="790"/>
      <c r="U573" s="790"/>
      <c r="V573" s="790"/>
      <c r="W573" s="790"/>
      <c r="X573" s="790"/>
      <c r="Y573" s="790"/>
      <c r="Z573" s="790"/>
      <c r="AA573" s="52"/>
      <c r="AB573" s="52"/>
      <c r="AC573" s="52"/>
    </row>
    <row r="574" spans="1:68" ht="16.5" hidden="1" customHeight="1" x14ac:dyDescent="0.25">
      <c r="A574" s="769" t="s">
        <v>924</v>
      </c>
      <c r="B574" s="769"/>
      <c r="C574" s="769"/>
      <c r="D574" s="769"/>
      <c r="E574" s="769"/>
      <c r="F574" s="769"/>
      <c r="G574" s="769"/>
      <c r="H574" s="769"/>
      <c r="I574" s="769"/>
      <c r="J574" s="769"/>
      <c r="K574" s="769"/>
      <c r="L574" s="769"/>
      <c r="M574" s="769"/>
      <c r="N574" s="769"/>
      <c r="O574" s="769"/>
      <c r="P574" s="769"/>
      <c r="Q574" s="769"/>
      <c r="R574" s="769"/>
      <c r="S574" s="769"/>
      <c r="T574" s="769"/>
      <c r="U574" s="769"/>
      <c r="V574" s="769"/>
      <c r="W574" s="769"/>
      <c r="X574" s="769"/>
      <c r="Y574" s="769"/>
      <c r="Z574" s="769"/>
      <c r="AA574" s="62"/>
      <c r="AB574" s="62"/>
      <c r="AC574" s="62"/>
    </row>
    <row r="575" spans="1:68" ht="14.25" hidden="1" customHeight="1" x14ac:dyDescent="0.25">
      <c r="A575" s="758" t="s">
        <v>101</v>
      </c>
      <c r="B575" s="758"/>
      <c r="C575" s="758"/>
      <c r="D575" s="758"/>
      <c r="E575" s="758"/>
      <c r="F575" s="758"/>
      <c r="G575" s="758"/>
      <c r="H575" s="758"/>
      <c r="I575" s="758"/>
      <c r="J575" s="758"/>
      <c r="K575" s="758"/>
      <c r="L575" s="758"/>
      <c r="M575" s="758"/>
      <c r="N575" s="758"/>
      <c r="O575" s="758"/>
      <c r="P575" s="758"/>
      <c r="Q575" s="758"/>
      <c r="R575" s="758"/>
      <c r="S575" s="758"/>
      <c r="T575" s="758"/>
      <c r="U575" s="758"/>
      <c r="V575" s="758"/>
      <c r="W575" s="758"/>
      <c r="X575" s="758"/>
      <c r="Y575" s="758"/>
      <c r="Z575" s="758"/>
      <c r="AA575" s="63"/>
      <c r="AB575" s="63"/>
      <c r="AC575" s="63"/>
    </row>
    <row r="576" spans="1:68" ht="27" hidden="1" customHeight="1" x14ac:dyDescent="0.25">
      <c r="A576" s="60" t="s">
        <v>925</v>
      </c>
      <c r="B576" s="60" t="s">
        <v>926</v>
      </c>
      <c r="C576" s="34">
        <v>4301011862</v>
      </c>
      <c r="D576" s="759">
        <v>4680115885523</v>
      </c>
      <c r="E576" s="759"/>
      <c r="F576" s="59">
        <v>1</v>
      </c>
      <c r="G576" s="35">
        <v>6</v>
      </c>
      <c r="H576" s="59">
        <v>6</v>
      </c>
      <c r="I576" s="59">
        <v>6.36</v>
      </c>
      <c r="J576" s="35">
        <v>104</v>
      </c>
      <c r="K576" s="35" t="s">
        <v>106</v>
      </c>
      <c r="L576" s="35" t="s">
        <v>45</v>
      </c>
      <c r="M576" s="36" t="s">
        <v>929</v>
      </c>
      <c r="N576" s="36"/>
      <c r="O576" s="35">
        <v>90</v>
      </c>
      <c r="P576" s="800" t="s">
        <v>927</v>
      </c>
      <c r="Q576" s="761"/>
      <c r="R576" s="761"/>
      <c r="S576" s="761"/>
      <c r="T576" s="762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IFERROR(IF(Y576=0,"",ROUNDUP(Y576/H576,0)*0.01196),"")</f>
        <v/>
      </c>
      <c r="AA576" s="65" t="s">
        <v>45</v>
      </c>
      <c r="AB576" s="66" t="s">
        <v>45</v>
      </c>
      <c r="AC576" s="677" t="s">
        <v>928</v>
      </c>
      <c r="AG576" s="75"/>
      <c r="AJ576" s="79" t="s">
        <v>45</v>
      </c>
      <c r="AK576" s="79">
        <v>0</v>
      </c>
      <c r="BB576" s="678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hidden="1" x14ac:dyDescent="0.2">
      <c r="A577" s="749"/>
      <c r="B577" s="749"/>
      <c r="C577" s="749"/>
      <c r="D577" s="749"/>
      <c r="E577" s="749"/>
      <c r="F577" s="749"/>
      <c r="G577" s="749"/>
      <c r="H577" s="749"/>
      <c r="I577" s="749"/>
      <c r="J577" s="749"/>
      <c r="K577" s="749"/>
      <c r="L577" s="749"/>
      <c r="M577" s="749"/>
      <c r="N577" s="749"/>
      <c r="O577" s="750"/>
      <c r="P577" s="746" t="s">
        <v>40</v>
      </c>
      <c r="Q577" s="747"/>
      <c r="R577" s="747"/>
      <c r="S577" s="747"/>
      <c r="T577" s="747"/>
      <c r="U577" s="747"/>
      <c r="V577" s="748"/>
      <c r="W577" s="40" t="s">
        <v>39</v>
      </c>
      <c r="X577" s="41">
        <f>IFERROR(X576/H576,"0")</f>
        <v>0</v>
      </c>
      <c r="Y577" s="41">
        <f>IFERROR(Y576/H576,"0")</f>
        <v>0</v>
      </c>
      <c r="Z577" s="41">
        <f>IFERROR(IF(Z576="",0,Z576),"0")</f>
        <v>0</v>
      </c>
      <c r="AA577" s="64"/>
      <c r="AB577" s="64"/>
      <c r="AC577" s="64"/>
    </row>
    <row r="578" spans="1:68" hidden="1" x14ac:dyDescent="0.2">
      <c r="A578" s="749"/>
      <c r="B578" s="749"/>
      <c r="C578" s="749"/>
      <c r="D578" s="749"/>
      <c r="E578" s="749"/>
      <c r="F578" s="749"/>
      <c r="G578" s="749"/>
      <c r="H578" s="749"/>
      <c r="I578" s="749"/>
      <c r="J578" s="749"/>
      <c r="K578" s="749"/>
      <c r="L578" s="749"/>
      <c r="M578" s="749"/>
      <c r="N578" s="749"/>
      <c r="O578" s="750"/>
      <c r="P578" s="746" t="s">
        <v>40</v>
      </c>
      <c r="Q578" s="747"/>
      <c r="R578" s="747"/>
      <c r="S578" s="747"/>
      <c r="T578" s="747"/>
      <c r="U578" s="747"/>
      <c r="V578" s="748"/>
      <c r="W578" s="40" t="s">
        <v>0</v>
      </c>
      <c r="X578" s="41">
        <f>IFERROR(SUM(X576:X576),"0")</f>
        <v>0</v>
      </c>
      <c r="Y578" s="41">
        <f>IFERROR(SUM(Y576:Y576),"0")</f>
        <v>0</v>
      </c>
      <c r="Z578" s="40"/>
      <c r="AA578" s="64"/>
      <c r="AB578" s="64"/>
      <c r="AC578" s="64"/>
    </row>
    <row r="579" spans="1:68" ht="27.75" hidden="1" customHeight="1" x14ac:dyDescent="0.2">
      <c r="A579" s="790" t="s">
        <v>930</v>
      </c>
      <c r="B579" s="790"/>
      <c r="C579" s="790"/>
      <c r="D579" s="790"/>
      <c r="E579" s="790"/>
      <c r="F579" s="790"/>
      <c r="G579" s="790"/>
      <c r="H579" s="790"/>
      <c r="I579" s="790"/>
      <c r="J579" s="790"/>
      <c r="K579" s="790"/>
      <c r="L579" s="790"/>
      <c r="M579" s="790"/>
      <c r="N579" s="790"/>
      <c r="O579" s="790"/>
      <c r="P579" s="790"/>
      <c r="Q579" s="790"/>
      <c r="R579" s="790"/>
      <c r="S579" s="790"/>
      <c r="T579" s="790"/>
      <c r="U579" s="790"/>
      <c r="V579" s="790"/>
      <c r="W579" s="790"/>
      <c r="X579" s="790"/>
      <c r="Y579" s="790"/>
      <c r="Z579" s="790"/>
      <c r="AA579" s="52"/>
      <c r="AB579" s="52"/>
      <c r="AC579" s="52"/>
    </row>
    <row r="580" spans="1:68" ht="16.5" hidden="1" customHeight="1" x14ac:dyDescent="0.25">
      <c r="A580" s="769" t="s">
        <v>930</v>
      </c>
      <c r="B580" s="769"/>
      <c r="C580" s="769"/>
      <c r="D580" s="769"/>
      <c r="E580" s="769"/>
      <c r="F580" s="769"/>
      <c r="G580" s="769"/>
      <c r="H580" s="769"/>
      <c r="I580" s="769"/>
      <c r="J580" s="769"/>
      <c r="K580" s="769"/>
      <c r="L580" s="769"/>
      <c r="M580" s="769"/>
      <c r="N580" s="769"/>
      <c r="O580" s="769"/>
      <c r="P580" s="769"/>
      <c r="Q580" s="769"/>
      <c r="R580" s="769"/>
      <c r="S580" s="769"/>
      <c r="T580" s="769"/>
      <c r="U580" s="769"/>
      <c r="V580" s="769"/>
      <c r="W580" s="769"/>
      <c r="X580" s="769"/>
      <c r="Y580" s="769"/>
      <c r="Z580" s="769"/>
      <c r="AA580" s="62"/>
      <c r="AB580" s="62"/>
      <c r="AC580" s="62"/>
    </row>
    <row r="581" spans="1:68" ht="14.25" hidden="1" customHeight="1" x14ac:dyDescent="0.25">
      <c r="A581" s="758" t="s">
        <v>101</v>
      </c>
      <c r="B581" s="758"/>
      <c r="C581" s="758"/>
      <c r="D581" s="758"/>
      <c r="E581" s="758"/>
      <c r="F581" s="758"/>
      <c r="G581" s="758"/>
      <c r="H581" s="758"/>
      <c r="I581" s="758"/>
      <c r="J581" s="758"/>
      <c r="K581" s="758"/>
      <c r="L581" s="758"/>
      <c r="M581" s="758"/>
      <c r="N581" s="758"/>
      <c r="O581" s="758"/>
      <c r="P581" s="758"/>
      <c r="Q581" s="758"/>
      <c r="R581" s="758"/>
      <c r="S581" s="758"/>
      <c r="T581" s="758"/>
      <c r="U581" s="758"/>
      <c r="V581" s="758"/>
      <c r="W581" s="758"/>
      <c r="X581" s="758"/>
      <c r="Y581" s="758"/>
      <c r="Z581" s="758"/>
      <c r="AA581" s="63"/>
      <c r="AB581" s="63"/>
      <c r="AC581" s="63"/>
    </row>
    <row r="582" spans="1:68" ht="27" hidden="1" customHeight="1" x14ac:dyDescent="0.25">
      <c r="A582" s="60" t="s">
        <v>931</v>
      </c>
      <c r="B582" s="60" t="s">
        <v>932</v>
      </c>
      <c r="C582" s="34">
        <v>4301011763</v>
      </c>
      <c r="D582" s="759">
        <v>4640242181011</v>
      </c>
      <c r="E582" s="759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106</v>
      </c>
      <c r="L582" s="35" t="s">
        <v>45</v>
      </c>
      <c r="M582" s="36" t="s">
        <v>105</v>
      </c>
      <c r="N582" s="36"/>
      <c r="O582" s="35">
        <v>55</v>
      </c>
      <c r="P582" s="791" t="s">
        <v>933</v>
      </c>
      <c r="Q582" s="761"/>
      <c r="R582" s="761"/>
      <c r="S582" s="761"/>
      <c r="T582" s="762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ref="Y582:Y588" si="104"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79" t="s">
        <v>934</v>
      </c>
      <c r="AG582" s="75"/>
      <c r="AJ582" s="79" t="s">
        <v>45</v>
      </c>
      <c r="AK582" s="79">
        <v>0</v>
      </c>
      <c r="BB582" s="680" t="s">
        <v>66</v>
      </c>
      <c r="BM582" s="75">
        <f t="shared" ref="BM582:BM588" si="105">IFERROR(X582*I582/H582,"0")</f>
        <v>0</v>
      </c>
      <c r="BN582" s="75">
        <f t="shared" ref="BN582:BN588" si="106">IFERROR(Y582*I582/H582,"0")</f>
        <v>0</v>
      </c>
      <c r="BO582" s="75">
        <f t="shared" ref="BO582:BO588" si="107">IFERROR(1/J582*(X582/H582),"0")</f>
        <v>0</v>
      </c>
      <c r="BP582" s="75">
        <f t="shared" ref="BP582:BP588" si="108">IFERROR(1/J582*(Y582/H582),"0")</f>
        <v>0</v>
      </c>
    </row>
    <row r="583" spans="1:68" ht="27" hidden="1" customHeight="1" x14ac:dyDescent="0.25">
      <c r="A583" s="60" t="s">
        <v>935</v>
      </c>
      <c r="B583" s="60" t="s">
        <v>936</v>
      </c>
      <c r="C583" s="34">
        <v>4301011585</v>
      </c>
      <c r="D583" s="759">
        <v>4640242180441</v>
      </c>
      <c r="E583" s="759"/>
      <c r="F583" s="59">
        <v>1.5</v>
      </c>
      <c r="G583" s="35">
        <v>8</v>
      </c>
      <c r="H583" s="59">
        <v>12</v>
      </c>
      <c r="I583" s="59">
        <v>12.435</v>
      </c>
      <c r="J583" s="35">
        <v>64</v>
      </c>
      <c r="K583" s="35" t="s">
        <v>106</v>
      </c>
      <c r="L583" s="35" t="s">
        <v>45</v>
      </c>
      <c r="M583" s="36" t="s">
        <v>109</v>
      </c>
      <c r="N583" s="36"/>
      <c r="O583" s="35">
        <v>50</v>
      </c>
      <c r="P583" s="792" t="s">
        <v>937</v>
      </c>
      <c r="Q583" s="761"/>
      <c r="R583" s="761"/>
      <c r="S583" s="761"/>
      <c r="T583" s="762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04"/>
        <v>0</v>
      </c>
      <c r="Z583" s="39" t="str">
        <f>IFERROR(IF(Y583=0,"",ROUNDUP(Y583/H583,0)*0.01898),"")</f>
        <v/>
      </c>
      <c r="AA583" s="65" t="s">
        <v>45</v>
      </c>
      <c r="AB583" s="66" t="s">
        <v>45</v>
      </c>
      <c r="AC583" s="681" t="s">
        <v>938</v>
      </c>
      <c r="AG583" s="75"/>
      <c r="AJ583" s="79" t="s">
        <v>45</v>
      </c>
      <c r="AK583" s="79">
        <v>0</v>
      </c>
      <c r="BB583" s="682" t="s">
        <v>66</v>
      </c>
      <c r="BM583" s="75">
        <f t="shared" si="105"/>
        <v>0</v>
      </c>
      <c r="BN583" s="75">
        <f t="shared" si="106"/>
        <v>0</v>
      </c>
      <c r="BO583" s="75">
        <f t="shared" si="107"/>
        <v>0</v>
      </c>
      <c r="BP583" s="75">
        <f t="shared" si="108"/>
        <v>0</v>
      </c>
    </row>
    <row r="584" spans="1:68" ht="27" customHeight="1" x14ac:dyDescent="0.25">
      <c r="A584" s="60" t="s">
        <v>939</v>
      </c>
      <c r="B584" s="60" t="s">
        <v>940</v>
      </c>
      <c r="C584" s="34">
        <v>4301011584</v>
      </c>
      <c r="D584" s="759">
        <v>4640242180564</v>
      </c>
      <c r="E584" s="759"/>
      <c r="F584" s="59">
        <v>1.5</v>
      </c>
      <c r="G584" s="35">
        <v>8</v>
      </c>
      <c r="H584" s="59">
        <v>12</v>
      </c>
      <c r="I584" s="59">
        <v>12.435</v>
      </c>
      <c r="J584" s="35">
        <v>64</v>
      </c>
      <c r="K584" s="35" t="s">
        <v>106</v>
      </c>
      <c r="L584" s="35" t="s">
        <v>45</v>
      </c>
      <c r="M584" s="36" t="s">
        <v>109</v>
      </c>
      <c r="N584" s="36"/>
      <c r="O584" s="35">
        <v>50</v>
      </c>
      <c r="P584" s="793" t="s">
        <v>941</v>
      </c>
      <c r="Q584" s="761"/>
      <c r="R584" s="761"/>
      <c r="S584" s="761"/>
      <c r="T584" s="762"/>
      <c r="U584" s="37" t="s">
        <v>45</v>
      </c>
      <c r="V584" s="37" t="s">
        <v>45</v>
      </c>
      <c r="W584" s="38" t="s">
        <v>0</v>
      </c>
      <c r="X584" s="56">
        <v>80</v>
      </c>
      <c r="Y584" s="53">
        <f t="shared" si="104"/>
        <v>84</v>
      </c>
      <c r="Z584" s="39">
        <f>IFERROR(IF(Y584=0,"",ROUNDUP(Y584/H584,0)*0.01898),"")</f>
        <v>0.13286000000000001</v>
      </c>
      <c r="AA584" s="65" t="s">
        <v>45</v>
      </c>
      <c r="AB584" s="66" t="s">
        <v>45</v>
      </c>
      <c r="AC584" s="683" t="s">
        <v>942</v>
      </c>
      <c r="AG584" s="75"/>
      <c r="AJ584" s="79" t="s">
        <v>45</v>
      </c>
      <c r="AK584" s="79">
        <v>0</v>
      </c>
      <c r="BB584" s="684" t="s">
        <v>66</v>
      </c>
      <c r="BM584" s="75">
        <f t="shared" si="105"/>
        <v>82.9</v>
      </c>
      <c r="BN584" s="75">
        <f t="shared" si="106"/>
        <v>87.045000000000002</v>
      </c>
      <c r="BO584" s="75">
        <f t="shared" si="107"/>
        <v>0.10416666666666667</v>
      </c>
      <c r="BP584" s="75">
        <f t="shared" si="108"/>
        <v>0.109375</v>
      </c>
    </row>
    <row r="585" spans="1:68" ht="27" hidden="1" customHeight="1" x14ac:dyDescent="0.25">
      <c r="A585" s="60" t="s">
        <v>943</v>
      </c>
      <c r="B585" s="60" t="s">
        <v>944</v>
      </c>
      <c r="C585" s="34">
        <v>4301011762</v>
      </c>
      <c r="D585" s="759">
        <v>4640242180922</v>
      </c>
      <c r="E585" s="759"/>
      <c r="F585" s="59">
        <v>1.35</v>
      </c>
      <c r="G585" s="35">
        <v>8</v>
      </c>
      <c r="H585" s="59">
        <v>10.8</v>
      </c>
      <c r="I585" s="59">
        <v>11.234999999999999</v>
      </c>
      <c r="J585" s="35">
        <v>64</v>
      </c>
      <c r="K585" s="35" t="s">
        <v>106</v>
      </c>
      <c r="L585" s="35" t="s">
        <v>45</v>
      </c>
      <c r="M585" s="36" t="s">
        <v>109</v>
      </c>
      <c r="N585" s="36"/>
      <c r="O585" s="35">
        <v>55</v>
      </c>
      <c r="P585" s="794" t="s">
        <v>945</v>
      </c>
      <c r="Q585" s="761"/>
      <c r="R585" s="761"/>
      <c r="S585" s="761"/>
      <c r="T585" s="762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04"/>
        <v>0</v>
      </c>
      <c r="Z585" s="39" t="str">
        <f>IFERROR(IF(Y585=0,"",ROUNDUP(Y585/H585,0)*0.01898),"")</f>
        <v/>
      </c>
      <c r="AA585" s="65" t="s">
        <v>45</v>
      </c>
      <c r="AB585" s="66" t="s">
        <v>45</v>
      </c>
      <c r="AC585" s="685" t="s">
        <v>946</v>
      </c>
      <c r="AG585" s="75"/>
      <c r="AJ585" s="79" t="s">
        <v>45</v>
      </c>
      <c r="AK585" s="79">
        <v>0</v>
      </c>
      <c r="BB585" s="686" t="s">
        <v>66</v>
      </c>
      <c r="BM585" s="75">
        <f t="shared" si="105"/>
        <v>0</v>
      </c>
      <c r="BN585" s="75">
        <f t="shared" si="106"/>
        <v>0</v>
      </c>
      <c r="BO585" s="75">
        <f t="shared" si="107"/>
        <v>0</v>
      </c>
      <c r="BP585" s="75">
        <f t="shared" si="108"/>
        <v>0</v>
      </c>
    </row>
    <row r="586" spans="1:68" ht="27" hidden="1" customHeight="1" x14ac:dyDescent="0.25">
      <c r="A586" s="60" t="s">
        <v>947</v>
      </c>
      <c r="B586" s="60" t="s">
        <v>948</v>
      </c>
      <c r="C586" s="34">
        <v>4301011764</v>
      </c>
      <c r="D586" s="759">
        <v>4640242181189</v>
      </c>
      <c r="E586" s="759"/>
      <c r="F586" s="59">
        <v>0.4</v>
      </c>
      <c r="G586" s="35">
        <v>10</v>
      </c>
      <c r="H586" s="59">
        <v>4</v>
      </c>
      <c r="I586" s="59">
        <v>4.21</v>
      </c>
      <c r="J586" s="35">
        <v>132</v>
      </c>
      <c r="K586" s="35" t="s">
        <v>115</v>
      </c>
      <c r="L586" s="35" t="s">
        <v>45</v>
      </c>
      <c r="M586" s="36" t="s">
        <v>105</v>
      </c>
      <c r="N586" s="36"/>
      <c r="O586" s="35">
        <v>55</v>
      </c>
      <c r="P586" s="795" t="s">
        <v>949</v>
      </c>
      <c r="Q586" s="761"/>
      <c r="R586" s="761"/>
      <c r="S586" s="761"/>
      <c r="T586" s="762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04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687" t="s">
        <v>934</v>
      </c>
      <c r="AG586" s="75"/>
      <c r="AJ586" s="79" t="s">
        <v>45</v>
      </c>
      <c r="AK586" s="79">
        <v>0</v>
      </c>
      <c r="BB586" s="688" t="s">
        <v>66</v>
      </c>
      <c r="BM586" s="75">
        <f t="shared" si="105"/>
        <v>0</v>
      </c>
      <c r="BN586" s="75">
        <f t="shared" si="106"/>
        <v>0</v>
      </c>
      <c r="BO586" s="75">
        <f t="shared" si="107"/>
        <v>0</v>
      </c>
      <c r="BP586" s="75">
        <f t="shared" si="108"/>
        <v>0</v>
      </c>
    </row>
    <row r="587" spans="1:68" ht="27" hidden="1" customHeight="1" x14ac:dyDescent="0.25">
      <c r="A587" s="60" t="s">
        <v>950</v>
      </c>
      <c r="B587" s="60" t="s">
        <v>951</v>
      </c>
      <c r="C587" s="34">
        <v>4301011551</v>
      </c>
      <c r="D587" s="759">
        <v>4640242180038</v>
      </c>
      <c r="E587" s="759"/>
      <c r="F587" s="59">
        <v>0.4</v>
      </c>
      <c r="G587" s="35">
        <v>10</v>
      </c>
      <c r="H587" s="59">
        <v>4</v>
      </c>
      <c r="I587" s="59">
        <v>4.21</v>
      </c>
      <c r="J587" s="35">
        <v>132</v>
      </c>
      <c r="K587" s="35" t="s">
        <v>115</v>
      </c>
      <c r="L587" s="35" t="s">
        <v>45</v>
      </c>
      <c r="M587" s="36" t="s">
        <v>109</v>
      </c>
      <c r="N587" s="36"/>
      <c r="O587" s="35">
        <v>50</v>
      </c>
      <c r="P587" s="796" t="s">
        <v>952</v>
      </c>
      <c r="Q587" s="761"/>
      <c r="R587" s="761"/>
      <c r="S587" s="761"/>
      <c r="T587" s="762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04"/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689" t="s">
        <v>942</v>
      </c>
      <c r="AG587" s="75"/>
      <c r="AJ587" s="79" t="s">
        <v>45</v>
      </c>
      <c r="AK587" s="79">
        <v>0</v>
      </c>
      <c r="BB587" s="690" t="s">
        <v>66</v>
      </c>
      <c r="BM587" s="75">
        <f t="shared" si="105"/>
        <v>0</v>
      </c>
      <c r="BN587" s="75">
        <f t="shared" si="106"/>
        <v>0</v>
      </c>
      <c r="BO587" s="75">
        <f t="shared" si="107"/>
        <v>0</v>
      </c>
      <c r="BP587" s="75">
        <f t="shared" si="108"/>
        <v>0</v>
      </c>
    </row>
    <row r="588" spans="1:68" ht="27" hidden="1" customHeight="1" x14ac:dyDescent="0.25">
      <c r="A588" s="60" t="s">
        <v>953</v>
      </c>
      <c r="B588" s="60" t="s">
        <v>954</v>
      </c>
      <c r="C588" s="34">
        <v>4301011765</v>
      </c>
      <c r="D588" s="759">
        <v>4640242181172</v>
      </c>
      <c r="E588" s="759"/>
      <c r="F588" s="59">
        <v>0.4</v>
      </c>
      <c r="G588" s="35">
        <v>10</v>
      </c>
      <c r="H588" s="59">
        <v>4</v>
      </c>
      <c r="I588" s="59">
        <v>4.21</v>
      </c>
      <c r="J588" s="35">
        <v>132</v>
      </c>
      <c r="K588" s="35" t="s">
        <v>115</v>
      </c>
      <c r="L588" s="35" t="s">
        <v>45</v>
      </c>
      <c r="M588" s="36" t="s">
        <v>109</v>
      </c>
      <c r="N588" s="36"/>
      <c r="O588" s="35">
        <v>55</v>
      </c>
      <c r="P588" s="785" t="s">
        <v>955</v>
      </c>
      <c r="Q588" s="761"/>
      <c r="R588" s="761"/>
      <c r="S588" s="761"/>
      <c r="T588" s="762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04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1" t="s">
        <v>946</v>
      </c>
      <c r="AG588" s="75"/>
      <c r="AJ588" s="79" t="s">
        <v>45</v>
      </c>
      <c r="AK588" s="79">
        <v>0</v>
      </c>
      <c r="BB588" s="692" t="s">
        <v>66</v>
      </c>
      <c r="BM588" s="75">
        <f t="shared" si="105"/>
        <v>0</v>
      </c>
      <c r="BN588" s="75">
        <f t="shared" si="106"/>
        <v>0</v>
      </c>
      <c r="BO588" s="75">
        <f t="shared" si="107"/>
        <v>0</v>
      </c>
      <c r="BP588" s="75">
        <f t="shared" si="108"/>
        <v>0</v>
      </c>
    </row>
    <row r="589" spans="1:68" x14ac:dyDescent="0.2">
      <c r="A589" s="749"/>
      <c r="B589" s="749"/>
      <c r="C589" s="749"/>
      <c r="D589" s="749"/>
      <c r="E589" s="749"/>
      <c r="F589" s="749"/>
      <c r="G589" s="749"/>
      <c r="H589" s="749"/>
      <c r="I589" s="749"/>
      <c r="J589" s="749"/>
      <c r="K589" s="749"/>
      <c r="L589" s="749"/>
      <c r="M589" s="749"/>
      <c r="N589" s="749"/>
      <c r="O589" s="750"/>
      <c r="P589" s="746" t="s">
        <v>40</v>
      </c>
      <c r="Q589" s="747"/>
      <c r="R589" s="747"/>
      <c r="S589" s="747"/>
      <c r="T589" s="747"/>
      <c r="U589" s="747"/>
      <c r="V589" s="748"/>
      <c r="W589" s="40" t="s">
        <v>39</v>
      </c>
      <c r="X589" s="41">
        <f>IFERROR(X582/H582,"0")+IFERROR(X583/H583,"0")+IFERROR(X584/H584,"0")+IFERROR(X585/H585,"0")+IFERROR(X586/H586,"0")+IFERROR(X587/H587,"0")+IFERROR(X588/H588,"0")</f>
        <v>6.666666666666667</v>
      </c>
      <c r="Y589" s="41">
        <f>IFERROR(Y582/H582,"0")+IFERROR(Y583/H583,"0")+IFERROR(Y584/H584,"0")+IFERROR(Y585/H585,"0")+IFERROR(Y586/H586,"0")+IFERROR(Y587/H587,"0")+IFERROR(Y588/H588,"0")</f>
        <v>7</v>
      </c>
      <c r="Z589" s="41">
        <f>IFERROR(IF(Z582="",0,Z582),"0")+IFERROR(IF(Z583="",0,Z583),"0")+IFERROR(IF(Z584="",0,Z584),"0")+IFERROR(IF(Z585="",0,Z585),"0")+IFERROR(IF(Z586="",0,Z586),"0")+IFERROR(IF(Z587="",0,Z587),"0")+IFERROR(IF(Z588="",0,Z588),"0")</f>
        <v>0.13286000000000001</v>
      </c>
      <c r="AA589" s="64"/>
      <c r="AB589" s="64"/>
      <c r="AC589" s="64"/>
    </row>
    <row r="590" spans="1:68" x14ac:dyDescent="0.2">
      <c r="A590" s="749"/>
      <c r="B590" s="749"/>
      <c r="C590" s="749"/>
      <c r="D590" s="749"/>
      <c r="E590" s="749"/>
      <c r="F590" s="749"/>
      <c r="G590" s="749"/>
      <c r="H590" s="749"/>
      <c r="I590" s="749"/>
      <c r="J590" s="749"/>
      <c r="K590" s="749"/>
      <c r="L590" s="749"/>
      <c r="M590" s="749"/>
      <c r="N590" s="749"/>
      <c r="O590" s="750"/>
      <c r="P590" s="746" t="s">
        <v>40</v>
      </c>
      <c r="Q590" s="747"/>
      <c r="R590" s="747"/>
      <c r="S590" s="747"/>
      <c r="T590" s="747"/>
      <c r="U590" s="747"/>
      <c r="V590" s="748"/>
      <c r="W590" s="40" t="s">
        <v>0</v>
      </c>
      <c r="X590" s="41">
        <f>IFERROR(SUM(X582:X588),"0")</f>
        <v>80</v>
      </c>
      <c r="Y590" s="41">
        <f>IFERROR(SUM(Y582:Y588),"0")</f>
        <v>84</v>
      </c>
      <c r="Z590" s="40"/>
      <c r="AA590" s="64"/>
      <c r="AB590" s="64"/>
      <c r="AC590" s="64"/>
    </row>
    <row r="591" spans="1:68" ht="14.25" hidden="1" customHeight="1" x14ac:dyDescent="0.25">
      <c r="A591" s="758" t="s">
        <v>152</v>
      </c>
      <c r="B591" s="758"/>
      <c r="C591" s="758"/>
      <c r="D591" s="758"/>
      <c r="E591" s="758"/>
      <c r="F591" s="758"/>
      <c r="G591" s="758"/>
      <c r="H591" s="758"/>
      <c r="I591" s="758"/>
      <c r="J591" s="758"/>
      <c r="K591" s="758"/>
      <c r="L591" s="758"/>
      <c r="M591" s="758"/>
      <c r="N591" s="758"/>
      <c r="O591" s="758"/>
      <c r="P591" s="758"/>
      <c r="Q591" s="758"/>
      <c r="R591" s="758"/>
      <c r="S591" s="758"/>
      <c r="T591" s="758"/>
      <c r="U591" s="758"/>
      <c r="V591" s="758"/>
      <c r="W591" s="758"/>
      <c r="X591" s="758"/>
      <c r="Y591" s="758"/>
      <c r="Z591" s="758"/>
      <c r="AA591" s="63"/>
      <c r="AB591" s="63"/>
      <c r="AC591" s="63"/>
    </row>
    <row r="592" spans="1:68" ht="16.5" hidden="1" customHeight="1" x14ac:dyDescent="0.25">
      <c r="A592" s="60" t="s">
        <v>956</v>
      </c>
      <c r="B592" s="60" t="s">
        <v>957</v>
      </c>
      <c r="C592" s="34">
        <v>4301020269</v>
      </c>
      <c r="D592" s="759">
        <v>4640242180519</v>
      </c>
      <c r="E592" s="759"/>
      <c r="F592" s="59">
        <v>1.35</v>
      </c>
      <c r="G592" s="35">
        <v>8</v>
      </c>
      <c r="H592" s="59">
        <v>10.8</v>
      </c>
      <c r="I592" s="59">
        <v>11.234999999999999</v>
      </c>
      <c r="J592" s="35">
        <v>64</v>
      </c>
      <c r="K592" s="35" t="s">
        <v>106</v>
      </c>
      <c r="L592" s="35" t="s">
        <v>45</v>
      </c>
      <c r="M592" s="36" t="s">
        <v>105</v>
      </c>
      <c r="N592" s="36"/>
      <c r="O592" s="35">
        <v>50</v>
      </c>
      <c r="P592" s="786" t="s">
        <v>958</v>
      </c>
      <c r="Q592" s="761"/>
      <c r="R592" s="761"/>
      <c r="S592" s="761"/>
      <c r="T592" s="762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IFERROR(IF(Y592=0,"",ROUNDUP(Y592/H592,0)*0.01898),"")</f>
        <v/>
      </c>
      <c r="AA592" s="65" t="s">
        <v>45</v>
      </c>
      <c r="AB592" s="66" t="s">
        <v>45</v>
      </c>
      <c r="AC592" s="693" t="s">
        <v>959</v>
      </c>
      <c r="AG592" s="75"/>
      <c r="AJ592" s="79" t="s">
        <v>45</v>
      </c>
      <c r="AK592" s="79">
        <v>0</v>
      </c>
      <c r="BB592" s="694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hidden="1" customHeight="1" x14ac:dyDescent="0.25">
      <c r="A593" s="60" t="s">
        <v>960</v>
      </c>
      <c r="B593" s="60" t="s">
        <v>961</v>
      </c>
      <c r="C593" s="34">
        <v>4301020260</v>
      </c>
      <c r="D593" s="759">
        <v>4640242180526</v>
      </c>
      <c r="E593" s="759"/>
      <c r="F593" s="59">
        <v>1.8</v>
      </c>
      <c r="G593" s="35">
        <v>6</v>
      </c>
      <c r="H593" s="59">
        <v>10.8</v>
      </c>
      <c r="I593" s="59">
        <v>11.234999999999999</v>
      </c>
      <c r="J593" s="35">
        <v>64</v>
      </c>
      <c r="K593" s="35" t="s">
        <v>106</v>
      </c>
      <c r="L593" s="35" t="s">
        <v>45</v>
      </c>
      <c r="M593" s="36" t="s">
        <v>109</v>
      </c>
      <c r="N593" s="36"/>
      <c r="O593" s="35">
        <v>50</v>
      </c>
      <c r="P593" s="787" t="s">
        <v>962</v>
      </c>
      <c r="Q593" s="761"/>
      <c r="R593" s="761"/>
      <c r="S593" s="761"/>
      <c r="T593" s="762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IFERROR(IF(Y593=0,"",ROUNDUP(Y593/H593,0)*0.01898),"")</f>
        <v/>
      </c>
      <c r="AA593" s="65" t="s">
        <v>45</v>
      </c>
      <c r="AB593" s="66" t="s">
        <v>45</v>
      </c>
      <c r="AC593" s="695" t="s">
        <v>959</v>
      </c>
      <c r="AG593" s="75"/>
      <c r="AJ593" s="79" t="s">
        <v>45</v>
      </c>
      <c r="AK593" s="79">
        <v>0</v>
      </c>
      <c r="BB593" s="696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t="27" hidden="1" customHeight="1" x14ac:dyDescent="0.25">
      <c r="A594" s="60" t="s">
        <v>963</v>
      </c>
      <c r="B594" s="60" t="s">
        <v>964</v>
      </c>
      <c r="C594" s="34">
        <v>4301020309</v>
      </c>
      <c r="D594" s="759">
        <v>4640242180090</v>
      </c>
      <c r="E594" s="759"/>
      <c r="F594" s="59">
        <v>1.35</v>
      </c>
      <c r="G594" s="35">
        <v>8</v>
      </c>
      <c r="H594" s="59">
        <v>10.8</v>
      </c>
      <c r="I594" s="59">
        <v>11.234999999999999</v>
      </c>
      <c r="J594" s="35">
        <v>64</v>
      </c>
      <c r="K594" s="35" t="s">
        <v>106</v>
      </c>
      <c r="L594" s="35" t="s">
        <v>45</v>
      </c>
      <c r="M594" s="36" t="s">
        <v>109</v>
      </c>
      <c r="N594" s="36"/>
      <c r="O594" s="35">
        <v>50</v>
      </c>
      <c r="P594" s="788" t="s">
        <v>965</v>
      </c>
      <c r="Q594" s="761"/>
      <c r="R594" s="761"/>
      <c r="S594" s="761"/>
      <c r="T594" s="762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7" t="s">
        <v>966</v>
      </c>
      <c r="AG594" s="75"/>
      <c r="AJ594" s="79" t="s">
        <v>45</v>
      </c>
      <c r="AK594" s="79">
        <v>0</v>
      </c>
      <c r="BB594" s="69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hidden="1" customHeight="1" x14ac:dyDescent="0.25">
      <c r="A595" s="60" t="s">
        <v>967</v>
      </c>
      <c r="B595" s="60" t="s">
        <v>968</v>
      </c>
      <c r="C595" s="34">
        <v>4301020295</v>
      </c>
      <c r="D595" s="759">
        <v>4640242181363</v>
      </c>
      <c r="E595" s="759"/>
      <c r="F595" s="59">
        <v>0.4</v>
      </c>
      <c r="G595" s="35">
        <v>10</v>
      </c>
      <c r="H595" s="59">
        <v>4</v>
      </c>
      <c r="I595" s="59">
        <v>4.21</v>
      </c>
      <c r="J595" s="35">
        <v>132</v>
      </c>
      <c r="K595" s="35" t="s">
        <v>115</v>
      </c>
      <c r="L595" s="35" t="s">
        <v>45</v>
      </c>
      <c r="M595" s="36" t="s">
        <v>109</v>
      </c>
      <c r="N595" s="36"/>
      <c r="O595" s="35">
        <v>50</v>
      </c>
      <c r="P595" s="789" t="s">
        <v>969</v>
      </c>
      <c r="Q595" s="761"/>
      <c r="R595" s="761"/>
      <c r="S595" s="761"/>
      <c r="T595" s="762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IFERROR(IF(Y595=0,"",ROUNDUP(Y595/H595,0)*0.00902),"")</f>
        <v/>
      </c>
      <c r="AA595" s="65" t="s">
        <v>45</v>
      </c>
      <c r="AB595" s="66" t="s">
        <v>45</v>
      </c>
      <c r="AC595" s="699" t="s">
        <v>966</v>
      </c>
      <c r="AG595" s="75"/>
      <c r="AJ595" s="79" t="s">
        <v>45</v>
      </c>
      <c r="AK595" s="79">
        <v>0</v>
      </c>
      <c r="BB595" s="70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idden="1" x14ac:dyDescent="0.2">
      <c r="A596" s="749"/>
      <c r="B596" s="749"/>
      <c r="C596" s="749"/>
      <c r="D596" s="749"/>
      <c r="E596" s="749"/>
      <c r="F596" s="749"/>
      <c r="G596" s="749"/>
      <c r="H596" s="749"/>
      <c r="I596" s="749"/>
      <c r="J596" s="749"/>
      <c r="K596" s="749"/>
      <c r="L596" s="749"/>
      <c r="M596" s="749"/>
      <c r="N596" s="749"/>
      <c r="O596" s="750"/>
      <c r="P596" s="746" t="s">
        <v>40</v>
      </c>
      <c r="Q596" s="747"/>
      <c r="R596" s="747"/>
      <c r="S596" s="747"/>
      <c r="T596" s="747"/>
      <c r="U596" s="747"/>
      <c r="V596" s="748"/>
      <c r="W596" s="40" t="s">
        <v>39</v>
      </c>
      <c r="X596" s="41">
        <f>IFERROR(X592/H592,"0")+IFERROR(X593/H593,"0")+IFERROR(X594/H594,"0")+IFERROR(X595/H595,"0")</f>
        <v>0</v>
      </c>
      <c r="Y596" s="41">
        <f>IFERROR(Y592/H592,"0")+IFERROR(Y593/H593,"0")+IFERROR(Y594/H594,"0")+IFERROR(Y595/H595,"0")</f>
        <v>0</v>
      </c>
      <c r="Z596" s="41">
        <f>IFERROR(IF(Z592="",0,Z592),"0")+IFERROR(IF(Z593="",0,Z593),"0")+IFERROR(IF(Z594="",0,Z594),"0")+IFERROR(IF(Z595="",0,Z595),"0")</f>
        <v>0</v>
      </c>
      <c r="AA596" s="64"/>
      <c r="AB596" s="64"/>
      <c r="AC596" s="64"/>
    </row>
    <row r="597" spans="1:68" hidden="1" x14ac:dyDescent="0.2">
      <c r="A597" s="749"/>
      <c r="B597" s="749"/>
      <c r="C597" s="749"/>
      <c r="D597" s="749"/>
      <c r="E597" s="749"/>
      <c r="F597" s="749"/>
      <c r="G597" s="749"/>
      <c r="H597" s="749"/>
      <c r="I597" s="749"/>
      <c r="J597" s="749"/>
      <c r="K597" s="749"/>
      <c r="L597" s="749"/>
      <c r="M597" s="749"/>
      <c r="N597" s="749"/>
      <c r="O597" s="750"/>
      <c r="P597" s="746" t="s">
        <v>40</v>
      </c>
      <c r="Q597" s="747"/>
      <c r="R597" s="747"/>
      <c r="S597" s="747"/>
      <c r="T597" s="747"/>
      <c r="U597" s="747"/>
      <c r="V597" s="748"/>
      <c r="W597" s="40" t="s">
        <v>0</v>
      </c>
      <c r="X597" s="41">
        <f>IFERROR(SUM(X592:X595),"0")</f>
        <v>0</v>
      </c>
      <c r="Y597" s="41">
        <f>IFERROR(SUM(Y592:Y595),"0")</f>
        <v>0</v>
      </c>
      <c r="Z597" s="40"/>
      <c r="AA597" s="64"/>
      <c r="AB597" s="64"/>
      <c r="AC597" s="64"/>
    </row>
    <row r="598" spans="1:68" ht="14.25" hidden="1" customHeight="1" x14ac:dyDescent="0.25">
      <c r="A598" s="758" t="s">
        <v>163</v>
      </c>
      <c r="B598" s="758"/>
      <c r="C598" s="758"/>
      <c r="D598" s="758"/>
      <c r="E598" s="758"/>
      <c r="F598" s="758"/>
      <c r="G598" s="758"/>
      <c r="H598" s="758"/>
      <c r="I598" s="758"/>
      <c r="J598" s="758"/>
      <c r="K598" s="758"/>
      <c r="L598" s="758"/>
      <c r="M598" s="758"/>
      <c r="N598" s="758"/>
      <c r="O598" s="758"/>
      <c r="P598" s="758"/>
      <c r="Q598" s="758"/>
      <c r="R598" s="758"/>
      <c r="S598" s="758"/>
      <c r="T598" s="758"/>
      <c r="U598" s="758"/>
      <c r="V598" s="758"/>
      <c r="W598" s="758"/>
      <c r="X598" s="758"/>
      <c r="Y598" s="758"/>
      <c r="Z598" s="758"/>
      <c r="AA598" s="63"/>
      <c r="AB598" s="63"/>
      <c r="AC598" s="63"/>
    </row>
    <row r="599" spans="1:68" ht="27" customHeight="1" x14ac:dyDescent="0.25">
      <c r="A599" s="60" t="s">
        <v>970</v>
      </c>
      <c r="B599" s="60" t="s">
        <v>971</v>
      </c>
      <c r="C599" s="34">
        <v>4301031280</v>
      </c>
      <c r="D599" s="759">
        <v>4640242180816</v>
      </c>
      <c r="E599" s="759"/>
      <c r="F599" s="59">
        <v>0.7</v>
      </c>
      <c r="G599" s="35">
        <v>6</v>
      </c>
      <c r="H599" s="59">
        <v>4.2</v>
      </c>
      <c r="I599" s="59">
        <v>4.47</v>
      </c>
      <c r="J599" s="35">
        <v>132</v>
      </c>
      <c r="K599" s="35" t="s">
        <v>115</v>
      </c>
      <c r="L599" s="35" t="s">
        <v>45</v>
      </c>
      <c r="M599" s="36" t="s">
        <v>82</v>
      </c>
      <c r="N599" s="36"/>
      <c r="O599" s="35">
        <v>40</v>
      </c>
      <c r="P599" s="778" t="s">
        <v>972</v>
      </c>
      <c r="Q599" s="761"/>
      <c r="R599" s="761"/>
      <c r="S599" s="761"/>
      <c r="T599" s="762"/>
      <c r="U599" s="37" t="s">
        <v>45</v>
      </c>
      <c r="V599" s="37" t="s">
        <v>45</v>
      </c>
      <c r="W599" s="38" t="s">
        <v>0</v>
      </c>
      <c r="X599" s="56">
        <v>50</v>
      </c>
      <c r="Y599" s="53">
        <f t="shared" ref="Y599:Y605" si="109">IFERROR(IF(X599="",0,CEILING((X599/$H599),1)*$H599),"")</f>
        <v>50.400000000000006</v>
      </c>
      <c r="Z599" s="39">
        <f>IFERROR(IF(Y599=0,"",ROUNDUP(Y599/H599,0)*0.00902),"")</f>
        <v>0.10824</v>
      </c>
      <c r="AA599" s="65" t="s">
        <v>45</v>
      </c>
      <c r="AB599" s="66" t="s">
        <v>45</v>
      </c>
      <c r="AC599" s="701" t="s">
        <v>973</v>
      </c>
      <c r="AG599" s="75"/>
      <c r="AJ599" s="79" t="s">
        <v>45</v>
      </c>
      <c r="AK599" s="79">
        <v>0</v>
      </c>
      <c r="BB599" s="702" t="s">
        <v>66</v>
      </c>
      <c r="BM599" s="75">
        <f t="shared" ref="BM599:BM605" si="110">IFERROR(X599*I599/H599,"0")</f>
        <v>53.214285714285715</v>
      </c>
      <c r="BN599" s="75">
        <f t="shared" ref="BN599:BN605" si="111">IFERROR(Y599*I599/H599,"0")</f>
        <v>53.64</v>
      </c>
      <c r="BO599" s="75">
        <f t="shared" ref="BO599:BO605" si="112">IFERROR(1/J599*(X599/H599),"0")</f>
        <v>9.0187590187590191E-2</v>
      </c>
      <c r="BP599" s="75">
        <f t="shared" ref="BP599:BP605" si="113">IFERROR(1/J599*(Y599/H599),"0")</f>
        <v>9.0909090909090912E-2</v>
      </c>
    </row>
    <row r="600" spans="1:68" ht="27" customHeight="1" x14ac:dyDescent="0.25">
      <c r="A600" s="60" t="s">
        <v>974</v>
      </c>
      <c r="B600" s="60" t="s">
        <v>975</v>
      </c>
      <c r="C600" s="34">
        <v>4301031244</v>
      </c>
      <c r="D600" s="759">
        <v>4640242180595</v>
      </c>
      <c r="E600" s="759"/>
      <c r="F600" s="59">
        <v>0.7</v>
      </c>
      <c r="G600" s="35">
        <v>6</v>
      </c>
      <c r="H600" s="59">
        <v>4.2</v>
      </c>
      <c r="I600" s="59">
        <v>4.47</v>
      </c>
      <c r="J600" s="35">
        <v>132</v>
      </c>
      <c r="K600" s="35" t="s">
        <v>115</v>
      </c>
      <c r="L600" s="35" t="s">
        <v>45</v>
      </c>
      <c r="M600" s="36" t="s">
        <v>82</v>
      </c>
      <c r="N600" s="36"/>
      <c r="O600" s="35">
        <v>40</v>
      </c>
      <c r="P600" s="779" t="s">
        <v>976</v>
      </c>
      <c r="Q600" s="761"/>
      <c r="R600" s="761"/>
      <c r="S600" s="761"/>
      <c r="T600" s="762"/>
      <c r="U600" s="37" t="s">
        <v>45</v>
      </c>
      <c r="V600" s="37" t="s">
        <v>45</v>
      </c>
      <c r="W600" s="38" t="s">
        <v>0</v>
      </c>
      <c r="X600" s="56">
        <v>50</v>
      </c>
      <c r="Y600" s="53">
        <f t="shared" si="109"/>
        <v>50.400000000000006</v>
      </c>
      <c r="Z600" s="39">
        <f>IFERROR(IF(Y600=0,"",ROUNDUP(Y600/H600,0)*0.00902),"")</f>
        <v>0.10824</v>
      </c>
      <c r="AA600" s="65" t="s">
        <v>45</v>
      </c>
      <c r="AB600" s="66" t="s">
        <v>45</v>
      </c>
      <c r="AC600" s="703" t="s">
        <v>977</v>
      </c>
      <c r="AG600" s="75"/>
      <c r="AJ600" s="79" t="s">
        <v>45</v>
      </c>
      <c r="AK600" s="79">
        <v>0</v>
      </c>
      <c r="BB600" s="704" t="s">
        <v>66</v>
      </c>
      <c r="BM600" s="75">
        <f t="shared" si="110"/>
        <v>53.214285714285715</v>
      </c>
      <c r="BN600" s="75">
        <f t="shared" si="111"/>
        <v>53.64</v>
      </c>
      <c r="BO600" s="75">
        <f t="shared" si="112"/>
        <v>9.0187590187590191E-2</v>
      </c>
      <c r="BP600" s="75">
        <f t="shared" si="113"/>
        <v>9.0909090909090912E-2</v>
      </c>
    </row>
    <row r="601" spans="1:68" ht="27" hidden="1" customHeight="1" x14ac:dyDescent="0.25">
      <c r="A601" s="60" t="s">
        <v>978</v>
      </c>
      <c r="B601" s="60" t="s">
        <v>979</v>
      </c>
      <c r="C601" s="34">
        <v>4301031289</v>
      </c>
      <c r="D601" s="759">
        <v>4640242181615</v>
      </c>
      <c r="E601" s="759"/>
      <c r="F601" s="59">
        <v>0.7</v>
      </c>
      <c r="G601" s="35">
        <v>6</v>
      </c>
      <c r="H601" s="59">
        <v>4.2</v>
      </c>
      <c r="I601" s="59">
        <v>4.41</v>
      </c>
      <c r="J601" s="35">
        <v>132</v>
      </c>
      <c r="K601" s="35" t="s">
        <v>115</v>
      </c>
      <c r="L601" s="35" t="s">
        <v>45</v>
      </c>
      <c r="M601" s="36" t="s">
        <v>82</v>
      </c>
      <c r="N601" s="36"/>
      <c r="O601" s="35">
        <v>45</v>
      </c>
      <c r="P601" s="780" t="s">
        <v>980</v>
      </c>
      <c r="Q601" s="761"/>
      <c r="R601" s="761"/>
      <c r="S601" s="761"/>
      <c r="T601" s="762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si="109"/>
        <v>0</v>
      </c>
      <c r="Z601" s="39" t="str">
        <f>IFERROR(IF(Y601=0,"",ROUNDUP(Y601/H601,0)*0.00902),"")</f>
        <v/>
      </c>
      <c r="AA601" s="65" t="s">
        <v>45</v>
      </c>
      <c r="AB601" s="66" t="s">
        <v>45</v>
      </c>
      <c r="AC601" s="705" t="s">
        <v>981</v>
      </c>
      <c r="AG601" s="75"/>
      <c r="AJ601" s="79" t="s">
        <v>45</v>
      </c>
      <c r="AK601" s="79">
        <v>0</v>
      </c>
      <c r="BB601" s="706" t="s">
        <v>66</v>
      </c>
      <c r="BM601" s="75">
        <f t="shared" si="110"/>
        <v>0</v>
      </c>
      <c r="BN601" s="75">
        <f t="shared" si="111"/>
        <v>0</v>
      </c>
      <c r="BO601" s="75">
        <f t="shared" si="112"/>
        <v>0</v>
      </c>
      <c r="BP601" s="75">
        <f t="shared" si="113"/>
        <v>0</v>
      </c>
    </row>
    <row r="602" spans="1:68" ht="27" hidden="1" customHeight="1" x14ac:dyDescent="0.25">
      <c r="A602" s="60" t="s">
        <v>982</v>
      </c>
      <c r="B602" s="60" t="s">
        <v>983</v>
      </c>
      <c r="C602" s="34">
        <v>4301031285</v>
      </c>
      <c r="D602" s="759">
        <v>4640242181639</v>
      </c>
      <c r="E602" s="759"/>
      <c r="F602" s="59">
        <v>0.7</v>
      </c>
      <c r="G602" s="35">
        <v>6</v>
      </c>
      <c r="H602" s="59">
        <v>4.2</v>
      </c>
      <c r="I602" s="59">
        <v>4.41</v>
      </c>
      <c r="J602" s="35">
        <v>132</v>
      </c>
      <c r="K602" s="35" t="s">
        <v>115</v>
      </c>
      <c r="L602" s="35" t="s">
        <v>45</v>
      </c>
      <c r="M602" s="36" t="s">
        <v>82</v>
      </c>
      <c r="N602" s="36"/>
      <c r="O602" s="35">
        <v>45</v>
      </c>
      <c r="P602" s="781" t="s">
        <v>984</v>
      </c>
      <c r="Q602" s="761"/>
      <c r="R602" s="761"/>
      <c r="S602" s="761"/>
      <c r="T602" s="762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09"/>
        <v>0</v>
      </c>
      <c r="Z602" s="39" t="str">
        <f>IFERROR(IF(Y602=0,"",ROUNDUP(Y602/H602,0)*0.00902),"")</f>
        <v/>
      </c>
      <c r="AA602" s="65" t="s">
        <v>45</v>
      </c>
      <c r="AB602" s="66" t="s">
        <v>45</v>
      </c>
      <c r="AC602" s="707" t="s">
        <v>985</v>
      </c>
      <c r="AG602" s="75"/>
      <c r="AJ602" s="79" t="s">
        <v>45</v>
      </c>
      <c r="AK602" s="79">
        <v>0</v>
      </c>
      <c r="BB602" s="708" t="s">
        <v>66</v>
      </c>
      <c r="BM602" s="75">
        <f t="shared" si="110"/>
        <v>0</v>
      </c>
      <c r="BN602" s="75">
        <f t="shared" si="111"/>
        <v>0</v>
      </c>
      <c r="BO602" s="75">
        <f t="shared" si="112"/>
        <v>0</v>
      </c>
      <c r="BP602" s="75">
        <f t="shared" si="113"/>
        <v>0</v>
      </c>
    </row>
    <row r="603" spans="1:68" ht="27" hidden="1" customHeight="1" x14ac:dyDescent="0.25">
      <c r="A603" s="60" t="s">
        <v>986</v>
      </c>
      <c r="B603" s="60" t="s">
        <v>987</v>
      </c>
      <c r="C603" s="34">
        <v>4301031287</v>
      </c>
      <c r="D603" s="759">
        <v>4640242181622</v>
      </c>
      <c r="E603" s="759"/>
      <c r="F603" s="59">
        <v>0.7</v>
      </c>
      <c r="G603" s="35">
        <v>6</v>
      </c>
      <c r="H603" s="59">
        <v>4.2</v>
      </c>
      <c r="I603" s="59">
        <v>4.41</v>
      </c>
      <c r="J603" s="35">
        <v>132</v>
      </c>
      <c r="K603" s="35" t="s">
        <v>115</v>
      </c>
      <c r="L603" s="35" t="s">
        <v>45</v>
      </c>
      <c r="M603" s="36" t="s">
        <v>82</v>
      </c>
      <c r="N603" s="36"/>
      <c r="O603" s="35">
        <v>45</v>
      </c>
      <c r="P603" s="782" t="s">
        <v>988</v>
      </c>
      <c r="Q603" s="761"/>
      <c r="R603" s="761"/>
      <c r="S603" s="761"/>
      <c r="T603" s="762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09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09" t="s">
        <v>989</v>
      </c>
      <c r="AG603" s="75"/>
      <c r="AJ603" s="79" t="s">
        <v>45</v>
      </c>
      <c r="AK603" s="79">
        <v>0</v>
      </c>
      <c r="BB603" s="710" t="s">
        <v>66</v>
      </c>
      <c r="BM603" s="75">
        <f t="shared" si="110"/>
        <v>0</v>
      </c>
      <c r="BN603" s="75">
        <f t="shared" si="111"/>
        <v>0</v>
      </c>
      <c r="BO603" s="75">
        <f t="shared" si="112"/>
        <v>0</v>
      </c>
      <c r="BP603" s="75">
        <f t="shared" si="113"/>
        <v>0</v>
      </c>
    </row>
    <row r="604" spans="1:68" ht="27" hidden="1" customHeight="1" x14ac:dyDescent="0.25">
      <c r="A604" s="60" t="s">
        <v>990</v>
      </c>
      <c r="B604" s="60" t="s">
        <v>991</v>
      </c>
      <c r="C604" s="34">
        <v>4301031203</v>
      </c>
      <c r="D604" s="759">
        <v>4640242180908</v>
      </c>
      <c r="E604" s="759"/>
      <c r="F604" s="59">
        <v>0.28000000000000003</v>
      </c>
      <c r="G604" s="35">
        <v>6</v>
      </c>
      <c r="H604" s="59">
        <v>1.68</v>
      </c>
      <c r="I604" s="59">
        <v>1.81</v>
      </c>
      <c r="J604" s="35">
        <v>234</v>
      </c>
      <c r="K604" s="35" t="s">
        <v>125</v>
      </c>
      <c r="L604" s="35" t="s">
        <v>45</v>
      </c>
      <c r="M604" s="36" t="s">
        <v>82</v>
      </c>
      <c r="N604" s="36"/>
      <c r="O604" s="35">
        <v>40</v>
      </c>
      <c r="P604" s="783" t="s">
        <v>992</v>
      </c>
      <c r="Q604" s="761"/>
      <c r="R604" s="761"/>
      <c r="S604" s="761"/>
      <c r="T604" s="762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09"/>
        <v>0</v>
      </c>
      <c r="Z604" s="39" t="str">
        <f>IFERROR(IF(Y604=0,"",ROUNDUP(Y604/H604,0)*0.00502),"")</f>
        <v/>
      </c>
      <c r="AA604" s="65" t="s">
        <v>45</v>
      </c>
      <c r="AB604" s="66" t="s">
        <v>45</v>
      </c>
      <c r="AC604" s="711" t="s">
        <v>973</v>
      </c>
      <c r="AG604" s="75"/>
      <c r="AJ604" s="79" t="s">
        <v>45</v>
      </c>
      <c r="AK604" s="79">
        <v>0</v>
      </c>
      <c r="BB604" s="712" t="s">
        <v>66</v>
      </c>
      <c r="BM604" s="75">
        <f t="shared" si="110"/>
        <v>0</v>
      </c>
      <c r="BN604" s="75">
        <f t="shared" si="111"/>
        <v>0</v>
      </c>
      <c r="BO604" s="75">
        <f t="shared" si="112"/>
        <v>0</v>
      </c>
      <c r="BP604" s="75">
        <f t="shared" si="113"/>
        <v>0</v>
      </c>
    </row>
    <row r="605" spans="1:68" ht="27" hidden="1" customHeight="1" x14ac:dyDescent="0.25">
      <c r="A605" s="60" t="s">
        <v>993</v>
      </c>
      <c r="B605" s="60" t="s">
        <v>994</v>
      </c>
      <c r="C605" s="34">
        <v>4301031200</v>
      </c>
      <c r="D605" s="759">
        <v>4640242180489</v>
      </c>
      <c r="E605" s="759"/>
      <c r="F605" s="59">
        <v>0.28000000000000003</v>
      </c>
      <c r="G605" s="35">
        <v>6</v>
      </c>
      <c r="H605" s="59">
        <v>1.68</v>
      </c>
      <c r="I605" s="59">
        <v>1.84</v>
      </c>
      <c r="J605" s="35">
        <v>234</v>
      </c>
      <c r="K605" s="35" t="s">
        <v>125</v>
      </c>
      <c r="L605" s="35" t="s">
        <v>45</v>
      </c>
      <c r="M605" s="36" t="s">
        <v>82</v>
      </c>
      <c r="N605" s="36"/>
      <c r="O605" s="35">
        <v>40</v>
      </c>
      <c r="P605" s="784" t="s">
        <v>995</v>
      </c>
      <c r="Q605" s="761"/>
      <c r="R605" s="761"/>
      <c r="S605" s="761"/>
      <c r="T605" s="762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09"/>
        <v>0</v>
      </c>
      <c r="Z605" s="39" t="str">
        <f>IFERROR(IF(Y605=0,"",ROUNDUP(Y605/H605,0)*0.00502),"")</f>
        <v/>
      </c>
      <c r="AA605" s="65" t="s">
        <v>45</v>
      </c>
      <c r="AB605" s="66" t="s">
        <v>45</v>
      </c>
      <c r="AC605" s="713" t="s">
        <v>977</v>
      </c>
      <c r="AG605" s="75"/>
      <c r="AJ605" s="79" t="s">
        <v>45</v>
      </c>
      <c r="AK605" s="79">
        <v>0</v>
      </c>
      <c r="BB605" s="714" t="s">
        <v>66</v>
      </c>
      <c r="BM605" s="75">
        <f t="shared" si="110"/>
        <v>0</v>
      </c>
      <c r="BN605" s="75">
        <f t="shared" si="111"/>
        <v>0</v>
      </c>
      <c r="BO605" s="75">
        <f t="shared" si="112"/>
        <v>0</v>
      </c>
      <c r="BP605" s="75">
        <f t="shared" si="113"/>
        <v>0</v>
      </c>
    </row>
    <row r="606" spans="1:68" x14ac:dyDescent="0.2">
      <c r="A606" s="749"/>
      <c r="B606" s="749"/>
      <c r="C606" s="749"/>
      <c r="D606" s="749"/>
      <c r="E606" s="749"/>
      <c r="F606" s="749"/>
      <c r="G606" s="749"/>
      <c r="H606" s="749"/>
      <c r="I606" s="749"/>
      <c r="J606" s="749"/>
      <c r="K606" s="749"/>
      <c r="L606" s="749"/>
      <c r="M606" s="749"/>
      <c r="N606" s="749"/>
      <c r="O606" s="750"/>
      <c r="P606" s="746" t="s">
        <v>40</v>
      </c>
      <c r="Q606" s="747"/>
      <c r="R606" s="747"/>
      <c r="S606" s="747"/>
      <c r="T606" s="747"/>
      <c r="U606" s="747"/>
      <c r="V606" s="748"/>
      <c r="W606" s="40" t="s">
        <v>39</v>
      </c>
      <c r="X606" s="41">
        <f>IFERROR(X599/H599,"0")+IFERROR(X600/H600,"0")+IFERROR(X601/H601,"0")+IFERROR(X602/H602,"0")+IFERROR(X603/H603,"0")+IFERROR(X604/H604,"0")+IFERROR(X605/H605,"0")</f>
        <v>23.80952380952381</v>
      </c>
      <c r="Y606" s="41">
        <f>IFERROR(Y599/H599,"0")+IFERROR(Y600/H600,"0")+IFERROR(Y601/H601,"0")+IFERROR(Y602/H602,"0")+IFERROR(Y603/H603,"0")+IFERROR(Y604/H604,"0")+IFERROR(Y605/H605,"0")</f>
        <v>24</v>
      </c>
      <c r="Z606" s="41">
        <f>IFERROR(IF(Z599="",0,Z599),"0")+IFERROR(IF(Z600="",0,Z600),"0")+IFERROR(IF(Z601="",0,Z601),"0")+IFERROR(IF(Z602="",0,Z602),"0")+IFERROR(IF(Z603="",0,Z603),"0")+IFERROR(IF(Z604="",0,Z604),"0")+IFERROR(IF(Z605="",0,Z605),"0")</f>
        <v>0.21648000000000001</v>
      </c>
      <c r="AA606" s="64"/>
      <c r="AB606" s="64"/>
      <c r="AC606" s="64"/>
    </row>
    <row r="607" spans="1:68" x14ac:dyDescent="0.2">
      <c r="A607" s="749"/>
      <c r="B607" s="749"/>
      <c r="C607" s="749"/>
      <c r="D607" s="749"/>
      <c r="E607" s="749"/>
      <c r="F607" s="749"/>
      <c r="G607" s="749"/>
      <c r="H607" s="749"/>
      <c r="I607" s="749"/>
      <c r="J607" s="749"/>
      <c r="K607" s="749"/>
      <c r="L607" s="749"/>
      <c r="M607" s="749"/>
      <c r="N607" s="749"/>
      <c r="O607" s="750"/>
      <c r="P607" s="746" t="s">
        <v>40</v>
      </c>
      <c r="Q607" s="747"/>
      <c r="R607" s="747"/>
      <c r="S607" s="747"/>
      <c r="T607" s="747"/>
      <c r="U607" s="747"/>
      <c r="V607" s="748"/>
      <c r="W607" s="40" t="s">
        <v>0</v>
      </c>
      <c r="X607" s="41">
        <f>IFERROR(SUM(X599:X605),"0")</f>
        <v>100</v>
      </c>
      <c r="Y607" s="41">
        <f>IFERROR(SUM(Y599:Y605),"0")</f>
        <v>100.80000000000001</v>
      </c>
      <c r="Z607" s="40"/>
      <c r="AA607" s="64"/>
      <c r="AB607" s="64"/>
      <c r="AC607" s="64"/>
    </row>
    <row r="608" spans="1:68" ht="14.25" hidden="1" customHeight="1" x14ac:dyDescent="0.25">
      <c r="A608" s="758" t="s">
        <v>78</v>
      </c>
      <c r="B608" s="758"/>
      <c r="C608" s="758"/>
      <c r="D608" s="758"/>
      <c r="E608" s="758"/>
      <c r="F608" s="758"/>
      <c r="G608" s="758"/>
      <c r="H608" s="758"/>
      <c r="I608" s="758"/>
      <c r="J608" s="758"/>
      <c r="K608" s="758"/>
      <c r="L608" s="758"/>
      <c r="M608" s="758"/>
      <c r="N608" s="758"/>
      <c r="O608" s="758"/>
      <c r="P608" s="758"/>
      <c r="Q608" s="758"/>
      <c r="R608" s="758"/>
      <c r="S608" s="758"/>
      <c r="T608" s="758"/>
      <c r="U608" s="758"/>
      <c r="V608" s="758"/>
      <c r="W608" s="758"/>
      <c r="X608" s="758"/>
      <c r="Y608" s="758"/>
      <c r="Z608" s="758"/>
      <c r="AA608" s="63"/>
      <c r="AB608" s="63"/>
      <c r="AC608" s="63"/>
    </row>
    <row r="609" spans="1:68" ht="27" hidden="1" customHeight="1" x14ac:dyDescent="0.25">
      <c r="A609" s="60" t="s">
        <v>996</v>
      </c>
      <c r="B609" s="60" t="s">
        <v>997</v>
      </c>
      <c r="C609" s="34">
        <v>4301051746</v>
      </c>
      <c r="D609" s="759">
        <v>4640242180533</v>
      </c>
      <c r="E609" s="759"/>
      <c r="F609" s="59">
        <v>1.3</v>
      </c>
      <c r="G609" s="35">
        <v>6</v>
      </c>
      <c r="H609" s="59">
        <v>7.8</v>
      </c>
      <c r="I609" s="59">
        <v>8.3190000000000008</v>
      </c>
      <c r="J609" s="35">
        <v>64</v>
      </c>
      <c r="K609" s="35" t="s">
        <v>106</v>
      </c>
      <c r="L609" s="35" t="s">
        <v>45</v>
      </c>
      <c r="M609" s="36" t="s">
        <v>105</v>
      </c>
      <c r="N609" s="36"/>
      <c r="O609" s="35">
        <v>40</v>
      </c>
      <c r="P609" s="772" t="s">
        <v>998</v>
      </c>
      <c r="Q609" s="761"/>
      <c r="R609" s="761"/>
      <c r="S609" s="761"/>
      <c r="T609" s="762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IFERROR(IF(Y609=0,"",ROUNDUP(Y609/H609,0)*0.01898),"")</f>
        <v/>
      </c>
      <c r="AA609" s="65" t="s">
        <v>45</v>
      </c>
      <c r="AB609" s="66" t="s">
        <v>45</v>
      </c>
      <c r="AC609" s="715" t="s">
        <v>999</v>
      </c>
      <c r="AG609" s="75"/>
      <c r="AJ609" s="79" t="s">
        <v>45</v>
      </c>
      <c r="AK609" s="79">
        <v>0</v>
      </c>
      <c r="BB609" s="716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hidden="1" customHeight="1" x14ac:dyDescent="0.25">
      <c r="A610" s="60" t="s">
        <v>996</v>
      </c>
      <c r="B610" s="60" t="s">
        <v>1000</v>
      </c>
      <c r="C610" s="34">
        <v>4301051887</v>
      </c>
      <c r="D610" s="759">
        <v>4640242180533</v>
      </c>
      <c r="E610" s="759"/>
      <c r="F610" s="59">
        <v>1.3</v>
      </c>
      <c r="G610" s="35">
        <v>6</v>
      </c>
      <c r="H610" s="59">
        <v>7.8</v>
      </c>
      <c r="I610" s="59">
        <v>8.3190000000000008</v>
      </c>
      <c r="J610" s="35">
        <v>64</v>
      </c>
      <c r="K610" s="35" t="s">
        <v>106</v>
      </c>
      <c r="L610" s="35" t="s">
        <v>45</v>
      </c>
      <c r="M610" s="36" t="s">
        <v>105</v>
      </c>
      <c r="N610" s="36"/>
      <c r="O610" s="35">
        <v>45</v>
      </c>
      <c r="P610" s="773" t="s">
        <v>1001</v>
      </c>
      <c r="Q610" s="761"/>
      <c r="R610" s="761"/>
      <c r="S610" s="761"/>
      <c r="T610" s="762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IFERROR(IF(Y610=0,"",ROUNDUP(Y610/H610,0)*0.01898),"")</f>
        <v/>
      </c>
      <c r="AA610" s="65" t="s">
        <v>45</v>
      </c>
      <c r="AB610" s="66" t="s">
        <v>45</v>
      </c>
      <c r="AC610" s="717" t="s">
        <v>999</v>
      </c>
      <c r="AG610" s="75"/>
      <c r="AJ610" s="79" t="s">
        <v>45</v>
      </c>
      <c r="AK610" s="79">
        <v>0</v>
      </c>
      <c r="BB610" s="718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hidden="1" customHeight="1" x14ac:dyDescent="0.25">
      <c r="A611" s="60" t="s">
        <v>1002</v>
      </c>
      <c r="B611" s="60" t="s">
        <v>1003</v>
      </c>
      <c r="C611" s="34">
        <v>4301051933</v>
      </c>
      <c r="D611" s="759">
        <v>4640242180540</v>
      </c>
      <c r="E611" s="759"/>
      <c r="F611" s="59">
        <v>1.3</v>
      </c>
      <c r="G611" s="35">
        <v>6</v>
      </c>
      <c r="H611" s="59">
        <v>7.8</v>
      </c>
      <c r="I611" s="59">
        <v>8.3190000000000008</v>
      </c>
      <c r="J611" s="35">
        <v>64</v>
      </c>
      <c r="K611" s="35" t="s">
        <v>106</v>
      </c>
      <c r="L611" s="35" t="s">
        <v>45</v>
      </c>
      <c r="M611" s="36" t="s">
        <v>105</v>
      </c>
      <c r="N611" s="36"/>
      <c r="O611" s="35">
        <v>45</v>
      </c>
      <c r="P611" s="774" t="s">
        <v>1004</v>
      </c>
      <c r="Q611" s="761"/>
      <c r="R611" s="761"/>
      <c r="S611" s="761"/>
      <c r="T611" s="762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IFERROR(IF(Y611=0,"",ROUNDUP(Y611/H611,0)*0.01898),"")</f>
        <v/>
      </c>
      <c r="AA611" s="65" t="s">
        <v>45</v>
      </c>
      <c r="AB611" s="66" t="s">
        <v>45</v>
      </c>
      <c r="AC611" s="719" t="s">
        <v>1005</v>
      </c>
      <c r="AG611" s="75"/>
      <c r="AJ611" s="79" t="s">
        <v>45</v>
      </c>
      <c r="AK611" s="79">
        <v>0</v>
      </c>
      <c r="BB611" s="720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hidden="1" customHeight="1" x14ac:dyDescent="0.25">
      <c r="A612" s="60" t="s">
        <v>1006</v>
      </c>
      <c r="B612" s="60" t="s">
        <v>1007</v>
      </c>
      <c r="C612" s="34">
        <v>4301051920</v>
      </c>
      <c r="D612" s="759">
        <v>4640242181233</v>
      </c>
      <c r="E612" s="759"/>
      <c r="F612" s="59">
        <v>0.3</v>
      </c>
      <c r="G612" s="35">
        <v>6</v>
      </c>
      <c r="H612" s="59">
        <v>1.8</v>
      </c>
      <c r="I612" s="59">
        <v>2.0640000000000001</v>
      </c>
      <c r="J612" s="35">
        <v>182</v>
      </c>
      <c r="K612" s="35" t="s">
        <v>83</v>
      </c>
      <c r="L612" s="35" t="s">
        <v>45</v>
      </c>
      <c r="M612" s="36" t="s">
        <v>149</v>
      </c>
      <c r="N612" s="36"/>
      <c r="O612" s="35">
        <v>45</v>
      </c>
      <c r="P612" s="775" t="s">
        <v>1008</v>
      </c>
      <c r="Q612" s="761"/>
      <c r="R612" s="761"/>
      <c r="S612" s="761"/>
      <c r="T612" s="762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IFERROR(IF(Y612=0,"",ROUNDUP(Y612/H612,0)*0.00651),"")</f>
        <v/>
      </c>
      <c r="AA612" s="65" t="s">
        <v>45</v>
      </c>
      <c r="AB612" s="66" t="s">
        <v>45</v>
      </c>
      <c r="AC612" s="721" t="s">
        <v>999</v>
      </c>
      <c r="AG612" s="75"/>
      <c r="AJ612" s="79" t="s">
        <v>45</v>
      </c>
      <c r="AK612" s="79">
        <v>0</v>
      </c>
      <c r="BB612" s="722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hidden="1" customHeight="1" x14ac:dyDescent="0.25">
      <c r="A613" s="60" t="s">
        <v>1009</v>
      </c>
      <c r="B613" s="60" t="s">
        <v>1010</v>
      </c>
      <c r="C613" s="34">
        <v>4301051921</v>
      </c>
      <c r="D613" s="759">
        <v>4640242181226</v>
      </c>
      <c r="E613" s="759"/>
      <c r="F613" s="59">
        <v>0.3</v>
      </c>
      <c r="G613" s="35">
        <v>6</v>
      </c>
      <c r="H613" s="59">
        <v>1.8</v>
      </c>
      <c r="I613" s="59">
        <v>2.052</v>
      </c>
      <c r="J613" s="35">
        <v>182</v>
      </c>
      <c r="K613" s="35" t="s">
        <v>83</v>
      </c>
      <c r="L613" s="35" t="s">
        <v>45</v>
      </c>
      <c r="M613" s="36" t="s">
        <v>149</v>
      </c>
      <c r="N613" s="36"/>
      <c r="O613" s="35">
        <v>45</v>
      </c>
      <c r="P613" s="776" t="s">
        <v>1011</v>
      </c>
      <c r="Q613" s="761"/>
      <c r="R613" s="761"/>
      <c r="S613" s="761"/>
      <c r="T613" s="762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IFERROR(IF(Y613=0,"",ROUNDUP(Y613/H613,0)*0.00651),"")</f>
        <v/>
      </c>
      <c r="AA613" s="65" t="s">
        <v>45</v>
      </c>
      <c r="AB613" s="66" t="s">
        <v>45</v>
      </c>
      <c r="AC613" s="723" t="s">
        <v>1005</v>
      </c>
      <c r="AG613" s="75"/>
      <c r="AJ613" s="79" t="s">
        <v>45</v>
      </c>
      <c r="AK613" s="79">
        <v>0</v>
      </c>
      <c r="BB613" s="724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idden="1" x14ac:dyDescent="0.2">
      <c r="A614" s="749"/>
      <c r="B614" s="749"/>
      <c r="C614" s="749"/>
      <c r="D614" s="749"/>
      <c r="E614" s="749"/>
      <c r="F614" s="749"/>
      <c r="G614" s="749"/>
      <c r="H614" s="749"/>
      <c r="I614" s="749"/>
      <c r="J614" s="749"/>
      <c r="K614" s="749"/>
      <c r="L614" s="749"/>
      <c r="M614" s="749"/>
      <c r="N614" s="749"/>
      <c r="O614" s="750"/>
      <c r="P614" s="746" t="s">
        <v>40</v>
      </c>
      <c r="Q614" s="747"/>
      <c r="R614" s="747"/>
      <c r="S614" s="747"/>
      <c r="T614" s="747"/>
      <c r="U614" s="747"/>
      <c r="V614" s="748"/>
      <c r="W614" s="40" t="s">
        <v>39</v>
      </c>
      <c r="X614" s="41">
        <f>IFERROR(X609/H609,"0")+IFERROR(X610/H610,"0")+IFERROR(X611/H611,"0")+IFERROR(X612/H612,"0")+IFERROR(X613/H613,"0")</f>
        <v>0</v>
      </c>
      <c r="Y614" s="41">
        <f>IFERROR(Y609/H609,"0")+IFERROR(Y610/H610,"0")+IFERROR(Y611/H611,"0")+IFERROR(Y612/H612,"0")+IFERROR(Y613/H613,"0")</f>
        <v>0</v>
      </c>
      <c r="Z614" s="41">
        <f>IFERROR(IF(Z609="",0,Z609),"0")+IFERROR(IF(Z610="",0,Z610),"0")+IFERROR(IF(Z611="",0,Z611),"0")+IFERROR(IF(Z612="",0,Z612),"0")+IFERROR(IF(Z613="",0,Z613),"0")</f>
        <v>0</v>
      </c>
      <c r="AA614" s="64"/>
      <c r="AB614" s="64"/>
      <c r="AC614" s="64"/>
    </row>
    <row r="615" spans="1:68" hidden="1" x14ac:dyDescent="0.2">
      <c r="A615" s="749"/>
      <c r="B615" s="749"/>
      <c r="C615" s="749"/>
      <c r="D615" s="749"/>
      <c r="E615" s="749"/>
      <c r="F615" s="749"/>
      <c r="G615" s="749"/>
      <c r="H615" s="749"/>
      <c r="I615" s="749"/>
      <c r="J615" s="749"/>
      <c r="K615" s="749"/>
      <c r="L615" s="749"/>
      <c r="M615" s="749"/>
      <c r="N615" s="749"/>
      <c r="O615" s="750"/>
      <c r="P615" s="746" t="s">
        <v>40</v>
      </c>
      <c r="Q615" s="747"/>
      <c r="R615" s="747"/>
      <c r="S615" s="747"/>
      <c r="T615" s="747"/>
      <c r="U615" s="747"/>
      <c r="V615" s="748"/>
      <c r="W615" s="40" t="s">
        <v>0</v>
      </c>
      <c r="X615" s="41">
        <f>IFERROR(SUM(X609:X613),"0")</f>
        <v>0</v>
      </c>
      <c r="Y615" s="41">
        <f>IFERROR(SUM(Y609:Y613),"0")</f>
        <v>0</v>
      </c>
      <c r="Z615" s="40"/>
      <c r="AA615" s="64"/>
      <c r="AB615" s="64"/>
      <c r="AC615" s="64"/>
    </row>
    <row r="616" spans="1:68" ht="14.25" hidden="1" customHeight="1" x14ac:dyDescent="0.25">
      <c r="A616" s="758" t="s">
        <v>194</v>
      </c>
      <c r="B616" s="758"/>
      <c r="C616" s="758"/>
      <c r="D616" s="758"/>
      <c r="E616" s="758"/>
      <c r="F616" s="758"/>
      <c r="G616" s="758"/>
      <c r="H616" s="758"/>
      <c r="I616" s="758"/>
      <c r="J616" s="758"/>
      <c r="K616" s="758"/>
      <c r="L616" s="758"/>
      <c r="M616" s="758"/>
      <c r="N616" s="758"/>
      <c r="O616" s="758"/>
      <c r="P616" s="758"/>
      <c r="Q616" s="758"/>
      <c r="R616" s="758"/>
      <c r="S616" s="758"/>
      <c r="T616" s="758"/>
      <c r="U616" s="758"/>
      <c r="V616" s="758"/>
      <c r="W616" s="758"/>
      <c r="X616" s="758"/>
      <c r="Y616" s="758"/>
      <c r="Z616" s="758"/>
      <c r="AA616" s="63"/>
      <c r="AB616" s="63"/>
      <c r="AC616" s="63"/>
    </row>
    <row r="617" spans="1:68" ht="27" hidden="1" customHeight="1" x14ac:dyDescent="0.25">
      <c r="A617" s="60" t="s">
        <v>1012</v>
      </c>
      <c r="B617" s="60" t="s">
        <v>1013</v>
      </c>
      <c r="C617" s="34">
        <v>4301060354</v>
      </c>
      <c r="D617" s="759">
        <v>4640242180120</v>
      </c>
      <c r="E617" s="759"/>
      <c r="F617" s="59">
        <v>1.3</v>
      </c>
      <c r="G617" s="35">
        <v>6</v>
      </c>
      <c r="H617" s="59">
        <v>7.8</v>
      </c>
      <c r="I617" s="59">
        <v>8.2349999999999994</v>
      </c>
      <c r="J617" s="35">
        <v>64</v>
      </c>
      <c r="K617" s="35" t="s">
        <v>106</v>
      </c>
      <c r="L617" s="35" t="s">
        <v>45</v>
      </c>
      <c r="M617" s="36" t="s">
        <v>82</v>
      </c>
      <c r="N617" s="36"/>
      <c r="O617" s="35">
        <v>40</v>
      </c>
      <c r="P617" s="777" t="s">
        <v>1014</v>
      </c>
      <c r="Q617" s="761"/>
      <c r="R617" s="761"/>
      <c r="S617" s="761"/>
      <c r="T617" s="762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IFERROR(IF(Y617=0,"",ROUNDUP(Y617/H617,0)*0.01898),"")</f>
        <v/>
      </c>
      <c r="AA617" s="65" t="s">
        <v>45</v>
      </c>
      <c r="AB617" s="66" t="s">
        <v>45</v>
      </c>
      <c r="AC617" s="725" t="s">
        <v>1015</v>
      </c>
      <c r="AG617" s="75"/>
      <c r="AJ617" s="79" t="s">
        <v>45</v>
      </c>
      <c r="AK617" s="79">
        <v>0</v>
      </c>
      <c r="BB617" s="726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ht="27" hidden="1" customHeight="1" x14ac:dyDescent="0.25">
      <c r="A618" s="60" t="s">
        <v>1012</v>
      </c>
      <c r="B618" s="60" t="s">
        <v>1016</v>
      </c>
      <c r="C618" s="34">
        <v>4301060408</v>
      </c>
      <c r="D618" s="759">
        <v>4640242180120</v>
      </c>
      <c r="E618" s="759"/>
      <c r="F618" s="59">
        <v>1.3</v>
      </c>
      <c r="G618" s="35">
        <v>6</v>
      </c>
      <c r="H618" s="59">
        <v>7.8</v>
      </c>
      <c r="I618" s="59">
        <v>8.2349999999999994</v>
      </c>
      <c r="J618" s="35">
        <v>64</v>
      </c>
      <c r="K618" s="35" t="s">
        <v>106</v>
      </c>
      <c r="L618" s="35" t="s">
        <v>45</v>
      </c>
      <c r="M618" s="36" t="s">
        <v>82</v>
      </c>
      <c r="N618" s="36"/>
      <c r="O618" s="35">
        <v>40</v>
      </c>
      <c r="P618" s="766" t="s">
        <v>1017</v>
      </c>
      <c r="Q618" s="761"/>
      <c r="R618" s="761"/>
      <c r="S618" s="761"/>
      <c r="T618" s="762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7" t="s">
        <v>1015</v>
      </c>
      <c r="AG618" s="75"/>
      <c r="AJ618" s="79" t="s">
        <v>45</v>
      </c>
      <c r="AK618" s="79">
        <v>0</v>
      </c>
      <c r="BB618" s="728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ht="27" hidden="1" customHeight="1" x14ac:dyDescent="0.25">
      <c r="A619" s="60" t="s">
        <v>1018</v>
      </c>
      <c r="B619" s="60" t="s">
        <v>1019</v>
      </c>
      <c r="C619" s="34">
        <v>4301060355</v>
      </c>
      <c r="D619" s="759">
        <v>4640242180137</v>
      </c>
      <c r="E619" s="759"/>
      <c r="F619" s="59">
        <v>1.3</v>
      </c>
      <c r="G619" s="35">
        <v>6</v>
      </c>
      <c r="H619" s="59">
        <v>7.8</v>
      </c>
      <c r="I619" s="59">
        <v>8.2349999999999994</v>
      </c>
      <c r="J619" s="35">
        <v>64</v>
      </c>
      <c r="K619" s="35" t="s">
        <v>106</v>
      </c>
      <c r="L619" s="35" t="s">
        <v>45</v>
      </c>
      <c r="M619" s="36" t="s">
        <v>82</v>
      </c>
      <c r="N619" s="36"/>
      <c r="O619" s="35">
        <v>40</v>
      </c>
      <c r="P619" s="767" t="s">
        <v>1020</v>
      </c>
      <c r="Q619" s="761"/>
      <c r="R619" s="761"/>
      <c r="S619" s="761"/>
      <c r="T619" s="762"/>
      <c r="U619" s="37" t="s">
        <v>45</v>
      </c>
      <c r="V619" s="37" t="s">
        <v>45</v>
      </c>
      <c r="W619" s="38" t="s">
        <v>0</v>
      </c>
      <c r="X619" s="56">
        <v>0</v>
      </c>
      <c r="Y619" s="53">
        <f>IFERROR(IF(X619="",0,CEILING((X619/$H619),1)*$H619),"")</f>
        <v>0</v>
      </c>
      <c r="Z619" s="39" t="str">
        <f>IFERROR(IF(Y619=0,"",ROUNDUP(Y619/H619,0)*0.01898),"")</f>
        <v/>
      </c>
      <c r="AA619" s="65" t="s">
        <v>45</v>
      </c>
      <c r="AB619" s="66" t="s">
        <v>45</v>
      </c>
      <c r="AC619" s="729" t="s">
        <v>1021</v>
      </c>
      <c r="AG619" s="75"/>
      <c r="AJ619" s="79" t="s">
        <v>45</v>
      </c>
      <c r="AK619" s="79">
        <v>0</v>
      </c>
      <c r="BB619" s="730" t="s">
        <v>66</v>
      </c>
      <c r="BM619" s="75">
        <f>IFERROR(X619*I619/H619,"0")</f>
        <v>0</v>
      </c>
      <c r="BN619" s="75">
        <f>IFERROR(Y619*I619/H619,"0")</f>
        <v>0</v>
      </c>
      <c r="BO619" s="75">
        <f>IFERROR(1/J619*(X619/H619),"0")</f>
        <v>0</v>
      </c>
      <c r="BP619" s="75">
        <f>IFERROR(1/J619*(Y619/H619),"0")</f>
        <v>0</v>
      </c>
    </row>
    <row r="620" spans="1:68" ht="27" hidden="1" customHeight="1" x14ac:dyDescent="0.25">
      <c r="A620" s="60" t="s">
        <v>1018</v>
      </c>
      <c r="B620" s="60" t="s">
        <v>1022</v>
      </c>
      <c r="C620" s="34">
        <v>4301060407</v>
      </c>
      <c r="D620" s="759">
        <v>4640242180137</v>
      </c>
      <c r="E620" s="759"/>
      <c r="F620" s="59">
        <v>1.3</v>
      </c>
      <c r="G620" s="35">
        <v>6</v>
      </c>
      <c r="H620" s="59">
        <v>7.8</v>
      </c>
      <c r="I620" s="59">
        <v>8.2349999999999994</v>
      </c>
      <c r="J620" s="35">
        <v>64</v>
      </c>
      <c r="K620" s="35" t="s">
        <v>106</v>
      </c>
      <c r="L620" s="35" t="s">
        <v>45</v>
      </c>
      <c r="M620" s="36" t="s">
        <v>82</v>
      </c>
      <c r="N620" s="36"/>
      <c r="O620" s="35">
        <v>40</v>
      </c>
      <c r="P620" s="768" t="s">
        <v>1023</v>
      </c>
      <c r="Q620" s="761"/>
      <c r="R620" s="761"/>
      <c r="S620" s="761"/>
      <c r="T620" s="762"/>
      <c r="U620" s="37" t="s">
        <v>45</v>
      </c>
      <c r="V620" s="37" t="s">
        <v>45</v>
      </c>
      <c r="W620" s="38" t="s">
        <v>0</v>
      </c>
      <c r="X620" s="56">
        <v>0</v>
      </c>
      <c r="Y620" s="53">
        <f>IFERROR(IF(X620="",0,CEILING((X620/$H620),1)*$H620),"")</f>
        <v>0</v>
      </c>
      <c r="Z620" s="39" t="str">
        <f>IFERROR(IF(Y620=0,"",ROUNDUP(Y620/H620,0)*0.01898),"")</f>
        <v/>
      </c>
      <c r="AA620" s="65" t="s">
        <v>45</v>
      </c>
      <c r="AB620" s="66" t="s">
        <v>45</v>
      </c>
      <c r="AC620" s="731" t="s">
        <v>1021</v>
      </c>
      <c r="AG620" s="75"/>
      <c r="AJ620" s="79" t="s">
        <v>45</v>
      </c>
      <c r="AK620" s="79">
        <v>0</v>
      </c>
      <c r="BB620" s="732" t="s">
        <v>66</v>
      </c>
      <c r="BM620" s="75">
        <f>IFERROR(X620*I620/H620,"0")</f>
        <v>0</v>
      </c>
      <c r="BN620" s="75">
        <f>IFERROR(Y620*I620/H620,"0")</f>
        <v>0</v>
      </c>
      <c r="BO620" s="75">
        <f>IFERROR(1/J620*(X620/H620),"0")</f>
        <v>0</v>
      </c>
      <c r="BP620" s="75">
        <f>IFERROR(1/J620*(Y620/H620),"0")</f>
        <v>0</v>
      </c>
    </row>
    <row r="621" spans="1:68" hidden="1" x14ac:dyDescent="0.2">
      <c r="A621" s="749"/>
      <c r="B621" s="749"/>
      <c r="C621" s="749"/>
      <c r="D621" s="749"/>
      <c r="E621" s="749"/>
      <c r="F621" s="749"/>
      <c r="G621" s="749"/>
      <c r="H621" s="749"/>
      <c r="I621" s="749"/>
      <c r="J621" s="749"/>
      <c r="K621" s="749"/>
      <c r="L621" s="749"/>
      <c r="M621" s="749"/>
      <c r="N621" s="749"/>
      <c r="O621" s="750"/>
      <c r="P621" s="746" t="s">
        <v>40</v>
      </c>
      <c r="Q621" s="747"/>
      <c r="R621" s="747"/>
      <c r="S621" s="747"/>
      <c r="T621" s="747"/>
      <c r="U621" s="747"/>
      <c r="V621" s="748"/>
      <c r="W621" s="40" t="s">
        <v>39</v>
      </c>
      <c r="X621" s="41">
        <f>IFERROR(X617/H617,"0")+IFERROR(X618/H618,"0")+IFERROR(X619/H619,"0")+IFERROR(X620/H620,"0")</f>
        <v>0</v>
      </c>
      <c r="Y621" s="41">
        <f>IFERROR(Y617/H617,"0")+IFERROR(Y618/H618,"0")+IFERROR(Y619/H619,"0")+IFERROR(Y620/H620,"0")</f>
        <v>0</v>
      </c>
      <c r="Z621" s="41">
        <f>IFERROR(IF(Z617="",0,Z617),"0")+IFERROR(IF(Z618="",0,Z618),"0")+IFERROR(IF(Z619="",0,Z619),"0")+IFERROR(IF(Z620="",0,Z620),"0")</f>
        <v>0</v>
      </c>
      <c r="AA621" s="64"/>
      <c r="AB621" s="64"/>
      <c r="AC621" s="64"/>
    </row>
    <row r="622" spans="1:68" hidden="1" x14ac:dyDescent="0.2">
      <c r="A622" s="749"/>
      <c r="B622" s="749"/>
      <c r="C622" s="749"/>
      <c r="D622" s="749"/>
      <c r="E622" s="749"/>
      <c r="F622" s="749"/>
      <c r="G622" s="749"/>
      <c r="H622" s="749"/>
      <c r="I622" s="749"/>
      <c r="J622" s="749"/>
      <c r="K622" s="749"/>
      <c r="L622" s="749"/>
      <c r="M622" s="749"/>
      <c r="N622" s="749"/>
      <c r="O622" s="750"/>
      <c r="P622" s="746" t="s">
        <v>40</v>
      </c>
      <c r="Q622" s="747"/>
      <c r="R622" s="747"/>
      <c r="S622" s="747"/>
      <c r="T622" s="747"/>
      <c r="U622" s="747"/>
      <c r="V622" s="748"/>
      <c r="W622" s="40" t="s">
        <v>0</v>
      </c>
      <c r="X622" s="41">
        <f>IFERROR(SUM(X617:X620),"0")</f>
        <v>0</v>
      </c>
      <c r="Y622" s="41">
        <f>IFERROR(SUM(Y617:Y620),"0")</f>
        <v>0</v>
      </c>
      <c r="Z622" s="40"/>
      <c r="AA622" s="64"/>
      <c r="AB622" s="64"/>
      <c r="AC622" s="64"/>
    </row>
    <row r="623" spans="1:68" ht="16.5" hidden="1" customHeight="1" x14ac:dyDescent="0.25">
      <c r="A623" s="769" t="s">
        <v>1024</v>
      </c>
      <c r="B623" s="769"/>
      <c r="C623" s="769"/>
      <c r="D623" s="769"/>
      <c r="E623" s="769"/>
      <c r="F623" s="769"/>
      <c r="G623" s="769"/>
      <c r="H623" s="769"/>
      <c r="I623" s="769"/>
      <c r="J623" s="769"/>
      <c r="K623" s="769"/>
      <c r="L623" s="769"/>
      <c r="M623" s="769"/>
      <c r="N623" s="769"/>
      <c r="O623" s="769"/>
      <c r="P623" s="769"/>
      <c r="Q623" s="769"/>
      <c r="R623" s="769"/>
      <c r="S623" s="769"/>
      <c r="T623" s="769"/>
      <c r="U623" s="769"/>
      <c r="V623" s="769"/>
      <c r="W623" s="769"/>
      <c r="X623" s="769"/>
      <c r="Y623" s="769"/>
      <c r="Z623" s="769"/>
      <c r="AA623" s="62"/>
      <c r="AB623" s="62"/>
      <c r="AC623" s="62"/>
    </row>
    <row r="624" spans="1:68" ht="14.25" hidden="1" customHeight="1" x14ac:dyDescent="0.25">
      <c r="A624" s="758" t="s">
        <v>101</v>
      </c>
      <c r="B624" s="758"/>
      <c r="C624" s="758"/>
      <c r="D624" s="758"/>
      <c r="E624" s="758"/>
      <c r="F624" s="758"/>
      <c r="G624" s="758"/>
      <c r="H624" s="758"/>
      <c r="I624" s="758"/>
      <c r="J624" s="758"/>
      <c r="K624" s="758"/>
      <c r="L624" s="758"/>
      <c r="M624" s="758"/>
      <c r="N624" s="758"/>
      <c r="O624" s="758"/>
      <c r="P624" s="758"/>
      <c r="Q624" s="758"/>
      <c r="R624" s="758"/>
      <c r="S624" s="758"/>
      <c r="T624" s="758"/>
      <c r="U624" s="758"/>
      <c r="V624" s="758"/>
      <c r="W624" s="758"/>
      <c r="X624" s="758"/>
      <c r="Y624" s="758"/>
      <c r="Z624" s="758"/>
      <c r="AA624" s="63"/>
      <c r="AB624" s="63"/>
      <c r="AC624" s="63"/>
    </row>
    <row r="625" spans="1:68" ht="27" hidden="1" customHeight="1" x14ac:dyDescent="0.25">
      <c r="A625" s="60" t="s">
        <v>1025</v>
      </c>
      <c r="B625" s="60" t="s">
        <v>1026</v>
      </c>
      <c r="C625" s="34">
        <v>4301011951</v>
      </c>
      <c r="D625" s="759">
        <v>4640242180045</v>
      </c>
      <c r="E625" s="759"/>
      <c r="F625" s="59">
        <v>1.5</v>
      </c>
      <c r="G625" s="35">
        <v>8</v>
      </c>
      <c r="H625" s="59">
        <v>12</v>
      </c>
      <c r="I625" s="59">
        <v>12.435</v>
      </c>
      <c r="J625" s="35">
        <v>64</v>
      </c>
      <c r="K625" s="35" t="s">
        <v>106</v>
      </c>
      <c r="L625" s="35" t="s">
        <v>45</v>
      </c>
      <c r="M625" s="36" t="s">
        <v>109</v>
      </c>
      <c r="N625" s="36"/>
      <c r="O625" s="35">
        <v>55</v>
      </c>
      <c r="P625" s="770" t="s">
        <v>1027</v>
      </c>
      <c r="Q625" s="761"/>
      <c r="R625" s="761"/>
      <c r="S625" s="761"/>
      <c r="T625" s="762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IFERROR(IF(Y625=0,"",ROUNDUP(Y625/H625,0)*0.01898),"")</f>
        <v/>
      </c>
      <c r="AA625" s="65" t="s">
        <v>45</v>
      </c>
      <c r="AB625" s="66" t="s">
        <v>45</v>
      </c>
      <c r="AC625" s="733" t="s">
        <v>1028</v>
      </c>
      <c r="AG625" s="75"/>
      <c r="AJ625" s="79" t="s">
        <v>45</v>
      </c>
      <c r="AK625" s="79">
        <v>0</v>
      </c>
      <c r="BB625" s="734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ht="27" hidden="1" customHeight="1" x14ac:dyDescent="0.25">
      <c r="A626" s="60" t="s">
        <v>1029</v>
      </c>
      <c r="B626" s="60" t="s">
        <v>1030</v>
      </c>
      <c r="C626" s="34">
        <v>4301011950</v>
      </c>
      <c r="D626" s="759">
        <v>4640242180601</v>
      </c>
      <c r="E626" s="759"/>
      <c r="F626" s="59">
        <v>1.5</v>
      </c>
      <c r="G626" s="35">
        <v>8</v>
      </c>
      <c r="H626" s="59">
        <v>12</v>
      </c>
      <c r="I626" s="59">
        <v>12.435</v>
      </c>
      <c r="J626" s="35">
        <v>64</v>
      </c>
      <c r="K626" s="35" t="s">
        <v>106</v>
      </c>
      <c r="L626" s="35" t="s">
        <v>45</v>
      </c>
      <c r="M626" s="36" t="s">
        <v>109</v>
      </c>
      <c r="N626" s="36"/>
      <c r="O626" s="35">
        <v>55</v>
      </c>
      <c r="P626" s="771" t="s">
        <v>1031</v>
      </c>
      <c r="Q626" s="761"/>
      <c r="R626" s="761"/>
      <c r="S626" s="761"/>
      <c r="T626" s="762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35" t="s">
        <v>1032</v>
      </c>
      <c r="AG626" s="75"/>
      <c r="AJ626" s="79" t="s">
        <v>45</v>
      </c>
      <c r="AK626" s="79">
        <v>0</v>
      </c>
      <c r="BB626" s="736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hidden="1" x14ac:dyDescent="0.2">
      <c r="A627" s="749"/>
      <c r="B627" s="749"/>
      <c r="C627" s="749"/>
      <c r="D627" s="749"/>
      <c r="E627" s="749"/>
      <c r="F627" s="749"/>
      <c r="G627" s="749"/>
      <c r="H627" s="749"/>
      <c r="I627" s="749"/>
      <c r="J627" s="749"/>
      <c r="K627" s="749"/>
      <c r="L627" s="749"/>
      <c r="M627" s="749"/>
      <c r="N627" s="749"/>
      <c r="O627" s="750"/>
      <c r="P627" s="746" t="s">
        <v>40</v>
      </c>
      <c r="Q627" s="747"/>
      <c r="R627" s="747"/>
      <c r="S627" s="747"/>
      <c r="T627" s="747"/>
      <c r="U627" s="747"/>
      <c r="V627" s="748"/>
      <c r="W627" s="40" t="s">
        <v>39</v>
      </c>
      <c r="X627" s="41">
        <f>IFERROR(X625/H625,"0")+IFERROR(X626/H626,"0")</f>
        <v>0</v>
      </c>
      <c r="Y627" s="41">
        <f>IFERROR(Y625/H625,"0")+IFERROR(Y626/H626,"0")</f>
        <v>0</v>
      </c>
      <c r="Z627" s="41">
        <f>IFERROR(IF(Z625="",0,Z625),"0")+IFERROR(IF(Z626="",0,Z626),"0")</f>
        <v>0</v>
      </c>
      <c r="AA627" s="64"/>
      <c r="AB627" s="64"/>
      <c r="AC627" s="64"/>
    </row>
    <row r="628" spans="1:68" hidden="1" x14ac:dyDescent="0.2">
      <c r="A628" s="749"/>
      <c r="B628" s="749"/>
      <c r="C628" s="749"/>
      <c r="D628" s="749"/>
      <c r="E628" s="749"/>
      <c r="F628" s="749"/>
      <c r="G628" s="749"/>
      <c r="H628" s="749"/>
      <c r="I628" s="749"/>
      <c r="J628" s="749"/>
      <c r="K628" s="749"/>
      <c r="L628" s="749"/>
      <c r="M628" s="749"/>
      <c r="N628" s="749"/>
      <c r="O628" s="750"/>
      <c r="P628" s="746" t="s">
        <v>40</v>
      </c>
      <c r="Q628" s="747"/>
      <c r="R628" s="747"/>
      <c r="S628" s="747"/>
      <c r="T628" s="747"/>
      <c r="U628" s="747"/>
      <c r="V628" s="748"/>
      <c r="W628" s="40" t="s">
        <v>0</v>
      </c>
      <c r="X628" s="41">
        <f>IFERROR(SUM(X625:X626),"0")</f>
        <v>0</v>
      </c>
      <c r="Y628" s="41">
        <f>IFERROR(SUM(Y625:Y626),"0")</f>
        <v>0</v>
      </c>
      <c r="Z628" s="40"/>
      <c r="AA628" s="64"/>
      <c r="AB628" s="64"/>
      <c r="AC628" s="64"/>
    </row>
    <row r="629" spans="1:68" ht="14.25" hidden="1" customHeight="1" x14ac:dyDescent="0.25">
      <c r="A629" s="758" t="s">
        <v>152</v>
      </c>
      <c r="B629" s="758"/>
      <c r="C629" s="758"/>
      <c r="D629" s="758"/>
      <c r="E629" s="758"/>
      <c r="F629" s="758"/>
      <c r="G629" s="758"/>
      <c r="H629" s="758"/>
      <c r="I629" s="758"/>
      <c r="J629" s="758"/>
      <c r="K629" s="758"/>
      <c r="L629" s="758"/>
      <c r="M629" s="758"/>
      <c r="N629" s="758"/>
      <c r="O629" s="758"/>
      <c r="P629" s="758"/>
      <c r="Q629" s="758"/>
      <c r="R629" s="758"/>
      <c r="S629" s="758"/>
      <c r="T629" s="758"/>
      <c r="U629" s="758"/>
      <c r="V629" s="758"/>
      <c r="W629" s="758"/>
      <c r="X629" s="758"/>
      <c r="Y629" s="758"/>
      <c r="Z629" s="758"/>
      <c r="AA629" s="63"/>
      <c r="AB629" s="63"/>
      <c r="AC629" s="63"/>
    </row>
    <row r="630" spans="1:68" ht="27" hidden="1" customHeight="1" x14ac:dyDescent="0.25">
      <c r="A630" s="60" t="s">
        <v>1033</v>
      </c>
      <c r="B630" s="60" t="s">
        <v>1034</v>
      </c>
      <c r="C630" s="34">
        <v>4301020314</v>
      </c>
      <c r="D630" s="759">
        <v>4640242180090</v>
      </c>
      <c r="E630" s="759"/>
      <c r="F630" s="59">
        <v>1.5</v>
      </c>
      <c r="G630" s="35">
        <v>8</v>
      </c>
      <c r="H630" s="59">
        <v>12</v>
      </c>
      <c r="I630" s="59">
        <v>12.435</v>
      </c>
      <c r="J630" s="35">
        <v>64</v>
      </c>
      <c r="K630" s="35" t="s">
        <v>106</v>
      </c>
      <c r="L630" s="35" t="s">
        <v>45</v>
      </c>
      <c r="M630" s="36" t="s">
        <v>109</v>
      </c>
      <c r="N630" s="36"/>
      <c r="O630" s="35">
        <v>50</v>
      </c>
      <c r="P630" s="760" t="s">
        <v>1035</v>
      </c>
      <c r="Q630" s="761"/>
      <c r="R630" s="761"/>
      <c r="S630" s="761"/>
      <c r="T630" s="762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7" t="s">
        <v>1036</v>
      </c>
      <c r="AG630" s="75"/>
      <c r="AJ630" s="79" t="s">
        <v>45</v>
      </c>
      <c r="AK630" s="79">
        <v>0</v>
      </c>
      <c r="BB630" s="738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idden="1" x14ac:dyDescent="0.2">
      <c r="A631" s="749"/>
      <c r="B631" s="749"/>
      <c r="C631" s="749"/>
      <c r="D631" s="749"/>
      <c r="E631" s="749"/>
      <c r="F631" s="749"/>
      <c r="G631" s="749"/>
      <c r="H631" s="749"/>
      <c r="I631" s="749"/>
      <c r="J631" s="749"/>
      <c r="K631" s="749"/>
      <c r="L631" s="749"/>
      <c r="M631" s="749"/>
      <c r="N631" s="749"/>
      <c r="O631" s="750"/>
      <c r="P631" s="746" t="s">
        <v>40</v>
      </c>
      <c r="Q631" s="747"/>
      <c r="R631" s="747"/>
      <c r="S631" s="747"/>
      <c r="T631" s="747"/>
      <c r="U631" s="747"/>
      <c r="V631" s="748"/>
      <c r="W631" s="40" t="s">
        <v>39</v>
      </c>
      <c r="X631" s="41">
        <f>IFERROR(X630/H630,"0")</f>
        <v>0</v>
      </c>
      <c r="Y631" s="41">
        <f>IFERROR(Y630/H630,"0")</f>
        <v>0</v>
      </c>
      <c r="Z631" s="41">
        <f>IFERROR(IF(Z630="",0,Z630),"0")</f>
        <v>0</v>
      </c>
      <c r="AA631" s="64"/>
      <c r="AB631" s="64"/>
      <c r="AC631" s="64"/>
    </row>
    <row r="632" spans="1:68" hidden="1" x14ac:dyDescent="0.2">
      <c r="A632" s="749"/>
      <c r="B632" s="749"/>
      <c r="C632" s="749"/>
      <c r="D632" s="749"/>
      <c r="E632" s="749"/>
      <c r="F632" s="749"/>
      <c r="G632" s="749"/>
      <c r="H632" s="749"/>
      <c r="I632" s="749"/>
      <c r="J632" s="749"/>
      <c r="K632" s="749"/>
      <c r="L632" s="749"/>
      <c r="M632" s="749"/>
      <c r="N632" s="749"/>
      <c r="O632" s="750"/>
      <c r="P632" s="746" t="s">
        <v>40</v>
      </c>
      <c r="Q632" s="747"/>
      <c r="R632" s="747"/>
      <c r="S632" s="747"/>
      <c r="T632" s="747"/>
      <c r="U632" s="747"/>
      <c r="V632" s="748"/>
      <c r="W632" s="40" t="s">
        <v>0</v>
      </c>
      <c r="X632" s="41">
        <f>IFERROR(SUM(X630:X630),"0")</f>
        <v>0</v>
      </c>
      <c r="Y632" s="41">
        <f>IFERROR(SUM(Y630:Y630),"0")</f>
        <v>0</v>
      </c>
      <c r="Z632" s="40"/>
      <c r="AA632" s="64"/>
      <c r="AB632" s="64"/>
      <c r="AC632" s="64"/>
    </row>
    <row r="633" spans="1:68" ht="14.25" hidden="1" customHeight="1" x14ac:dyDescent="0.25">
      <c r="A633" s="758" t="s">
        <v>163</v>
      </c>
      <c r="B633" s="758"/>
      <c r="C633" s="758"/>
      <c r="D633" s="758"/>
      <c r="E633" s="758"/>
      <c r="F633" s="758"/>
      <c r="G633" s="758"/>
      <c r="H633" s="758"/>
      <c r="I633" s="758"/>
      <c r="J633" s="758"/>
      <c r="K633" s="758"/>
      <c r="L633" s="758"/>
      <c r="M633" s="758"/>
      <c r="N633" s="758"/>
      <c r="O633" s="758"/>
      <c r="P633" s="758"/>
      <c r="Q633" s="758"/>
      <c r="R633" s="758"/>
      <c r="S633" s="758"/>
      <c r="T633" s="758"/>
      <c r="U633" s="758"/>
      <c r="V633" s="758"/>
      <c r="W633" s="758"/>
      <c r="X633" s="758"/>
      <c r="Y633" s="758"/>
      <c r="Z633" s="758"/>
      <c r="AA633" s="63"/>
      <c r="AB633" s="63"/>
      <c r="AC633" s="63"/>
    </row>
    <row r="634" spans="1:68" ht="27" hidden="1" customHeight="1" x14ac:dyDescent="0.25">
      <c r="A634" s="60" t="s">
        <v>1037</v>
      </c>
      <c r="B634" s="60" t="s">
        <v>1038</v>
      </c>
      <c r="C634" s="34">
        <v>4301031321</v>
      </c>
      <c r="D634" s="759">
        <v>4640242180076</v>
      </c>
      <c r="E634" s="759"/>
      <c r="F634" s="59">
        <v>0.7</v>
      </c>
      <c r="G634" s="35">
        <v>6</v>
      </c>
      <c r="H634" s="59">
        <v>4.2</v>
      </c>
      <c r="I634" s="59">
        <v>4.41</v>
      </c>
      <c r="J634" s="35">
        <v>132</v>
      </c>
      <c r="K634" s="35" t="s">
        <v>115</v>
      </c>
      <c r="L634" s="35" t="s">
        <v>45</v>
      </c>
      <c r="M634" s="36" t="s">
        <v>82</v>
      </c>
      <c r="N634" s="36"/>
      <c r="O634" s="35">
        <v>40</v>
      </c>
      <c r="P634" s="763" t="s">
        <v>1039</v>
      </c>
      <c r="Q634" s="761"/>
      <c r="R634" s="761"/>
      <c r="S634" s="761"/>
      <c r="T634" s="762"/>
      <c r="U634" s="37" t="s">
        <v>45</v>
      </c>
      <c r="V634" s="37" t="s">
        <v>45</v>
      </c>
      <c r="W634" s="38" t="s">
        <v>0</v>
      </c>
      <c r="X634" s="56">
        <v>0</v>
      </c>
      <c r="Y634" s="53">
        <f>IFERROR(IF(X634="",0,CEILING((X634/$H634),1)*$H634),"")</f>
        <v>0</v>
      </c>
      <c r="Z634" s="39" t="str">
        <f>IFERROR(IF(Y634=0,"",ROUNDUP(Y634/H634,0)*0.00902),"")</f>
        <v/>
      </c>
      <c r="AA634" s="65" t="s">
        <v>45</v>
      </c>
      <c r="AB634" s="66" t="s">
        <v>45</v>
      </c>
      <c r="AC634" s="739" t="s">
        <v>1040</v>
      </c>
      <c r="AG634" s="75"/>
      <c r="AJ634" s="79" t="s">
        <v>45</v>
      </c>
      <c r="AK634" s="79">
        <v>0</v>
      </c>
      <c r="BB634" s="740" t="s">
        <v>66</v>
      </c>
      <c r="BM634" s="75">
        <f>IFERROR(X634*I634/H634,"0")</f>
        <v>0</v>
      </c>
      <c r="BN634" s="75">
        <f>IFERROR(Y634*I634/H634,"0")</f>
        <v>0</v>
      </c>
      <c r="BO634" s="75">
        <f>IFERROR(1/J634*(X634/H634),"0")</f>
        <v>0</v>
      </c>
      <c r="BP634" s="75">
        <f>IFERROR(1/J634*(Y634/H634),"0")</f>
        <v>0</v>
      </c>
    </row>
    <row r="635" spans="1:68" hidden="1" x14ac:dyDescent="0.2">
      <c r="A635" s="749"/>
      <c r="B635" s="749"/>
      <c r="C635" s="749"/>
      <c r="D635" s="749"/>
      <c r="E635" s="749"/>
      <c r="F635" s="749"/>
      <c r="G635" s="749"/>
      <c r="H635" s="749"/>
      <c r="I635" s="749"/>
      <c r="J635" s="749"/>
      <c r="K635" s="749"/>
      <c r="L635" s="749"/>
      <c r="M635" s="749"/>
      <c r="N635" s="749"/>
      <c r="O635" s="750"/>
      <c r="P635" s="746" t="s">
        <v>40</v>
      </c>
      <c r="Q635" s="747"/>
      <c r="R635" s="747"/>
      <c r="S635" s="747"/>
      <c r="T635" s="747"/>
      <c r="U635" s="747"/>
      <c r="V635" s="748"/>
      <c r="W635" s="40" t="s">
        <v>39</v>
      </c>
      <c r="X635" s="41">
        <f>IFERROR(X634/H634,"0")</f>
        <v>0</v>
      </c>
      <c r="Y635" s="41">
        <f>IFERROR(Y634/H634,"0")</f>
        <v>0</v>
      </c>
      <c r="Z635" s="41">
        <f>IFERROR(IF(Z634="",0,Z634),"0")</f>
        <v>0</v>
      </c>
      <c r="AA635" s="64"/>
      <c r="AB635" s="64"/>
      <c r="AC635" s="64"/>
    </row>
    <row r="636" spans="1:68" hidden="1" x14ac:dyDescent="0.2">
      <c r="A636" s="749"/>
      <c r="B636" s="749"/>
      <c r="C636" s="749"/>
      <c r="D636" s="749"/>
      <c r="E636" s="749"/>
      <c r="F636" s="749"/>
      <c r="G636" s="749"/>
      <c r="H636" s="749"/>
      <c r="I636" s="749"/>
      <c r="J636" s="749"/>
      <c r="K636" s="749"/>
      <c r="L636" s="749"/>
      <c r="M636" s="749"/>
      <c r="N636" s="749"/>
      <c r="O636" s="750"/>
      <c r="P636" s="746" t="s">
        <v>40</v>
      </c>
      <c r="Q636" s="747"/>
      <c r="R636" s="747"/>
      <c r="S636" s="747"/>
      <c r="T636" s="747"/>
      <c r="U636" s="747"/>
      <c r="V636" s="748"/>
      <c r="W636" s="40" t="s">
        <v>0</v>
      </c>
      <c r="X636" s="41">
        <f>IFERROR(SUM(X634:X634),"0")</f>
        <v>0</v>
      </c>
      <c r="Y636" s="41">
        <f>IFERROR(SUM(Y634:Y634),"0")</f>
        <v>0</v>
      </c>
      <c r="Z636" s="40"/>
      <c r="AA636" s="64"/>
      <c r="AB636" s="64"/>
      <c r="AC636" s="64"/>
    </row>
    <row r="637" spans="1:68" ht="14.25" hidden="1" customHeight="1" x14ac:dyDescent="0.25">
      <c r="A637" s="758" t="s">
        <v>78</v>
      </c>
      <c r="B637" s="758"/>
      <c r="C637" s="758"/>
      <c r="D637" s="758"/>
      <c r="E637" s="758"/>
      <c r="F637" s="758"/>
      <c r="G637" s="758"/>
      <c r="H637" s="758"/>
      <c r="I637" s="758"/>
      <c r="J637" s="758"/>
      <c r="K637" s="758"/>
      <c r="L637" s="758"/>
      <c r="M637" s="758"/>
      <c r="N637" s="758"/>
      <c r="O637" s="758"/>
      <c r="P637" s="758"/>
      <c r="Q637" s="758"/>
      <c r="R637" s="758"/>
      <c r="S637" s="758"/>
      <c r="T637" s="758"/>
      <c r="U637" s="758"/>
      <c r="V637" s="758"/>
      <c r="W637" s="758"/>
      <c r="X637" s="758"/>
      <c r="Y637" s="758"/>
      <c r="Z637" s="758"/>
      <c r="AA637" s="63"/>
      <c r="AB637" s="63"/>
      <c r="AC637" s="63"/>
    </row>
    <row r="638" spans="1:68" ht="27" hidden="1" customHeight="1" x14ac:dyDescent="0.25">
      <c r="A638" s="60" t="s">
        <v>1041</v>
      </c>
      <c r="B638" s="60" t="s">
        <v>1042</v>
      </c>
      <c r="C638" s="34">
        <v>4301051474</v>
      </c>
      <c r="D638" s="759">
        <v>4640242180113</v>
      </c>
      <c r="E638" s="759"/>
      <c r="F638" s="59">
        <v>1.5</v>
      </c>
      <c r="G638" s="35">
        <v>6</v>
      </c>
      <c r="H638" s="59">
        <v>9</v>
      </c>
      <c r="I638" s="59">
        <v>9.4350000000000005</v>
      </c>
      <c r="J638" s="35">
        <v>64</v>
      </c>
      <c r="K638" s="35" t="s">
        <v>106</v>
      </c>
      <c r="L638" s="35" t="s">
        <v>45</v>
      </c>
      <c r="M638" s="36" t="s">
        <v>82</v>
      </c>
      <c r="N638" s="36"/>
      <c r="O638" s="35">
        <v>45</v>
      </c>
      <c r="P638" s="764" t="s">
        <v>1043</v>
      </c>
      <c r="Q638" s="761"/>
      <c r="R638" s="761"/>
      <c r="S638" s="761"/>
      <c r="T638" s="762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IFERROR(IF(Y638=0,"",ROUNDUP(Y638/H638,0)*0.01898),"")</f>
        <v/>
      </c>
      <c r="AA638" s="65" t="s">
        <v>45</v>
      </c>
      <c r="AB638" s="66" t="s">
        <v>45</v>
      </c>
      <c r="AC638" s="741" t="s">
        <v>1044</v>
      </c>
      <c r="AG638" s="75"/>
      <c r="AJ638" s="79" t="s">
        <v>45</v>
      </c>
      <c r="AK638" s="79">
        <v>0</v>
      </c>
      <c r="BB638" s="742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hidden="1" customHeight="1" x14ac:dyDescent="0.25">
      <c r="A639" s="60" t="s">
        <v>1045</v>
      </c>
      <c r="B639" s="60" t="s">
        <v>1046</v>
      </c>
      <c r="C639" s="34">
        <v>4301051780</v>
      </c>
      <c r="D639" s="759">
        <v>4640242180106</v>
      </c>
      <c r="E639" s="759"/>
      <c r="F639" s="59">
        <v>1.3</v>
      </c>
      <c r="G639" s="35">
        <v>6</v>
      </c>
      <c r="H639" s="59">
        <v>7.8</v>
      </c>
      <c r="I639" s="59">
        <v>8.2349999999999994</v>
      </c>
      <c r="J639" s="35">
        <v>64</v>
      </c>
      <c r="K639" s="35" t="s">
        <v>106</v>
      </c>
      <c r="L639" s="35" t="s">
        <v>45</v>
      </c>
      <c r="M639" s="36" t="s">
        <v>82</v>
      </c>
      <c r="N639" s="36"/>
      <c r="O639" s="35">
        <v>45</v>
      </c>
      <c r="P639" s="765" t="s">
        <v>1047</v>
      </c>
      <c r="Q639" s="761"/>
      <c r="R639" s="761"/>
      <c r="S639" s="761"/>
      <c r="T639" s="762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IFERROR(IF(Y639=0,"",ROUNDUP(Y639/H639,0)*0.01898),"")</f>
        <v/>
      </c>
      <c r="AA639" s="65" t="s">
        <v>45</v>
      </c>
      <c r="AB639" s="66" t="s">
        <v>45</v>
      </c>
      <c r="AC639" s="743" t="s">
        <v>1048</v>
      </c>
      <c r="AG639" s="75"/>
      <c r="AJ639" s="79" t="s">
        <v>45</v>
      </c>
      <c r="AK639" s="79">
        <v>0</v>
      </c>
      <c r="BB639" s="74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idden="1" x14ac:dyDescent="0.2">
      <c r="A640" s="749"/>
      <c r="B640" s="749"/>
      <c r="C640" s="749"/>
      <c r="D640" s="749"/>
      <c r="E640" s="749"/>
      <c r="F640" s="749"/>
      <c r="G640" s="749"/>
      <c r="H640" s="749"/>
      <c r="I640" s="749"/>
      <c r="J640" s="749"/>
      <c r="K640" s="749"/>
      <c r="L640" s="749"/>
      <c r="M640" s="749"/>
      <c r="N640" s="749"/>
      <c r="O640" s="750"/>
      <c r="P640" s="746" t="s">
        <v>40</v>
      </c>
      <c r="Q640" s="747"/>
      <c r="R640" s="747"/>
      <c r="S640" s="747"/>
      <c r="T640" s="747"/>
      <c r="U640" s="747"/>
      <c r="V640" s="748"/>
      <c r="W640" s="40" t="s">
        <v>39</v>
      </c>
      <c r="X640" s="41">
        <f>IFERROR(X638/H638,"0")+IFERROR(X639/H639,"0")</f>
        <v>0</v>
      </c>
      <c r="Y640" s="41">
        <f>IFERROR(Y638/H638,"0")+IFERROR(Y639/H639,"0")</f>
        <v>0</v>
      </c>
      <c r="Z640" s="41">
        <f>IFERROR(IF(Z638="",0,Z638),"0")+IFERROR(IF(Z639="",0,Z639),"0")</f>
        <v>0</v>
      </c>
      <c r="AA640" s="64"/>
      <c r="AB640" s="64"/>
      <c r="AC640" s="64"/>
    </row>
    <row r="641" spans="1:33" hidden="1" x14ac:dyDescent="0.2">
      <c r="A641" s="749"/>
      <c r="B641" s="749"/>
      <c r="C641" s="749"/>
      <c r="D641" s="749"/>
      <c r="E641" s="749"/>
      <c r="F641" s="749"/>
      <c r="G641" s="749"/>
      <c r="H641" s="749"/>
      <c r="I641" s="749"/>
      <c r="J641" s="749"/>
      <c r="K641" s="749"/>
      <c r="L641" s="749"/>
      <c r="M641" s="749"/>
      <c r="N641" s="749"/>
      <c r="O641" s="750"/>
      <c r="P641" s="746" t="s">
        <v>40</v>
      </c>
      <c r="Q641" s="747"/>
      <c r="R641" s="747"/>
      <c r="S641" s="747"/>
      <c r="T641" s="747"/>
      <c r="U641" s="747"/>
      <c r="V641" s="748"/>
      <c r="W641" s="40" t="s">
        <v>0</v>
      </c>
      <c r="X641" s="41">
        <f>IFERROR(SUM(X638:X639),"0")</f>
        <v>0</v>
      </c>
      <c r="Y641" s="41">
        <f>IFERROR(SUM(Y638:Y639),"0")</f>
        <v>0</v>
      </c>
      <c r="Z641" s="40"/>
      <c r="AA641" s="64"/>
      <c r="AB641" s="64"/>
      <c r="AC641" s="64"/>
    </row>
    <row r="642" spans="1:33" ht="15" customHeight="1" x14ac:dyDescent="0.2">
      <c r="A642" s="749"/>
      <c r="B642" s="749"/>
      <c r="C642" s="749"/>
      <c r="D642" s="749"/>
      <c r="E642" s="749"/>
      <c r="F642" s="749"/>
      <c r="G642" s="749"/>
      <c r="H642" s="749"/>
      <c r="I642" s="749"/>
      <c r="J642" s="749"/>
      <c r="K642" s="749"/>
      <c r="L642" s="749"/>
      <c r="M642" s="749"/>
      <c r="N642" s="749"/>
      <c r="O642" s="754"/>
      <c r="P642" s="751" t="s">
        <v>33</v>
      </c>
      <c r="Q642" s="752"/>
      <c r="R642" s="752"/>
      <c r="S642" s="752"/>
      <c r="T642" s="752"/>
      <c r="U642" s="752"/>
      <c r="V642" s="753"/>
      <c r="W642" s="40" t="s">
        <v>0</v>
      </c>
      <c r="X642" s="41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17955.5</v>
      </c>
      <c r="Y642" s="41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18097.139999999996</v>
      </c>
      <c r="Z642" s="40"/>
      <c r="AA642" s="64"/>
      <c r="AB642" s="64"/>
      <c r="AC642" s="64"/>
    </row>
    <row r="643" spans="1:33" x14ac:dyDescent="0.2">
      <c r="A643" s="749"/>
      <c r="B643" s="749"/>
      <c r="C643" s="749"/>
      <c r="D643" s="749"/>
      <c r="E643" s="749"/>
      <c r="F643" s="749"/>
      <c r="G643" s="749"/>
      <c r="H643" s="749"/>
      <c r="I643" s="749"/>
      <c r="J643" s="749"/>
      <c r="K643" s="749"/>
      <c r="L643" s="749"/>
      <c r="M643" s="749"/>
      <c r="N643" s="749"/>
      <c r="O643" s="754"/>
      <c r="P643" s="751" t="s">
        <v>34</v>
      </c>
      <c r="Q643" s="752"/>
      <c r="R643" s="752"/>
      <c r="S643" s="752"/>
      <c r="T643" s="752"/>
      <c r="U643" s="752"/>
      <c r="V643" s="753"/>
      <c r="W643" s="40" t="s">
        <v>0</v>
      </c>
      <c r="X643" s="41">
        <f>IFERROR(SUM(BM22:BM639),"0")</f>
        <v>18779.220669935396</v>
      </c>
      <c r="Y643" s="41">
        <f>IFERROR(SUM(BN22:BN639),"0")</f>
        <v>18928.205999999998</v>
      </c>
      <c r="Z643" s="40"/>
      <c r="AA643" s="64"/>
      <c r="AB643" s="64"/>
      <c r="AC643" s="64"/>
    </row>
    <row r="644" spans="1:33" x14ac:dyDescent="0.2">
      <c r="A644" s="749"/>
      <c r="B644" s="749"/>
      <c r="C644" s="749"/>
      <c r="D644" s="749"/>
      <c r="E644" s="749"/>
      <c r="F644" s="749"/>
      <c r="G644" s="749"/>
      <c r="H644" s="749"/>
      <c r="I644" s="749"/>
      <c r="J644" s="749"/>
      <c r="K644" s="749"/>
      <c r="L644" s="749"/>
      <c r="M644" s="749"/>
      <c r="N644" s="749"/>
      <c r="O644" s="754"/>
      <c r="P644" s="751" t="s">
        <v>35</v>
      </c>
      <c r="Q644" s="752"/>
      <c r="R644" s="752"/>
      <c r="S644" s="752"/>
      <c r="T644" s="752"/>
      <c r="U644" s="752"/>
      <c r="V644" s="753"/>
      <c r="W644" s="40" t="s">
        <v>20</v>
      </c>
      <c r="X644" s="42">
        <f>ROUNDUP(SUM(BO22:BO639),0)</f>
        <v>29</v>
      </c>
      <c r="Y644" s="42">
        <f>ROUNDUP(SUM(BP22:BP639),0)</f>
        <v>29</v>
      </c>
      <c r="Z644" s="40"/>
      <c r="AA644" s="64"/>
      <c r="AB644" s="64"/>
      <c r="AC644" s="64"/>
    </row>
    <row r="645" spans="1:33" x14ac:dyDescent="0.2">
      <c r="A645" s="749"/>
      <c r="B645" s="749"/>
      <c r="C645" s="749"/>
      <c r="D645" s="749"/>
      <c r="E645" s="749"/>
      <c r="F645" s="749"/>
      <c r="G645" s="749"/>
      <c r="H645" s="749"/>
      <c r="I645" s="749"/>
      <c r="J645" s="749"/>
      <c r="K645" s="749"/>
      <c r="L645" s="749"/>
      <c r="M645" s="749"/>
      <c r="N645" s="749"/>
      <c r="O645" s="754"/>
      <c r="P645" s="751" t="s">
        <v>36</v>
      </c>
      <c r="Q645" s="752"/>
      <c r="R645" s="752"/>
      <c r="S645" s="752"/>
      <c r="T645" s="752"/>
      <c r="U645" s="752"/>
      <c r="V645" s="753"/>
      <c r="W645" s="40" t="s">
        <v>0</v>
      </c>
      <c r="X645" s="41">
        <f>GrossWeightTotal+PalletQtyTotal*25</f>
        <v>19504.220669935396</v>
      </c>
      <c r="Y645" s="41">
        <f>GrossWeightTotalR+PalletQtyTotalR*25</f>
        <v>19653.205999999998</v>
      </c>
      <c r="Z645" s="40"/>
      <c r="AA645" s="64"/>
      <c r="AB645" s="64"/>
      <c r="AC645" s="64"/>
    </row>
    <row r="646" spans="1:33" x14ac:dyDescent="0.2">
      <c r="A646" s="749"/>
      <c r="B646" s="749"/>
      <c r="C646" s="749"/>
      <c r="D646" s="749"/>
      <c r="E646" s="749"/>
      <c r="F646" s="749"/>
      <c r="G646" s="749"/>
      <c r="H646" s="749"/>
      <c r="I646" s="749"/>
      <c r="J646" s="749"/>
      <c r="K646" s="749"/>
      <c r="L646" s="749"/>
      <c r="M646" s="749"/>
      <c r="N646" s="749"/>
      <c r="O646" s="754"/>
      <c r="P646" s="751" t="s">
        <v>37</v>
      </c>
      <c r="Q646" s="752"/>
      <c r="R646" s="752"/>
      <c r="S646" s="752"/>
      <c r="T646" s="752"/>
      <c r="U646" s="752"/>
      <c r="V646" s="753"/>
      <c r="W646" s="40" t="s">
        <v>20</v>
      </c>
      <c r="X646" s="41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2076.7147628114408</v>
      </c>
      <c r="Y646" s="41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2097</v>
      </c>
      <c r="Z646" s="40"/>
      <c r="AA646" s="64"/>
      <c r="AB646" s="64"/>
      <c r="AC646" s="64"/>
    </row>
    <row r="647" spans="1:33" ht="14.25" hidden="1" x14ac:dyDescent="0.2">
      <c r="A647" s="749"/>
      <c r="B647" s="749"/>
      <c r="C647" s="749"/>
      <c r="D647" s="749"/>
      <c r="E647" s="749"/>
      <c r="F647" s="749"/>
      <c r="G647" s="749"/>
      <c r="H647" s="749"/>
      <c r="I647" s="749"/>
      <c r="J647" s="749"/>
      <c r="K647" s="749"/>
      <c r="L647" s="749"/>
      <c r="M647" s="749"/>
      <c r="N647" s="749"/>
      <c r="O647" s="754"/>
      <c r="P647" s="751" t="s">
        <v>38</v>
      </c>
      <c r="Q647" s="752"/>
      <c r="R647" s="752"/>
      <c r="S647" s="752"/>
      <c r="T647" s="752"/>
      <c r="U647" s="752"/>
      <c r="V647" s="753"/>
      <c r="W647" s="43" t="s">
        <v>51</v>
      </c>
      <c r="X647" s="40"/>
      <c r="Y647" s="40"/>
      <c r="Z647" s="40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32.185639999999999</v>
      </c>
      <c r="AA647" s="64"/>
      <c r="AB647" s="64"/>
      <c r="AC647" s="64"/>
    </row>
    <row r="648" spans="1:33" ht="13.5" thickBot="1" x14ac:dyDescent="0.25"/>
    <row r="649" spans="1:33" ht="27" thickTop="1" thickBot="1" x14ac:dyDescent="0.25">
      <c r="A649" s="44" t="s">
        <v>9</v>
      </c>
      <c r="B649" s="80" t="s">
        <v>77</v>
      </c>
      <c r="C649" s="745" t="s">
        <v>99</v>
      </c>
      <c r="D649" s="745" t="s">
        <v>99</v>
      </c>
      <c r="E649" s="745" t="s">
        <v>99</v>
      </c>
      <c r="F649" s="745" t="s">
        <v>99</v>
      </c>
      <c r="G649" s="745" t="s">
        <v>99</v>
      </c>
      <c r="H649" s="745" t="s">
        <v>99</v>
      </c>
      <c r="I649" s="745" t="s">
        <v>309</v>
      </c>
      <c r="J649" s="745" t="s">
        <v>309</v>
      </c>
      <c r="K649" s="745" t="s">
        <v>309</v>
      </c>
      <c r="L649" s="745" t="s">
        <v>309</v>
      </c>
      <c r="M649" s="745" t="s">
        <v>309</v>
      </c>
      <c r="N649" s="755"/>
      <c r="O649" s="745" t="s">
        <v>309</v>
      </c>
      <c r="P649" s="745" t="s">
        <v>309</v>
      </c>
      <c r="Q649" s="745" t="s">
        <v>309</v>
      </c>
      <c r="R649" s="745" t="s">
        <v>309</v>
      </c>
      <c r="S649" s="745" t="s">
        <v>309</v>
      </c>
      <c r="T649" s="745" t="s">
        <v>309</v>
      </c>
      <c r="U649" s="745" t="s">
        <v>309</v>
      </c>
      <c r="V649" s="745" t="s">
        <v>309</v>
      </c>
      <c r="W649" s="745" t="s">
        <v>309</v>
      </c>
      <c r="X649" s="745" t="s">
        <v>647</v>
      </c>
      <c r="Y649" s="745" t="s">
        <v>647</v>
      </c>
      <c r="Z649" s="745" t="s">
        <v>732</v>
      </c>
      <c r="AA649" s="745" t="s">
        <v>732</v>
      </c>
      <c r="AB649" s="745" t="s">
        <v>732</v>
      </c>
      <c r="AC649" s="745" t="s">
        <v>732</v>
      </c>
      <c r="AD649" s="80" t="s">
        <v>822</v>
      </c>
      <c r="AE649" s="80" t="s">
        <v>924</v>
      </c>
      <c r="AF649" s="745" t="s">
        <v>930</v>
      </c>
      <c r="AG649" s="745" t="s">
        <v>930</v>
      </c>
    </row>
    <row r="650" spans="1:33" ht="14.25" customHeight="1" thickTop="1" x14ac:dyDescent="0.2">
      <c r="A650" s="756" t="s">
        <v>10</v>
      </c>
      <c r="B650" s="745" t="s">
        <v>77</v>
      </c>
      <c r="C650" s="745" t="s">
        <v>100</v>
      </c>
      <c r="D650" s="745" t="s">
        <v>129</v>
      </c>
      <c r="E650" s="745" t="s">
        <v>202</v>
      </c>
      <c r="F650" s="745" t="s">
        <v>228</v>
      </c>
      <c r="G650" s="745" t="s">
        <v>275</v>
      </c>
      <c r="H650" s="745" t="s">
        <v>99</v>
      </c>
      <c r="I650" s="745" t="s">
        <v>310</v>
      </c>
      <c r="J650" s="745" t="s">
        <v>334</v>
      </c>
      <c r="K650" s="745" t="s">
        <v>406</v>
      </c>
      <c r="L650" s="745" t="s">
        <v>426</v>
      </c>
      <c r="M650" s="745" t="s">
        <v>451</v>
      </c>
      <c r="N650" s="1"/>
      <c r="O650" s="745" t="s">
        <v>478</v>
      </c>
      <c r="P650" s="745" t="s">
        <v>481</v>
      </c>
      <c r="Q650" s="745" t="s">
        <v>490</v>
      </c>
      <c r="R650" s="745" t="s">
        <v>508</v>
      </c>
      <c r="S650" s="745" t="s">
        <v>521</v>
      </c>
      <c r="T650" s="745" t="s">
        <v>534</v>
      </c>
      <c r="U650" s="745" t="s">
        <v>547</v>
      </c>
      <c r="V650" s="745" t="s">
        <v>551</v>
      </c>
      <c r="W650" s="745" t="s">
        <v>634</v>
      </c>
      <c r="X650" s="745" t="s">
        <v>648</v>
      </c>
      <c r="Y650" s="745" t="s">
        <v>689</v>
      </c>
      <c r="Z650" s="745" t="s">
        <v>733</v>
      </c>
      <c r="AA650" s="745" t="s">
        <v>786</v>
      </c>
      <c r="AB650" s="745" t="s">
        <v>803</v>
      </c>
      <c r="AC650" s="745" t="s">
        <v>815</v>
      </c>
      <c r="AD650" s="745" t="s">
        <v>822</v>
      </c>
      <c r="AE650" s="745" t="s">
        <v>924</v>
      </c>
      <c r="AF650" s="745" t="s">
        <v>930</v>
      </c>
      <c r="AG650" s="745" t="s">
        <v>1024</v>
      </c>
    </row>
    <row r="651" spans="1:33" ht="13.5" thickBot="1" x14ac:dyDescent="0.25">
      <c r="A651" s="757"/>
      <c r="B651" s="745"/>
      <c r="C651" s="745"/>
      <c r="D651" s="745"/>
      <c r="E651" s="745"/>
      <c r="F651" s="745"/>
      <c r="G651" s="745"/>
      <c r="H651" s="745"/>
      <c r="I651" s="745"/>
      <c r="J651" s="745"/>
      <c r="K651" s="745"/>
      <c r="L651" s="745"/>
      <c r="M651" s="745"/>
      <c r="N651" s="1"/>
      <c r="O651" s="745"/>
      <c r="P651" s="745"/>
      <c r="Q651" s="745"/>
      <c r="R651" s="745"/>
      <c r="S651" s="745"/>
      <c r="T651" s="745"/>
      <c r="U651" s="745"/>
      <c r="V651" s="745"/>
      <c r="W651" s="745"/>
      <c r="X651" s="745"/>
      <c r="Y651" s="745"/>
      <c r="Z651" s="745"/>
      <c r="AA651" s="745"/>
      <c r="AB651" s="745"/>
      <c r="AC651" s="745"/>
      <c r="AD651" s="745"/>
      <c r="AE651" s="745"/>
      <c r="AF651" s="745"/>
      <c r="AG651" s="745"/>
    </row>
    <row r="652" spans="1:33" ht="18" thickTop="1" thickBot="1" x14ac:dyDescent="0.25">
      <c r="A652" s="44" t="s">
        <v>13</v>
      </c>
      <c r="B652" s="50">
        <f>IFERROR(Y22*1,"0")+IFERROR(Y23*1,"0")+IFERROR(Y24*1,"0")+IFERROR(Y25*1,"0")+IFERROR(Y29*1,"0")</f>
        <v>0</v>
      </c>
      <c r="C652" s="50">
        <f>IFERROR(Y35*1,"0")+IFERROR(Y36*1,"0")+IFERROR(Y37*1,"0")+IFERROR(Y38*1,"0")+IFERROR(Y39*1,"0")+IFERROR(Y40*1,"0")+IFERROR(Y44*1,"0")+IFERROR(Y45*1,"0")</f>
        <v>0</v>
      </c>
      <c r="D652" s="50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342</v>
      </c>
      <c r="E652" s="50">
        <f>IFERROR(Y92*1,"0")+IFERROR(Y93*1,"0")+IFERROR(Y94*1,"0")+IFERROR(Y98*1,"0")+IFERROR(Y99*1,"0")+IFERROR(Y100*1,"0")+IFERROR(Y101*1,"0")+IFERROR(Y102*1,"0")+IFERROR(Y103*1,"0")+IFERROR(Y104*1,"0")</f>
        <v>56.7</v>
      </c>
      <c r="F652" s="50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25.200000000000003</v>
      </c>
      <c r="G652" s="50">
        <f>IFERROR(Y141*1,"0")+IFERROR(Y142*1,"0")+IFERROR(Y146*1,"0")+IFERROR(Y147*1,"0")+IFERROR(Y151*1,"0")+IFERROR(Y152*1,"0")</f>
        <v>0</v>
      </c>
      <c r="H652" s="50">
        <f>IFERROR(Y157*1,"0")+IFERROR(Y161*1,"0")+IFERROR(Y162*1,"0")+IFERROR(Y163*1,"0")+IFERROR(Y164*1,"0")+IFERROR(Y165*1,"0")+IFERROR(Y169*1,"0")+IFERROR(Y170*1,"0")</f>
        <v>0</v>
      </c>
      <c r="I652" s="50">
        <f>IFERROR(Y176*1,"0")+IFERROR(Y180*1,"0")+IFERROR(Y181*1,"0")+IFERROR(Y182*1,"0")+IFERROR(Y183*1,"0")+IFERROR(Y184*1,"0")+IFERROR(Y185*1,"0")+IFERROR(Y186*1,"0")+IFERROR(Y187*1,"0")</f>
        <v>205.8</v>
      </c>
      <c r="J652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2576.1000000000004</v>
      </c>
      <c r="K652" s="50">
        <f>IFERROR(Y235*1,"0")+IFERROR(Y236*1,"0")+IFERROR(Y237*1,"0")+IFERROR(Y238*1,"0")+IFERROR(Y239*1,"0")+IFERROR(Y240*1,"0")+IFERROR(Y241*1,"0")+IFERROR(Y242*1,"0")</f>
        <v>0</v>
      </c>
      <c r="L652" s="50">
        <f>IFERROR(Y247*1,"0")+IFERROR(Y248*1,"0")+IFERROR(Y249*1,"0")+IFERROR(Y250*1,"0")+IFERROR(Y251*1,"0")+IFERROR(Y252*1,"0")+IFERROR(Y253*1,"0")+IFERROR(Y254*1,"0")+IFERROR(Y255*1,"0")+IFERROR(Y259*1,"0")</f>
        <v>0</v>
      </c>
      <c r="M652" s="50">
        <f>IFERROR(Y264*1,"0")+IFERROR(Y265*1,"0")+IFERROR(Y266*1,"0")+IFERROR(Y267*1,"0")+IFERROR(Y268*1,"0")+IFERROR(Y269*1,"0")+IFERROR(Y270*1,"0")+IFERROR(Y271*1,"0")+IFERROR(Y272*1,"0")</f>
        <v>0</v>
      </c>
      <c r="N652" s="1"/>
      <c r="O652" s="50">
        <f>IFERROR(Y277*1,"0")</f>
        <v>0</v>
      </c>
      <c r="P652" s="50">
        <f>IFERROR(Y282*1,"0")+IFERROR(Y283*1,"0")+IFERROR(Y284*1,"0")</f>
        <v>0</v>
      </c>
      <c r="Q652" s="50">
        <f>IFERROR(Y289*1,"0")+IFERROR(Y290*1,"0")+IFERROR(Y291*1,"0")+IFERROR(Y292*1,"0")+IFERROR(Y293*1,"0")+IFERROR(Y294*1,"0")</f>
        <v>0</v>
      </c>
      <c r="R652" s="50">
        <f>IFERROR(Y299*1,"0")+IFERROR(Y303*1,"0")+IFERROR(Y307*1,"0")+IFERROR(Y308*1,"0")</f>
        <v>0</v>
      </c>
      <c r="S652" s="50">
        <f>IFERROR(Y313*1,"0")+IFERROR(Y317*1,"0")+IFERROR(Y321*1,"0")+IFERROR(Y322*1,"0")</f>
        <v>0</v>
      </c>
      <c r="T652" s="50">
        <f>IFERROR(Y327*1,"0")+IFERROR(Y328*1,"0")+IFERROR(Y332*1,"0")+IFERROR(Y333*1,"0")+IFERROR(Y337*1,"0")</f>
        <v>0</v>
      </c>
      <c r="U652" s="50">
        <f>IFERROR(Y342*1,"0")</f>
        <v>0</v>
      </c>
      <c r="V652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603</v>
      </c>
      <c r="W652" s="50">
        <f>IFERROR(Y394*1,"0")+IFERROR(Y398*1,"0")+IFERROR(Y399*1,"0")+IFERROR(Y400*1,"0")</f>
        <v>45.3</v>
      </c>
      <c r="X652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11145</v>
      </c>
      <c r="Y652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518.76</v>
      </c>
      <c r="Z652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54</v>
      </c>
      <c r="AA652" s="50">
        <f>IFERROR(Y493*1,"0")+IFERROR(Y497*1,"0")+IFERROR(Y498*1,"0")+IFERROR(Y499*1,"0")+IFERROR(Y500*1,"0")</f>
        <v>64.800000000000011</v>
      </c>
      <c r="AB652" s="50">
        <f>IFERROR(Y505*1,"0")+IFERROR(Y506*1,"0")+IFERROR(Y507*1,"0")</f>
        <v>0</v>
      </c>
      <c r="AC652" s="50">
        <f>IFERROR(Y512*1,"0")+IFERROR(Y516*1,"0")</f>
        <v>0</v>
      </c>
      <c r="AD652" s="50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2275.6799999999998</v>
      </c>
      <c r="AE652" s="50">
        <f>IFERROR(Y576*1,"0")</f>
        <v>0</v>
      </c>
      <c r="AF652" s="50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184.8</v>
      </c>
      <c r="AG652" s="50">
        <f>IFERROR(Y625*1,"0")+IFERROR(Y626*1,"0")+IFERROR(Y630*1,"0")+IFERROR(Y634*1,"0")+IFERROR(Y638*1,"0")+IFERROR(Y639*1,"0")</f>
        <v>0</v>
      </c>
    </row>
  </sheetData>
  <sheetProtection algorithmName="SHA-512" hashValue="2vzlGvVfb2g6IRwwZhwFpxjO3XhJuXu1fhOWoPtuJCYubYdtRp2MuQQo5jZPMJ9iLl5zSQq9oNgQIzNn7WuCtA==" saltValue="W76KQ74QG5tqS6yXvopHyg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0,00"/>
        <filter val="1 300,00"/>
        <filter val="1 540,00"/>
        <filter val="1 770,00"/>
        <filter val="10,00"/>
        <filter val="100,00"/>
        <filter val="104,17"/>
        <filter val="11,11"/>
        <filter val="11,99"/>
        <filter val="119,32"/>
        <filter val="119,73"/>
        <filter val="13,33"/>
        <filter val="13,50"/>
        <filter val="13,89"/>
        <filter val="140,00"/>
        <filter val="144,00"/>
        <filter val="150,00"/>
        <filter val="160,00"/>
        <filter val="17 955,50"/>
        <filter val="17,95"/>
        <filter val="170,00"/>
        <filter val="18 779,22"/>
        <filter val="180,00"/>
        <filter val="19 504,22"/>
        <filter val="19,05"/>
        <filter val="2 076,71"/>
        <filter val="2 100,00"/>
        <filter val="2 160,00"/>
        <filter val="2 610,00"/>
        <filter val="2,22"/>
        <filter val="2,38"/>
        <filter val="20,00"/>
        <filter val="200,00"/>
        <filter val="204,55"/>
        <filter val="220,00"/>
        <filter val="23,81"/>
        <filter val="240,00"/>
        <filter val="250,00"/>
        <filter val="26,67"/>
        <filter val="280,00"/>
        <filter val="29"/>
        <filter val="290,00"/>
        <filter val="3 200,00"/>
        <filter val="3,70"/>
        <filter val="30,00"/>
        <filter val="300,00"/>
        <filter val="327,78"/>
        <filter val="33,33"/>
        <filter val="340,00"/>
        <filter val="350,00"/>
        <filter val="36,00"/>
        <filter val="40,00"/>
        <filter val="402,67"/>
        <filter val="41,10"/>
        <filter val="460,00"/>
        <filter val="47,62"/>
        <filter val="48,00"/>
        <filter val="480,00"/>
        <filter val="5,00"/>
        <filter val="5,56"/>
        <filter val="5,95"/>
        <filter val="50,00"/>
        <filter val="510,00"/>
        <filter val="530,00"/>
        <filter val="550,00"/>
        <filter val="560,00"/>
        <filter val="6 040,00"/>
        <filter val="6,67"/>
        <filter val="60,00"/>
        <filter val="600,00"/>
        <filter val="63,92"/>
        <filter val="630,00"/>
        <filter val="746,00"/>
        <filter val="80,00"/>
        <filter val="9,26"/>
      </filters>
    </filterColumn>
    <filterColumn colId="29" showButton="0"/>
    <filterColumn colId="30" showButton="0"/>
  </autoFilter>
  <dataConsolidate/>
  <mergeCells count="114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A174:Z174"/>
    <mergeCell ref="A175:Z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A504:Z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A511:Z511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P517:V517"/>
    <mergeCell ref="A517:O518"/>
    <mergeCell ref="P518:V518"/>
    <mergeCell ref="A519:Z519"/>
    <mergeCell ref="A520:Z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A574:Z574"/>
    <mergeCell ref="A575:Z575"/>
    <mergeCell ref="D576:E576"/>
    <mergeCell ref="P576:T576"/>
    <mergeCell ref="P577:V577"/>
    <mergeCell ref="A577:O578"/>
    <mergeCell ref="P578:V578"/>
    <mergeCell ref="A579:Z579"/>
    <mergeCell ref="A580:Z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A624:Z624"/>
    <mergeCell ref="D625:E625"/>
    <mergeCell ref="P625:T625"/>
    <mergeCell ref="D626:E626"/>
    <mergeCell ref="P626:T626"/>
    <mergeCell ref="P627:V627"/>
    <mergeCell ref="A627:O628"/>
    <mergeCell ref="P628:V628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O650:O651"/>
    <mergeCell ref="P650:P651"/>
    <mergeCell ref="Q650:Q651"/>
    <mergeCell ref="R650:R651"/>
    <mergeCell ref="A629:Z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S650:S651"/>
    <mergeCell ref="T650:T651"/>
    <mergeCell ref="U650:U651"/>
    <mergeCell ref="V650:V651"/>
    <mergeCell ref="W650:W651"/>
    <mergeCell ref="X650:X651"/>
    <mergeCell ref="Y650:Y651"/>
    <mergeCell ref="Z650:Z651"/>
    <mergeCell ref="AA650:AA651"/>
    <mergeCell ref="AB650:AB651"/>
    <mergeCell ref="AC650:AC651"/>
    <mergeCell ref="AD650:AD651"/>
    <mergeCell ref="AE650:AE651"/>
    <mergeCell ref="AF650:AF651"/>
    <mergeCell ref="AG650:AG651"/>
    <mergeCell ref="P640:V640"/>
    <mergeCell ref="A640:O641"/>
    <mergeCell ref="P641:V641"/>
    <mergeCell ref="P642:V642"/>
    <mergeCell ref="A642:O647"/>
    <mergeCell ref="P643:V643"/>
    <mergeCell ref="P644:V644"/>
    <mergeCell ref="P645:V645"/>
    <mergeCell ref="P646:V646"/>
    <mergeCell ref="P647:V647"/>
    <mergeCell ref="C649:H649"/>
    <mergeCell ref="I649:W649"/>
    <mergeCell ref="X649:Y649"/>
    <mergeCell ref="Z649:AC649"/>
    <mergeCell ref="AF649:AG649"/>
    <mergeCell ref="A650:A651"/>
    <mergeCell ref="B650:B651"/>
  </mergeCells>
  <phoneticPr fontId="2" type="noConversion"/>
  <conditionalFormatting sqref="A8:N10">
    <cfRule type="expression" dxfId="4" priority="4" stopIfTrue="1">
      <formula>IF($V$5="самовывоз",1,0)</formula>
    </cfRule>
  </conditionalFormatting>
  <conditionalFormatting sqref="P5 P6:R6 P8">
    <cfRule type="expression" dxfId="3" priority="3" stopIfTrue="1">
      <formula>IF($V$5="доставка",1,0)</formula>
    </cfRule>
  </conditionalFormatting>
  <conditionalFormatting sqref="P9:R13">
    <cfRule type="expression" dxfId="2" priority="15" stopIfTrue="1">
      <formula>IF($V$5="самовывоз",1,0)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293 X111 X94" xr:uid="{00000000-0002-0000-0000-000011000000}">
      <formula1>IF(AK39&gt;0,OR(X39=0,AND(IF(X39-AK39&gt;=0,TRUE,FALSE),X39&gt;0,IF(X39/(H39*K39)=ROUND(X39/(H39*K39),0),TRUE,FALSE))),FALSE)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419 X410 X408 X406 X349 X129 X100 X63 X56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9"/>
    </row>
    <row r="3" spans="2:8" x14ac:dyDescent="0.2">
      <c r="B3" s="51" t="s">
        <v>1050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1052</v>
      </c>
      <c r="D6" s="51" t="s">
        <v>1053</v>
      </c>
      <c r="E6" s="51" t="s">
        <v>45</v>
      </c>
    </row>
    <row r="8" spans="2:8" x14ac:dyDescent="0.2">
      <c r="B8" s="51" t="s">
        <v>76</v>
      </c>
      <c r="C8" s="51" t="s">
        <v>1052</v>
      </c>
      <c r="D8" s="51" t="s">
        <v>45</v>
      </c>
      <c r="E8" s="51" t="s">
        <v>45</v>
      </c>
    </row>
    <row r="10" spans="2:8" x14ac:dyDescent="0.2">
      <c r="B10" s="51" t="s">
        <v>1054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1057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1058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1059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1060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1064</v>
      </c>
      <c r="C20" s="51" t="s">
        <v>45</v>
      </c>
      <c r="D20" s="51" t="s">
        <v>45</v>
      </c>
      <c r="E20" s="51" t="s">
        <v>45</v>
      </c>
    </row>
  </sheetData>
  <sheetProtection algorithmName="SHA-512" hashValue="un+1brV68DPHzyWIPhIcHlAMwGhLnC2nykoAgCGouFeLMeAeuJu1/FBbOSXcp4OwSoBKsQKC0eg6fzHSeYtylA==" saltValue="2vGfowUWltI3LwOeTlPCR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2025-03-04T08:49:04Z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