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B2FCAF3-D628-49BC-A95A-27FE797F54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BP322" i="1" s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Y22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Y210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O169" i="1"/>
  <c r="BM169" i="1"/>
  <c r="Y169" i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X159" i="1"/>
  <c r="X158" i="1"/>
  <c r="BO157" i="1"/>
  <c r="BM157" i="1"/>
  <c r="Y157" i="1"/>
  <c r="Y158" i="1" s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6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X47" i="1"/>
  <c r="X46" i="1"/>
  <c r="BO45" i="1"/>
  <c r="BM45" i="1"/>
  <c r="Y45" i="1"/>
  <c r="P45" i="1"/>
  <c r="BO44" i="1"/>
  <c r="BM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BP349" i="1" l="1"/>
  <c r="BN349" i="1"/>
  <c r="BP361" i="1"/>
  <c r="BN361" i="1"/>
  <c r="Z361" i="1"/>
  <c r="BP376" i="1"/>
  <c r="BN376" i="1"/>
  <c r="Z376" i="1"/>
  <c r="BP415" i="1"/>
  <c r="BN415" i="1"/>
  <c r="Z415" i="1"/>
  <c r="BP445" i="1"/>
  <c r="BN445" i="1"/>
  <c r="Z445" i="1"/>
  <c r="BP451" i="1"/>
  <c r="BN451" i="1"/>
  <c r="Z451" i="1"/>
  <c r="BP475" i="1"/>
  <c r="BN475" i="1"/>
  <c r="Z475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X646" i="1"/>
  <c r="Z36" i="1"/>
  <c r="BN36" i="1"/>
  <c r="Z51" i="1"/>
  <c r="BN51" i="1"/>
  <c r="Z63" i="1"/>
  <c r="BN63" i="1"/>
  <c r="Y73" i="1"/>
  <c r="Z77" i="1"/>
  <c r="BN77" i="1"/>
  <c r="Z87" i="1"/>
  <c r="BN87" i="1"/>
  <c r="Z100" i="1"/>
  <c r="BN100" i="1"/>
  <c r="Z101" i="1"/>
  <c r="BN101" i="1"/>
  <c r="Z109" i="1"/>
  <c r="BN109" i="1"/>
  <c r="Y114" i="1"/>
  <c r="Z119" i="1"/>
  <c r="BN119" i="1"/>
  <c r="Z135" i="1"/>
  <c r="BN135" i="1"/>
  <c r="Y138" i="1"/>
  <c r="Z157" i="1"/>
  <c r="Z158" i="1" s="1"/>
  <c r="BN157" i="1"/>
  <c r="BP157" i="1"/>
  <c r="Z161" i="1"/>
  <c r="BN161" i="1"/>
  <c r="Y166" i="1"/>
  <c r="Z181" i="1"/>
  <c r="BN181" i="1"/>
  <c r="Z192" i="1"/>
  <c r="BN192" i="1"/>
  <c r="Y195" i="1"/>
  <c r="Z206" i="1"/>
  <c r="BN206" i="1"/>
  <c r="Z217" i="1"/>
  <c r="BN217" i="1"/>
  <c r="Z237" i="1"/>
  <c r="BN237" i="1"/>
  <c r="Z250" i="1"/>
  <c r="BN250" i="1"/>
  <c r="Z267" i="1"/>
  <c r="BN267" i="1"/>
  <c r="Z290" i="1"/>
  <c r="BN290" i="1"/>
  <c r="Z322" i="1"/>
  <c r="BN322" i="1"/>
  <c r="Z349" i="1"/>
  <c r="Y377" i="1"/>
  <c r="BP375" i="1"/>
  <c r="BN375" i="1"/>
  <c r="Z375" i="1"/>
  <c r="BP407" i="1"/>
  <c r="BN407" i="1"/>
  <c r="Z407" i="1"/>
  <c r="BP435" i="1"/>
  <c r="BN435" i="1"/>
  <c r="Z435" i="1"/>
  <c r="BP450" i="1"/>
  <c r="BN450" i="1"/>
  <c r="Z450" i="1"/>
  <c r="BP474" i="1"/>
  <c r="BN474" i="1"/>
  <c r="Z474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BP556" i="1"/>
  <c r="BN556" i="1"/>
  <c r="Z556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Y501" i="1"/>
  <c r="Y121" i="1"/>
  <c r="BP117" i="1"/>
  <c r="BN117" i="1"/>
  <c r="Z117" i="1"/>
  <c r="BP131" i="1"/>
  <c r="BN131" i="1"/>
  <c r="Z131" i="1"/>
  <c r="BP152" i="1"/>
  <c r="BN152" i="1"/>
  <c r="Z152" i="1"/>
  <c r="Y171" i="1"/>
  <c r="BP169" i="1"/>
  <c r="BN169" i="1"/>
  <c r="Z169" i="1"/>
  <c r="BP187" i="1"/>
  <c r="BN187" i="1"/>
  <c r="Z187" i="1"/>
  <c r="BP204" i="1"/>
  <c r="BN204" i="1"/>
  <c r="Z204" i="1"/>
  <c r="BP215" i="1"/>
  <c r="BN215" i="1"/>
  <c r="Z215" i="1"/>
  <c r="BP223" i="1"/>
  <c r="BN223" i="1"/>
  <c r="Z223" i="1"/>
  <c r="BP235" i="1"/>
  <c r="BN235" i="1"/>
  <c r="Z235" i="1"/>
  <c r="BP248" i="1"/>
  <c r="BN248" i="1"/>
  <c r="Z248" i="1"/>
  <c r="BP265" i="1"/>
  <c r="BN265" i="1"/>
  <c r="Z265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Y309" i="1"/>
  <c r="BP307" i="1"/>
  <c r="BN307" i="1"/>
  <c r="Z307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59" i="1"/>
  <c r="BN359" i="1"/>
  <c r="Z359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Y460" i="1"/>
  <c r="Y459" i="1"/>
  <c r="BP458" i="1"/>
  <c r="BN458" i="1"/>
  <c r="Z458" i="1"/>
  <c r="Z459" i="1" s="1"/>
  <c r="BP468" i="1"/>
  <c r="BN468" i="1"/>
  <c r="Z468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Z24" i="1"/>
  <c r="BN24" i="1"/>
  <c r="C652" i="1"/>
  <c r="Z38" i="1"/>
  <c r="BN38" i="1"/>
  <c r="Z44" i="1"/>
  <c r="BN44" i="1"/>
  <c r="BP44" i="1"/>
  <c r="Y47" i="1"/>
  <c r="D652" i="1"/>
  <c r="Z53" i="1"/>
  <c r="BN53" i="1"/>
  <c r="Z61" i="1"/>
  <c r="BN61" i="1"/>
  <c r="Z67" i="1"/>
  <c r="BN67" i="1"/>
  <c r="BP67" i="1"/>
  <c r="Y74" i="1"/>
  <c r="Z71" i="1"/>
  <c r="BN71" i="1"/>
  <c r="Y82" i="1"/>
  <c r="Z79" i="1"/>
  <c r="BN79" i="1"/>
  <c r="Z85" i="1"/>
  <c r="BN85" i="1"/>
  <c r="BP85" i="1"/>
  <c r="Y88" i="1"/>
  <c r="Z92" i="1"/>
  <c r="BN92" i="1"/>
  <c r="Y95" i="1"/>
  <c r="Z98" i="1"/>
  <c r="BN98" i="1"/>
  <c r="BP98" i="1"/>
  <c r="Y105" i="1"/>
  <c r="Z103" i="1"/>
  <c r="BN103" i="1"/>
  <c r="Z104" i="1"/>
  <c r="BN104" i="1"/>
  <c r="Z111" i="1"/>
  <c r="BN111" i="1"/>
  <c r="Y133" i="1"/>
  <c r="BP123" i="1"/>
  <c r="BN123" i="1"/>
  <c r="Z123" i="1"/>
  <c r="G652" i="1"/>
  <c r="BP142" i="1"/>
  <c r="BN142" i="1"/>
  <c r="Z142" i="1"/>
  <c r="BP163" i="1"/>
  <c r="BN163" i="1"/>
  <c r="Z163" i="1"/>
  <c r="BP183" i="1"/>
  <c r="BN183" i="1"/>
  <c r="Z183" i="1"/>
  <c r="BP198" i="1"/>
  <c r="BN198" i="1"/>
  <c r="Z198" i="1"/>
  <c r="BP209" i="1"/>
  <c r="BN209" i="1"/>
  <c r="Z209" i="1"/>
  <c r="BP219" i="1"/>
  <c r="BN219" i="1"/>
  <c r="Z219" i="1"/>
  <c r="BP228" i="1"/>
  <c r="BN228" i="1"/>
  <c r="Z228" i="1"/>
  <c r="BP239" i="1"/>
  <c r="BN239" i="1"/>
  <c r="Z239" i="1"/>
  <c r="BP252" i="1"/>
  <c r="BN252" i="1"/>
  <c r="Z252" i="1"/>
  <c r="BP269" i="1"/>
  <c r="BN269" i="1"/>
  <c r="Z269" i="1"/>
  <c r="BP292" i="1"/>
  <c r="BN292" i="1"/>
  <c r="Z292" i="1"/>
  <c r="BP327" i="1"/>
  <c r="BN327" i="1"/>
  <c r="Z327" i="1"/>
  <c r="BP351" i="1"/>
  <c r="BN351" i="1"/>
  <c r="Z351" i="1"/>
  <c r="BP365" i="1"/>
  <c r="BN365" i="1"/>
  <c r="Z365" i="1"/>
  <c r="BP382" i="1"/>
  <c r="BN382" i="1"/>
  <c r="Z382" i="1"/>
  <c r="BP409" i="1"/>
  <c r="BN409" i="1"/>
  <c r="Z409" i="1"/>
  <c r="BP419" i="1"/>
  <c r="BN419" i="1"/>
  <c r="Z419" i="1"/>
  <c r="BP425" i="1"/>
  <c r="BN425" i="1"/>
  <c r="Z425" i="1"/>
  <c r="BP437" i="1"/>
  <c r="BN437" i="1"/>
  <c r="Z437" i="1"/>
  <c r="BP453" i="1"/>
  <c r="BN453" i="1"/>
  <c r="Z453" i="1"/>
  <c r="BP469" i="1"/>
  <c r="BN469" i="1"/>
  <c r="Z469" i="1"/>
  <c r="BP477" i="1"/>
  <c r="BN477" i="1"/>
  <c r="Z477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Y567" i="1"/>
  <c r="BP563" i="1"/>
  <c r="BN563" i="1"/>
  <c r="Z563" i="1"/>
  <c r="Y566" i="1"/>
  <c r="Y120" i="1"/>
  <c r="Y132" i="1"/>
  <c r="Y137" i="1"/>
  <c r="Y148" i="1"/>
  <c r="Y167" i="1"/>
  <c r="Y172" i="1"/>
  <c r="I652" i="1"/>
  <c r="Y188" i="1"/>
  <c r="Y244" i="1"/>
  <c r="Q652" i="1"/>
  <c r="Y310" i="1"/>
  <c r="Y330" i="1"/>
  <c r="Y356" i="1"/>
  <c r="Y447" i="1"/>
  <c r="Y455" i="1"/>
  <c r="Z652" i="1"/>
  <c r="BP472" i="1"/>
  <c r="BN472" i="1"/>
  <c r="Z472" i="1"/>
  <c r="BP484" i="1"/>
  <c r="BN484" i="1"/>
  <c r="Z484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Y508" i="1"/>
  <c r="H9" i="1"/>
  <c r="A10" i="1"/>
  <c r="B652" i="1"/>
  <c r="X643" i="1"/>
  <c r="X644" i="1"/>
  <c r="Z23" i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Y65" i="1"/>
  <c r="Z68" i="1"/>
  <c r="BN68" i="1"/>
  <c r="BP68" i="1"/>
  <c r="Z70" i="1"/>
  <c r="BN70" i="1"/>
  <c r="Z72" i="1"/>
  <c r="BN72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BN99" i="1"/>
  <c r="BP99" i="1"/>
  <c r="Z102" i="1"/>
  <c r="BN102" i="1"/>
  <c r="F652" i="1"/>
  <c r="Z110" i="1"/>
  <c r="BN110" i="1"/>
  <c r="BP110" i="1"/>
  <c r="Z112" i="1"/>
  <c r="BN112" i="1"/>
  <c r="Y115" i="1"/>
  <c r="Z118" i="1"/>
  <c r="Z120" i="1" s="1"/>
  <c r="BN118" i="1"/>
  <c r="BP118" i="1"/>
  <c r="Z124" i="1"/>
  <c r="BN124" i="1"/>
  <c r="BP124" i="1"/>
  <c r="Z127" i="1"/>
  <c r="BN127" i="1"/>
  <c r="Z128" i="1"/>
  <c r="BN128" i="1"/>
  <c r="Z130" i="1"/>
  <c r="BN130" i="1"/>
  <c r="Z136" i="1"/>
  <c r="Z137" i="1" s="1"/>
  <c r="BN136" i="1"/>
  <c r="BP136" i="1"/>
  <c r="Z141" i="1"/>
  <c r="BN141" i="1"/>
  <c r="BP141" i="1"/>
  <c r="Y144" i="1"/>
  <c r="Z147" i="1"/>
  <c r="Z148" i="1" s="1"/>
  <c r="BN147" i="1"/>
  <c r="BP147" i="1"/>
  <c r="Z151" i="1"/>
  <c r="Z153" i="1" s="1"/>
  <c r="BN151" i="1"/>
  <c r="BP151" i="1"/>
  <c r="Y154" i="1"/>
  <c r="H652" i="1"/>
  <c r="Y159" i="1"/>
  <c r="Z162" i="1"/>
  <c r="BN162" i="1"/>
  <c r="BP162" i="1"/>
  <c r="Z164" i="1"/>
  <c r="BN164" i="1"/>
  <c r="Z170" i="1"/>
  <c r="Z171" i="1" s="1"/>
  <c r="BN170" i="1"/>
  <c r="BP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Y189" i="1"/>
  <c r="J652" i="1"/>
  <c r="Z193" i="1"/>
  <c r="BN193" i="1"/>
  <c r="BP193" i="1"/>
  <c r="Y194" i="1"/>
  <c r="Z197" i="1"/>
  <c r="Z199" i="1" s="1"/>
  <c r="BN197" i="1"/>
  <c r="BP197" i="1"/>
  <c r="Y200" i="1"/>
  <c r="Y211" i="1"/>
  <c r="Z203" i="1"/>
  <c r="BN203" i="1"/>
  <c r="BP203" i="1"/>
  <c r="Z205" i="1"/>
  <c r="BN205" i="1"/>
  <c r="Z207" i="1"/>
  <c r="BN207" i="1"/>
  <c r="BP208" i="1"/>
  <c r="BN208" i="1"/>
  <c r="Z208" i="1"/>
  <c r="Y225" i="1"/>
  <c r="BP216" i="1"/>
  <c r="BN216" i="1"/>
  <c r="Z216" i="1"/>
  <c r="BP220" i="1"/>
  <c r="BN220" i="1"/>
  <c r="Z220" i="1"/>
  <c r="Y231" i="1"/>
  <c r="Y232" i="1"/>
  <c r="BP227" i="1"/>
  <c r="BN227" i="1"/>
  <c r="Z227" i="1"/>
  <c r="F9" i="1"/>
  <c r="J9" i="1"/>
  <c r="Y41" i="1"/>
  <c r="Y58" i="1"/>
  <c r="Y143" i="1"/>
  <c r="Y178" i="1"/>
  <c r="BP214" i="1"/>
  <c r="BN214" i="1"/>
  <c r="Z214" i="1"/>
  <c r="BP218" i="1"/>
  <c r="BN218" i="1"/>
  <c r="Z218" i="1"/>
  <c r="BP222" i="1"/>
  <c r="BN222" i="1"/>
  <c r="Z222" i="1"/>
  <c r="Z229" i="1"/>
  <c r="BN229" i="1"/>
  <c r="K652" i="1"/>
  <c r="Z236" i="1"/>
  <c r="BN236" i="1"/>
  <c r="BP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Z348" i="1"/>
  <c r="BN348" i="1"/>
  <c r="BP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257" i="1"/>
  <c r="Y274" i="1"/>
  <c r="Y279" i="1"/>
  <c r="Y286" i="1"/>
  <c r="Y295" i="1"/>
  <c r="Y315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Y442" i="1"/>
  <c r="BP438" i="1"/>
  <c r="BN438" i="1"/>
  <c r="Z438" i="1"/>
  <c r="Y448" i="1"/>
  <c r="Y456" i="1"/>
  <c r="Y481" i="1"/>
  <c r="Y485" i="1"/>
  <c r="Y502" i="1"/>
  <c r="BP506" i="1"/>
  <c r="BN506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B652" i="1"/>
  <c r="Z446" i="1"/>
  <c r="BN446" i="1"/>
  <c r="Z452" i="1"/>
  <c r="BN452" i="1"/>
  <c r="Z454" i="1"/>
  <c r="BN454" i="1"/>
  <c r="Z464" i="1"/>
  <c r="BN464" i="1"/>
  <c r="BP464" i="1"/>
  <c r="Z465" i="1"/>
  <c r="BN465" i="1"/>
  <c r="Z466" i="1"/>
  <c r="BN466" i="1"/>
  <c r="Z467" i="1"/>
  <c r="BN467" i="1"/>
  <c r="Z470" i="1"/>
  <c r="BN470" i="1"/>
  <c r="Z471" i="1"/>
  <c r="BN471" i="1"/>
  <c r="Z473" i="1"/>
  <c r="BN473" i="1"/>
  <c r="Z476" i="1"/>
  <c r="BN476" i="1"/>
  <c r="Z478" i="1"/>
  <c r="BN478" i="1"/>
  <c r="Z479" i="1"/>
  <c r="BN479" i="1"/>
  <c r="Y480" i="1"/>
  <c r="Z483" i="1"/>
  <c r="BN483" i="1"/>
  <c r="BP483" i="1"/>
  <c r="AA652" i="1"/>
  <c r="Y495" i="1"/>
  <c r="Z497" i="1"/>
  <c r="BN497" i="1"/>
  <c r="BP497" i="1"/>
  <c r="Z500" i="1"/>
  <c r="BN500" i="1"/>
  <c r="Z505" i="1"/>
  <c r="BN505" i="1"/>
  <c r="BP505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89" i="1" l="1"/>
  <c r="Z485" i="1"/>
  <c r="Z447" i="1"/>
  <c r="Z377" i="1"/>
  <c r="Z371" i="1"/>
  <c r="Z243" i="1"/>
  <c r="Z224" i="1"/>
  <c r="Z194" i="1"/>
  <c r="Z143" i="1"/>
  <c r="Z132" i="1"/>
  <c r="Z73" i="1"/>
  <c r="Z64" i="1"/>
  <c r="Z57" i="1"/>
  <c r="Z26" i="1"/>
  <c r="X645" i="1"/>
  <c r="Z621" i="1"/>
  <c r="Z455" i="1"/>
  <c r="Y643" i="1"/>
  <c r="Y645" i="1" s="1"/>
  <c r="Y642" i="1"/>
  <c r="Z606" i="1"/>
  <c r="Y644" i="1"/>
  <c r="Z210" i="1"/>
  <c r="Z545" i="1"/>
  <c r="Z501" i="1"/>
  <c r="Z560" i="1"/>
  <c r="Z355" i="1"/>
  <c r="Z166" i="1"/>
  <c r="Z114" i="1"/>
  <c r="Z105" i="1"/>
  <c r="Z426" i="1"/>
  <c r="Z614" i="1"/>
  <c r="Z508" i="1"/>
  <c r="Z480" i="1"/>
  <c r="Z538" i="1"/>
  <c r="Z401" i="1"/>
  <c r="Z416" i="1"/>
  <c r="Z390" i="1"/>
  <c r="Z384" i="1"/>
  <c r="Z362" i="1"/>
  <c r="Z295" i="1"/>
  <c r="Z285" i="1"/>
  <c r="Z273" i="1"/>
  <c r="Z256" i="1"/>
  <c r="Z188" i="1"/>
  <c r="Z82" i="1"/>
  <c r="Z41" i="1"/>
  <c r="Y646" i="1"/>
  <c r="Z596" i="1"/>
  <c r="Z442" i="1"/>
  <c r="Z231" i="1"/>
  <c r="Z647" i="1" l="1"/>
</calcChain>
</file>

<file path=xl/sharedStrings.xml><?xml version="1.0" encoding="utf-8"?>
<sst xmlns="http://schemas.openxmlformats.org/spreadsheetml/2006/main" count="3028" uniqueCount="1065">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</sst>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45722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0.54166666666666663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120</v>
      </c>
      <c r="Y39" s="742">
        <f t="shared" si="0"/>
        <v>120</v>
      </c>
      <c r="Z39" s="36">
        <f>IFERROR(IF(Y39=0,"",ROUNDUP(Y39/H39,0)*0.00902),"")</f>
        <v>0.27060000000000001</v>
      </c>
      <c r="AA39" s="56"/>
      <c r="AB39" s="57"/>
      <c r="AC39" s="87" t="s">
        <v>98</v>
      </c>
      <c r="AG39" s="64"/>
      <c r="AJ39" s="68" t="s">
        <v>108</v>
      </c>
      <c r="AK39" s="68">
        <v>48</v>
      </c>
      <c r="BB39" s="88" t="s">
        <v>1</v>
      </c>
      <c r="BM39" s="64">
        <f t="shared" si="1"/>
        <v>126.3</v>
      </c>
      <c r="BN39" s="64">
        <f t="shared" si="2"/>
        <v>126.3</v>
      </c>
      <c r="BO39" s="64">
        <f t="shared" si="3"/>
        <v>0.22727272727272729</v>
      </c>
      <c r="BP39" s="64">
        <f t="shared" si="4"/>
        <v>0.22727272727272729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30</v>
      </c>
      <c r="Y41" s="743">
        <f>IFERROR(Y35/H35,"0")+IFERROR(Y36/H36,"0")+IFERROR(Y37/H37,"0")+IFERROR(Y38/H38,"0")+IFERROR(Y39/H39,"0")+IFERROR(Y40/H40,"0")</f>
        <v>30</v>
      </c>
      <c r="Z41" s="743">
        <f>IFERROR(IF(Z35="",0,Z35),"0")+IFERROR(IF(Z36="",0,Z36),"0")+IFERROR(IF(Z37="",0,Z37),"0")+IFERROR(IF(Z38="",0,Z38),"0")+IFERROR(IF(Z39="",0,Z39),"0")+IFERROR(IF(Z40="",0,Z40),"0")</f>
        <v>0.27060000000000001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120</v>
      </c>
      <c r="Y42" s="743">
        <f>IFERROR(SUM(Y35:Y40),"0")</f>
        <v>120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5</v>
      </c>
      <c r="Y45" s="742">
        <f>IFERROR(IF(X45="",0,CEILING((X45/$H45),1)*$H45),"")</f>
        <v>5.4</v>
      </c>
      <c r="Z45" s="36">
        <f>IFERROR(IF(Y45=0,"",ROUNDUP(Y45/H45,0)*0.00651),"")</f>
        <v>1.9529999999999999E-2</v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5.5</v>
      </c>
      <c r="BN45" s="64">
        <f>IFERROR(Y45*I45/H45,"0")</f>
        <v>5.94</v>
      </c>
      <c r="BO45" s="64">
        <f>IFERROR(1/J45*(X45/H45),"0")</f>
        <v>1.5262515262515264E-2</v>
      </c>
      <c r="BP45" s="64">
        <f>IFERROR(1/J45*(Y45/H45),"0")</f>
        <v>1.6483516483516484E-2</v>
      </c>
    </row>
    <row r="46" spans="1:68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2.7777777777777777</v>
      </c>
      <c r="Y46" s="743">
        <f>IFERROR(Y44/H44,"0")+IFERROR(Y45/H45,"0")</f>
        <v>3</v>
      </c>
      <c r="Z46" s="743">
        <f>IFERROR(IF(Z44="",0,Z44),"0")+IFERROR(IF(Z45="",0,Z45),"0")</f>
        <v>1.9529999999999999E-2</v>
      </c>
      <c r="AA46" s="744"/>
      <c r="AB46" s="744"/>
      <c r="AC46" s="744"/>
    </row>
    <row r="47" spans="1:68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5</v>
      </c>
      <c r="Y47" s="743">
        <f>IFERROR(SUM(Y44:Y45),"0")</f>
        <v>5.4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124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125</v>
      </c>
      <c r="AG51" s="64"/>
      <c r="AJ51" s="68" t="s">
        <v>126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133</v>
      </c>
      <c r="B54" s="54" t="s">
        <v>134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135</v>
      </c>
      <c r="B55" s="54" t="s">
        <v>136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137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138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139</v>
      </c>
      <c r="B56" s="54" t="s">
        <v>140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124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77</v>
      </c>
      <c r="Y56" s="742">
        <f t="shared" si="5"/>
        <v>81</v>
      </c>
      <c r="Z56" s="36">
        <f>IFERROR(IF(Y56=0,"",ROUNDUP(Y56/H56,0)*0.00902),"")</f>
        <v>0.16236</v>
      </c>
      <c r="AA56" s="56"/>
      <c r="AB56" s="57"/>
      <c r="AC56" s="107" t="s">
        <v>125</v>
      </c>
      <c r="AG56" s="64"/>
      <c r="AJ56" s="68" t="s">
        <v>126</v>
      </c>
      <c r="AK56" s="68">
        <v>594</v>
      </c>
      <c r="BB56" s="108" t="s">
        <v>1</v>
      </c>
      <c r="BM56" s="64">
        <f t="shared" si="6"/>
        <v>80.593333333333334</v>
      </c>
      <c r="BN56" s="64">
        <f t="shared" si="7"/>
        <v>84.78</v>
      </c>
      <c r="BO56" s="64">
        <f t="shared" si="8"/>
        <v>0.12962962962962962</v>
      </c>
      <c r="BP56" s="64">
        <f t="shared" si="9"/>
        <v>0.13636363636363635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17.111111111111111</v>
      </c>
      <c r="Y57" s="743">
        <f>IFERROR(Y50/H50,"0")+IFERROR(Y51/H51,"0")+IFERROR(Y52/H52,"0")+IFERROR(Y53/H53,"0")+IFERROR(Y54/H54,"0")+IFERROR(Y55/H55,"0")+IFERROR(Y56/H56,"0")</f>
        <v>18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0.16236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77</v>
      </c>
      <c r="Y58" s="743">
        <f>IFERROR(SUM(Y50:Y56),"0")</f>
        <v>81</v>
      </c>
      <c r="Z58" s="37"/>
      <c r="AA58" s="744"/>
      <c r="AB58" s="744"/>
      <c r="AC58" s="744"/>
    </row>
    <row r="59" spans="1:68" ht="14.25" hidden="1" customHeight="1" x14ac:dyDescent="0.25">
      <c r="A59" s="757" t="s">
        <v>141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142</v>
      </c>
      <c r="B60" s="54" t="s">
        <v>143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72</v>
      </c>
      <c r="Y60" s="742">
        <f>IFERROR(IF(X60="",0,CEILING((X60/$H60),1)*$H60),"")</f>
        <v>75.600000000000009</v>
      </c>
      <c r="Z60" s="36">
        <f>IFERROR(IF(Y60=0,"",ROUNDUP(Y60/H60,0)*0.01898),"")</f>
        <v>0.13286000000000001</v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74.899999999999991</v>
      </c>
      <c r="BN60" s="64">
        <f>IFERROR(Y60*I60/H60,"0")</f>
        <v>78.64500000000001</v>
      </c>
      <c r="BO60" s="64">
        <f>IFERROR(1/J60*(X60/H60),"0")</f>
        <v>0.10416666666666666</v>
      </c>
      <c r="BP60" s="64">
        <f>IFERROR(1/J60*(Y60/H60),"0")</f>
        <v>0.109375</v>
      </c>
    </row>
    <row r="61" spans="1:68" ht="27" hidden="1" customHeight="1" x14ac:dyDescent="0.25">
      <c r="A61" s="54" t="s">
        <v>145</v>
      </c>
      <c r="B61" s="54" t="s">
        <v>146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148</v>
      </c>
      <c r="B62" s="54" t="s">
        <v>149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144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124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68</v>
      </c>
      <c r="Y63" s="742">
        <f>IFERROR(IF(X63="",0,CEILING((X63/$H63),1)*$H63),"")</f>
        <v>70.2</v>
      </c>
      <c r="Z63" s="36">
        <f>IFERROR(IF(Y63=0,"",ROUNDUP(Y63/H63,0)*0.00651),"")</f>
        <v>0.16925999999999999</v>
      </c>
      <c r="AA63" s="56"/>
      <c r="AB63" s="57"/>
      <c r="AC63" s="115" t="s">
        <v>144</v>
      </c>
      <c r="AG63" s="64"/>
      <c r="AJ63" s="68" t="s">
        <v>126</v>
      </c>
      <c r="AK63" s="68">
        <v>491.4</v>
      </c>
      <c r="BB63" s="116" t="s">
        <v>1</v>
      </c>
      <c r="BM63" s="64">
        <f>IFERROR(X63*I63/H63,"0")</f>
        <v>72.533333333333331</v>
      </c>
      <c r="BN63" s="64">
        <f>IFERROR(Y63*I63/H63,"0")</f>
        <v>74.88</v>
      </c>
      <c r="BO63" s="64">
        <f>IFERROR(1/J63*(X63/H63),"0")</f>
        <v>0.13838013838013838</v>
      </c>
      <c r="BP63" s="64">
        <f>IFERROR(1/J63*(Y63/H63),"0")</f>
        <v>0.14285714285714288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31.851851851851848</v>
      </c>
      <c r="Y64" s="743">
        <f>IFERROR(Y60/H60,"0")+IFERROR(Y61/H61,"0")+IFERROR(Y62/H62,"0")+IFERROR(Y63/H63,"0")</f>
        <v>33</v>
      </c>
      <c r="Z64" s="743">
        <f>IFERROR(IF(Z60="",0,Z60),"0")+IFERROR(IF(Z61="",0,Z61),"0")+IFERROR(IF(Z62="",0,Z62),"0")+IFERROR(IF(Z63="",0,Z63),"0")</f>
        <v>0.30212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140</v>
      </c>
      <c r="Y65" s="743">
        <f>IFERROR(SUM(Y60:Y63),"0")</f>
        <v>145.80000000000001</v>
      </c>
      <c r="Z65" s="37"/>
      <c r="AA65" s="744"/>
      <c r="AB65" s="744"/>
      <c r="AC65" s="744"/>
    </row>
    <row r="66" spans="1:68" ht="14.25" hidden="1" customHeight="1" x14ac:dyDescent="0.25">
      <c r="A66" s="757" t="s">
        <v>152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153</v>
      </c>
      <c r="B67" s="54" t="s">
        <v>154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158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166</v>
      </c>
      <c r="B72" s="54" t="s">
        <v>167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161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168</v>
      </c>
      <c r="B76" s="54" t="s">
        <v>169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171</v>
      </c>
      <c r="B77" s="54" t="s">
        <v>172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174</v>
      </c>
      <c r="B78" s="54" t="s">
        <v>175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177</v>
      </c>
      <c r="B79" s="54" t="s">
        <v>178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179</v>
      </c>
      <c r="B80" s="54" t="s">
        <v>180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173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181</v>
      </c>
      <c r="B81" s="54" t="s">
        <v>182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176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183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184</v>
      </c>
      <c r="B85" s="54" t="s">
        <v>185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184</v>
      </c>
      <c r="B86" s="54" t="s">
        <v>187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188</v>
      </c>
      <c r="B87" s="54" t="s">
        <v>189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191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192</v>
      </c>
      <c r="B92" s="54" t="s">
        <v>193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137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194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195</v>
      </c>
      <c r="B93" s="54" t="s">
        <v>196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194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197</v>
      </c>
      <c r="B94" s="54" t="s">
        <v>198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137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90</v>
      </c>
      <c r="Y94" s="742">
        <f>IFERROR(IF(X94="",0,CEILING((X94/$H94),1)*$H94),"")</f>
        <v>90</v>
      </c>
      <c r="Z94" s="36">
        <f>IFERROR(IF(Y94=0,"",ROUNDUP(Y94/H94,0)*0.00902),"")</f>
        <v>0.1804</v>
      </c>
      <c r="AA94" s="56"/>
      <c r="AB94" s="57"/>
      <c r="AC94" s="151" t="s">
        <v>199</v>
      </c>
      <c r="AG94" s="64"/>
      <c r="AJ94" s="68" t="s">
        <v>108</v>
      </c>
      <c r="AK94" s="68">
        <v>54</v>
      </c>
      <c r="BB94" s="152" t="s">
        <v>1</v>
      </c>
      <c r="BM94" s="64">
        <f>IFERROR(X94*I94/H94,"0")</f>
        <v>94.199999999999989</v>
      </c>
      <c r="BN94" s="64">
        <f>IFERROR(Y94*I94/H94,"0")</f>
        <v>94.199999999999989</v>
      </c>
      <c r="BO94" s="64">
        <f>IFERROR(1/J94*(X94/H94),"0")</f>
        <v>0.15151515151515152</v>
      </c>
      <c r="BP94" s="64">
        <f>IFERROR(1/J94*(Y94/H94),"0")</f>
        <v>0.15151515151515152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20</v>
      </c>
      <c r="Y95" s="743">
        <f>IFERROR(Y92/H92,"0")+IFERROR(Y93/H93,"0")+IFERROR(Y94/H94,"0")</f>
        <v>20</v>
      </c>
      <c r="Z95" s="743">
        <f>IFERROR(IF(Z92="",0,Z92),"0")+IFERROR(IF(Z93="",0,Z93),"0")+IFERROR(IF(Z94="",0,Z94),"0")</f>
        <v>0.1804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90</v>
      </c>
      <c r="Y96" s="743">
        <f>IFERROR(SUM(Y92:Y94),"0")</f>
        <v>90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200</v>
      </c>
      <c r="B98" s="54" t="s">
        <v>201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200</v>
      </c>
      <c r="B99" s="54" t="s">
        <v>203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53</v>
      </c>
      <c r="Y99" s="742">
        <f t="shared" si="20"/>
        <v>58.800000000000004</v>
      </c>
      <c r="Z99" s="36">
        <f>IFERROR(IF(Y99=0,"",ROUNDUP(Y99/H99,0)*0.01898),"")</f>
        <v>0.13286000000000001</v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21"/>
        <v>56.274642857142858</v>
      </c>
      <c r="BN99" s="64">
        <f t="shared" si="22"/>
        <v>62.433000000000007</v>
      </c>
      <c r="BO99" s="64">
        <f t="shared" si="23"/>
        <v>9.8586309523809521E-2</v>
      </c>
      <c r="BP99" s="64">
        <f t="shared" si="24"/>
        <v>0.109375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124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51</v>
      </c>
      <c r="Y100" s="742">
        <f t="shared" si="20"/>
        <v>51.300000000000004</v>
      </c>
      <c r="Z100" s="36">
        <f>IFERROR(IF(Y100=0,"",ROUNDUP(Y100/H100,0)*0.00651),"")</f>
        <v>0.12369000000000001</v>
      </c>
      <c r="AA100" s="56"/>
      <c r="AB100" s="57"/>
      <c r="AC100" s="157" t="s">
        <v>202</v>
      </c>
      <c r="AG100" s="64"/>
      <c r="AJ100" s="68" t="s">
        <v>126</v>
      </c>
      <c r="AK100" s="68">
        <v>491.4</v>
      </c>
      <c r="BB100" s="158" t="s">
        <v>1</v>
      </c>
      <c r="BM100" s="64">
        <f t="shared" si="21"/>
        <v>55.759999999999991</v>
      </c>
      <c r="BN100" s="64">
        <f t="shared" si="22"/>
        <v>56.088000000000001</v>
      </c>
      <c r="BO100" s="64">
        <f t="shared" si="23"/>
        <v>0.10378510378510379</v>
      </c>
      <c r="BP100" s="64">
        <f t="shared" si="24"/>
        <v>0.1043956043956044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137</v>
      </c>
      <c r="N101" s="33"/>
      <c r="O101" s="32">
        <v>45</v>
      </c>
      <c r="P101" s="1085" t="s">
        <v>207</v>
      </c>
      <c r="Q101" s="752"/>
      <c r="R101" s="752"/>
      <c r="S101" s="752"/>
      <c r="T101" s="753"/>
      <c r="U101" s="34" t="s">
        <v>208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210</v>
      </c>
      <c r="B102" s="54" t="s">
        <v>211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212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213</v>
      </c>
      <c r="B103" s="54" t="s">
        <v>214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213</v>
      </c>
      <c r="B104" s="54" t="s">
        <v>215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216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25.198412698412699</v>
      </c>
      <c r="Y105" s="743">
        <f>IFERROR(Y98/H98,"0")+IFERROR(Y99/H99,"0")+IFERROR(Y100/H100,"0")+IFERROR(Y101/H101,"0")+IFERROR(Y102/H102,"0")+IFERROR(Y103/H103,"0")+IFERROR(Y104/H104,"0")</f>
        <v>26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0.25655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104</v>
      </c>
      <c r="Y106" s="743">
        <f>IFERROR(SUM(Y98:Y104),"0")</f>
        <v>110.10000000000001</v>
      </c>
      <c r="Z106" s="37"/>
      <c r="AA106" s="744"/>
      <c r="AB106" s="744"/>
      <c r="AC106" s="744"/>
    </row>
    <row r="107" spans="1:68" ht="16.5" hidden="1" customHeight="1" x14ac:dyDescent="0.25">
      <c r="A107" s="745" t="s">
        <v>217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218</v>
      </c>
      <c r="B109" s="54" t="s">
        <v>219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220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221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220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222</v>
      </c>
      <c r="B111" s="54" t="s">
        <v>223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 t="s">
        <v>107</v>
      </c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220</v>
      </c>
      <c r="AG111" s="64"/>
      <c r="AJ111" s="68" t="s">
        <v>108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90</v>
      </c>
      <c r="Y112" s="742">
        <f>IFERROR(IF(X112="",0,CEILING((X112/$H112),1)*$H112),"")</f>
        <v>90</v>
      </c>
      <c r="Z112" s="36">
        <f>IFERROR(IF(Y112=0,"",ROUNDUP(Y112/H112,0)*0.00902),"")</f>
        <v>0.1804</v>
      </c>
      <c r="AA112" s="56"/>
      <c r="AB112" s="57"/>
      <c r="AC112" s="173" t="s">
        <v>220</v>
      </c>
      <c r="AG112" s="64"/>
      <c r="AJ112" s="68"/>
      <c r="AK112" s="68">
        <v>0</v>
      </c>
      <c r="BB112" s="174" t="s">
        <v>1</v>
      </c>
      <c r="BM112" s="64">
        <f>IFERROR(X112*I112/H112,"0")</f>
        <v>94.199999999999989</v>
      </c>
      <c r="BN112" s="64">
        <f>IFERROR(Y112*I112/H112,"0")</f>
        <v>94.199999999999989</v>
      </c>
      <c r="BO112" s="64">
        <f>IFERROR(1/J112*(X112/H112),"0")</f>
        <v>0.15151515151515152</v>
      </c>
      <c r="BP112" s="64">
        <f>IFERROR(1/J112*(Y112/H112),"0")</f>
        <v>0.15151515151515152</v>
      </c>
    </row>
    <row r="113" spans="1:68" ht="16.5" hidden="1" customHeight="1" x14ac:dyDescent="0.25">
      <c r="A113" s="54" t="s">
        <v>226</v>
      </c>
      <c r="B113" s="54" t="s">
        <v>227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220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20</v>
      </c>
      <c r="Y114" s="743">
        <f>IFERROR(Y109/H109,"0")+IFERROR(Y110/H110,"0")+IFERROR(Y111/H111,"0")+IFERROR(Y112/H112,"0")+IFERROR(Y113/H113,"0")</f>
        <v>20</v>
      </c>
      <c r="Z114" s="743">
        <f>IFERROR(IF(Z109="",0,Z109),"0")+IFERROR(IF(Z110="",0,Z110),"0")+IFERROR(IF(Z111="",0,Z111),"0")+IFERROR(IF(Z112="",0,Z112),"0")+IFERROR(IF(Z113="",0,Z113),"0")</f>
        <v>0.1804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90</v>
      </c>
      <c r="Y115" s="743">
        <f>IFERROR(SUM(Y109:Y113),"0")</f>
        <v>90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141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228</v>
      </c>
      <c r="B117" s="54" t="s">
        <v>229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230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231</v>
      </c>
      <c r="B118" s="54" t="s">
        <v>232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1</v>
      </c>
      <c r="Y118" s="742">
        <f>IFERROR(IF(X118="",0,CEILING((X118/$H118),1)*$H118),"")</f>
        <v>2.4</v>
      </c>
      <c r="Z118" s="36">
        <f>IFERROR(IF(Y118=0,"",ROUNDUP(Y118/H118,0)*0.00502),"")</f>
        <v>5.0200000000000002E-3</v>
      </c>
      <c r="AA118" s="56"/>
      <c r="AB118" s="57"/>
      <c r="AC118" s="179" t="s">
        <v>230</v>
      </c>
      <c r="AG118" s="64"/>
      <c r="AJ118" s="68"/>
      <c r="AK118" s="68">
        <v>0</v>
      </c>
      <c r="BB118" s="180" t="s">
        <v>1</v>
      </c>
      <c r="BM118" s="64">
        <f>IFERROR(X118*I118/H118,"0")</f>
        <v>1.0416666666666667</v>
      </c>
      <c r="BN118" s="64">
        <f>IFERROR(Y118*I118/H118,"0")</f>
        <v>2.5</v>
      </c>
      <c r="BO118" s="64">
        <f>IFERROR(1/J118*(X118/H118),"0")</f>
        <v>1.7806267806267809E-3</v>
      </c>
      <c r="BP118" s="64">
        <f>IFERROR(1/J118*(Y118/H118),"0")</f>
        <v>4.2735042735042739E-3</v>
      </c>
    </row>
    <row r="119" spans="1:68" ht="16.5" hidden="1" customHeight="1" x14ac:dyDescent="0.25">
      <c r="A119" s="54" t="s">
        <v>233</v>
      </c>
      <c r="B119" s="54" t="s">
        <v>234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230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0.41666666666666669</v>
      </c>
      <c r="Y120" s="743">
        <f>IFERROR(Y117/H117,"0")+IFERROR(Y118/H118,"0")+IFERROR(Y119/H119,"0")</f>
        <v>1</v>
      </c>
      <c r="Z120" s="743">
        <f>IFERROR(IF(Z117="",0,Z117),"0")+IFERROR(IF(Z118="",0,Z118),"0")+IFERROR(IF(Z119="",0,Z119),"0")</f>
        <v>5.0200000000000002E-3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1</v>
      </c>
      <c r="Y121" s="743">
        <f>IFERROR(SUM(Y117:Y119),"0")</f>
        <v>2.4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235</v>
      </c>
      <c r="B123" s="54" t="s">
        <v>236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237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235</v>
      </c>
      <c r="B124" s="54" t="s">
        <v>238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240</v>
      </c>
      <c r="B125" s="54" t="s">
        <v>241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243</v>
      </c>
      <c r="B126" s="54" t="s">
        <v>244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137</v>
      </c>
      <c r="N126" s="33"/>
      <c r="O126" s="32">
        <v>45</v>
      </c>
      <c r="P126" s="1156" t="s">
        <v>245</v>
      </c>
      <c r="Q126" s="752"/>
      <c r="R126" s="752"/>
      <c r="S126" s="752"/>
      <c r="T126" s="753"/>
      <c r="U126" s="34" t="s">
        <v>246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247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243</v>
      </c>
      <c r="B127" s="54" t="s">
        <v>248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249</v>
      </c>
      <c r="B128" s="54" t="s">
        <v>250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137</v>
      </c>
      <c r="N128" s="33"/>
      <c r="O128" s="32">
        <v>45</v>
      </c>
      <c r="P128" s="1100" t="s">
        <v>251</v>
      </c>
      <c r="Q128" s="752"/>
      <c r="R128" s="752"/>
      <c r="S128" s="752"/>
      <c r="T128" s="753"/>
      <c r="U128" s="34" t="s">
        <v>246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247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249</v>
      </c>
      <c r="B129" s="54" t="s">
        <v>252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124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26</v>
      </c>
      <c r="Y129" s="742">
        <f t="shared" si="25"/>
        <v>27</v>
      </c>
      <c r="Z129" s="36">
        <f t="shared" si="30"/>
        <v>6.5100000000000005E-2</v>
      </c>
      <c r="AA129" s="56"/>
      <c r="AB129" s="57"/>
      <c r="AC129" s="195" t="s">
        <v>239</v>
      </c>
      <c r="AG129" s="64"/>
      <c r="AJ129" s="68" t="s">
        <v>126</v>
      </c>
      <c r="AK129" s="68">
        <v>491.4</v>
      </c>
      <c r="BB129" s="196" t="s">
        <v>1</v>
      </c>
      <c r="BM129" s="64">
        <f t="shared" si="26"/>
        <v>28.426666666666662</v>
      </c>
      <c r="BN129" s="64">
        <f t="shared" si="27"/>
        <v>29.519999999999996</v>
      </c>
      <c r="BO129" s="64">
        <f t="shared" si="28"/>
        <v>5.2910052910052914E-2</v>
      </c>
      <c r="BP129" s="64">
        <f t="shared" si="29"/>
        <v>5.4945054945054951E-2</v>
      </c>
    </row>
    <row r="130" spans="1:68" ht="27" hidden="1" customHeight="1" x14ac:dyDescent="0.25">
      <c r="A130" s="54" t="s">
        <v>253</v>
      </c>
      <c r="B130" s="54" t="s">
        <v>254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255</v>
      </c>
      <c r="B131" s="54" t="s">
        <v>256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257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9.6296296296296298</v>
      </c>
      <c r="Y132" s="743">
        <f>IFERROR(Y123/H123,"0")+IFERROR(Y124/H124,"0")+IFERROR(Y125/H125,"0")+IFERROR(Y126/H126,"0")+IFERROR(Y127/H127,"0")+IFERROR(Y128/H128,"0")+IFERROR(Y129/H129,"0")+IFERROR(Y130/H130,"0")+IFERROR(Y131/H131,"0")</f>
        <v>10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6.5100000000000005E-2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26</v>
      </c>
      <c r="Y133" s="743">
        <f>IFERROR(SUM(Y123:Y131),"0")</f>
        <v>27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183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258</v>
      </c>
      <c r="B135" s="54" t="s">
        <v>259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261</v>
      </c>
      <c r="B136" s="54" t="s">
        <v>262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264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customHeight="1" x14ac:dyDescent="0.25">
      <c r="A141" s="54" t="s">
        <v>265</v>
      </c>
      <c r="B141" s="54" t="s">
        <v>266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25</v>
      </c>
      <c r="Y141" s="742">
        <f>IFERROR(IF(X141="",0,CEILING((X141/$H141),1)*$H141),"")</f>
        <v>25.6</v>
      </c>
      <c r="Z141" s="36">
        <f>IFERROR(IF(Y141=0,"",ROUNDUP(Y141/H141,0)*0.00651),"")</f>
        <v>5.2080000000000001E-2</v>
      </c>
      <c r="AA141" s="56"/>
      <c r="AB141" s="57"/>
      <c r="AC141" s="205" t="s">
        <v>267</v>
      </c>
      <c r="AG141" s="64"/>
      <c r="AJ141" s="68"/>
      <c r="AK141" s="68">
        <v>0</v>
      </c>
      <c r="BB141" s="206" t="s">
        <v>1</v>
      </c>
      <c r="BM141" s="64">
        <f>IFERROR(X141*I141/H141,"0")</f>
        <v>26.40625</v>
      </c>
      <c r="BN141" s="64">
        <f>IFERROR(Y141*I141/H141,"0")</f>
        <v>27.04</v>
      </c>
      <c r="BO141" s="64">
        <f>IFERROR(1/J141*(X141/H141),"0")</f>
        <v>4.2925824175824176E-2</v>
      </c>
      <c r="BP141" s="64">
        <f>IFERROR(1/J141*(Y141/H141),"0")</f>
        <v>4.3956043956043959E-2</v>
      </c>
    </row>
    <row r="142" spans="1:68" ht="27" hidden="1" customHeight="1" x14ac:dyDescent="0.25">
      <c r="A142" s="54" t="s">
        <v>265</v>
      </c>
      <c r="B142" s="54" t="s">
        <v>268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267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7.8125</v>
      </c>
      <c r="Y143" s="743">
        <f>IFERROR(Y141/H141,"0")+IFERROR(Y142/H142,"0")</f>
        <v>8</v>
      </c>
      <c r="Z143" s="743">
        <f>IFERROR(IF(Z141="",0,Z141),"0")+IFERROR(IF(Z142="",0,Z142),"0")</f>
        <v>5.2080000000000001E-2</v>
      </c>
      <c r="AA143" s="744"/>
      <c r="AB143" s="744"/>
      <c r="AC143" s="744"/>
    </row>
    <row r="144" spans="1:68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25</v>
      </c>
      <c r="Y144" s="743">
        <f>IFERROR(SUM(Y141:Y142),"0")</f>
        <v>25.6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152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269</v>
      </c>
      <c r="B146" s="54" t="s">
        <v>270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17</v>
      </c>
      <c r="Y147" s="742">
        <f>IFERROR(IF(X147="",0,CEILING((X147/$H147),1)*$H147),"")</f>
        <v>19.599999999999998</v>
      </c>
      <c r="Z147" s="36">
        <f>IFERROR(IF(Y147=0,"",ROUNDUP(Y147/H147,0)*0.00651),"")</f>
        <v>4.5569999999999999E-2</v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18.627142857142857</v>
      </c>
      <c r="BN147" s="64">
        <f>IFERROR(Y147*I147/H147,"0")</f>
        <v>21.475999999999999</v>
      </c>
      <c r="BO147" s="64">
        <f>IFERROR(1/J147*(X147/H147),"0")</f>
        <v>3.3359497645211934E-2</v>
      </c>
      <c r="BP147" s="64">
        <f>IFERROR(1/J147*(Y147/H147),"0")</f>
        <v>3.8461538461538464E-2</v>
      </c>
    </row>
    <row r="148" spans="1:68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6.0714285714285721</v>
      </c>
      <c r="Y148" s="743">
        <f>IFERROR(Y146/H146,"0")+IFERROR(Y147/H147,"0")</f>
        <v>7</v>
      </c>
      <c r="Z148" s="743">
        <f>IFERROR(IF(Z146="",0,Z146),"0")+IFERROR(IF(Z147="",0,Z147),"0")</f>
        <v>4.5569999999999999E-2</v>
      </c>
      <c r="AA148" s="744"/>
      <c r="AB148" s="744"/>
      <c r="AC148" s="744"/>
    </row>
    <row r="149" spans="1:68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17</v>
      </c>
      <c r="Y149" s="743">
        <f>IFERROR(SUM(Y146:Y147),"0")</f>
        <v>19.599999999999998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273</v>
      </c>
      <c r="B151" s="54" t="s">
        <v>274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273</v>
      </c>
      <c r="B152" s="54" t="s">
        <v>275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25</v>
      </c>
      <c r="Y152" s="742">
        <f>IFERROR(IF(X152="",0,CEILING((X152/$H152),1)*$H152),"")</f>
        <v>26.400000000000002</v>
      </c>
      <c r="Z152" s="36">
        <f>IFERROR(IF(Y152=0,"",ROUNDUP(Y152/H152,0)*0.00651),"")</f>
        <v>6.5100000000000005E-2</v>
      </c>
      <c r="AA152" s="56"/>
      <c r="AB152" s="57"/>
      <c r="AC152" s="215" t="s">
        <v>267</v>
      </c>
      <c r="AG152" s="64"/>
      <c r="AJ152" s="68"/>
      <c r="AK152" s="68">
        <v>0</v>
      </c>
      <c r="BB152" s="216" t="s">
        <v>1</v>
      </c>
      <c r="BM152" s="64">
        <f>IFERROR(X152*I152/H152,"0")</f>
        <v>27.537878787878789</v>
      </c>
      <c r="BN152" s="64">
        <f>IFERROR(Y152*I152/H152,"0")</f>
        <v>29.080000000000002</v>
      </c>
      <c r="BO152" s="64">
        <f>IFERROR(1/J152*(X152/H152),"0")</f>
        <v>5.2031302031302032E-2</v>
      </c>
      <c r="BP152" s="64">
        <f>IFERROR(1/J152*(Y152/H152),"0")</f>
        <v>5.4945054945054951E-2</v>
      </c>
    </row>
    <row r="153" spans="1:68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9.4696969696969688</v>
      </c>
      <c r="Y153" s="743">
        <f>IFERROR(Y151/H151,"0")+IFERROR(Y152/H152,"0")</f>
        <v>10</v>
      </c>
      <c r="Z153" s="743">
        <f>IFERROR(IF(Z151="",0,Z151),"0")+IFERROR(IF(Z152="",0,Z152),"0")</f>
        <v>6.5100000000000005E-2</v>
      </c>
      <c r="AA153" s="744"/>
      <c r="AB153" s="744"/>
      <c r="AC153" s="744"/>
    </row>
    <row r="154" spans="1:68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25</v>
      </c>
      <c r="Y154" s="743">
        <f>IFERROR(SUM(Y151:Y152),"0")</f>
        <v>26.400000000000002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customHeight="1" x14ac:dyDescent="0.25">
      <c r="A157" s="54" t="s">
        <v>276</v>
      </c>
      <c r="B157" s="54" t="s">
        <v>277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180</v>
      </c>
      <c r="Y157" s="742">
        <f>IFERROR(IF(X157="",0,CEILING((X157/$H157),1)*$H157),"")</f>
        <v>180</v>
      </c>
      <c r="Z157" s="36">
        <f>IFERROR(IF(Y157=0,"",ROUNDUP(Y157/H157,0)*0.00902),"")</f>
        <v>0.40590000000000004</v>
      </c>
      <c r="AA157" s="56"/>
      <c r="AB157" s="57"/>
      <c r="AC157" s="217" t="s">
        <v>278</v>
      </c>
      <c r="AG157" s="64"/>
      <c r="AJ157" s="68"/>
      <c r="AK157" s="68">
        <v>0</v>
      </c>
      <c r="BB157" s="218" t="s">
        <v>1</v>
      </c>
      <c r="BM157" s="64">
        <f>IFERROR(X157*I157/H157,"0")</f>
        <v>189.45</v>
      </c>
      <c r="BN157" s="64">
        <f>IFERROR(Y157*I157/H157,"0")</f>
        <v>189.45</v>
      </c>
      <c r="BO157" s="64">
        <f>IFERROR(1/J157*(X157/H157),"0")</f>
        <v>0.34090909090909094</v>
      </c>
      <c r="BP157" s="64">
        <f>IFERROR(1/J157*(Y157/H157),"0")</f>
        <v>0.34090909090909094</v>
      </c>
    </row>
    <row r="158" spans="1:68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45</v>
      </c>
      <c r="Y158" s="743">
        <f>IFERROR(Y157/H157,"0")</f>
        <v>45</v>
      </c>
      <c r="Z158" s="743">
        <f>IFERROR(IF(Z157="",0,Z157),"0")</f>
        <v>0.40590000000000004</v>
      </c>
      <c r="AA158" s="744"/>
      <c r="AB158" s="744"/>
      <c r="AC158" s="744"/>
    </row>
    <row r="159" spans="1:68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180</v>
      </c>
      <c r="Y159" s="743">
        <f>IFERROR(SUM(Y157:Y157),"0")</f>
        <v>180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152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279</v>
      </c>
      <c r="B161" s="54" t="s">
        <v>280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281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282</v>
      </c>
      <c r="B162" s="54" t="s">
        <v>283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285</v>
      </c>
      <c r="B163" s="54" t="s">
        <v>286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288</v>
      </c>
      <c r="B164" s="54" t="s">
        <v>289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284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287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292</v>
      </c>
      <c r="B169" s="54" t="s">
        <v>293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15</v>
      </c>
      <c r="Y170" s="742">
        <f>IFERROR(IF(X170="",0,CEILING((X170/$H170),1)*$H170),"")</f>
        <v>15</v>
      </c>
      <c r="Z170" s="36">
        <f>IFERROR(IF(Y170=0,"",ROUNDUP(Y170/H170,0)*0.00651),"")</f>
        <v>3.2550000000000003E-2</v>
      </c>
      <c r="AA170" s="56"/>
      <c r="AB170" s="57"/>
      <c r="AC170" s="231" t="s">
        <v>297</v>
      </c>
      <c r="AG170" s="64"/>
      <c r="AJ170" s="68"/>
      <c r="AK170" s="68">
        <v>0</v>
      </c>
      <c r="BB170" s="232" t="s">
        <v>1</v>
      </c>
      <c r="BM170" s="64">
        <f>IFERROR(X170*I170/H170,"0")</f>
        <v>16.259999999999998</v>
      </c>
      <c r="BN170" s="64">
        <f>IFERROR(Y170*I170/H170,"0")</f>
        <v>16.259999999999998</v>
      </c>
      <c r="BO170" s="64">
        <f>IFERROR(1/J170*(X170/H170),"0")</f>
        <v>2.7472527472527476E-2</v>
      </c>
      <c r="BP170" s="64">
        <f>IFERROR(1/J170*(Y170/H170),"0")</f>
        <v>2.7472527472527476E-2</v>
      </c>
    </row>
    <row r="171" spans="1:68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5</v>
      </c>
      <c r="Y171" s="743">
        <f>IFERROR(Y169/H169,"0")+IFERROR(Y170/H170,"0")</f>
        <v>5</v>
      </c>
      <c r="Z171" s="743">
        <f>IFERROR(IF(Z169="",0,Z169),"0")+IFERROR(IF(Z170="",0,Z170),"0")</f>
        <v>3.2550000000000003E-2</v>
      </c>
      <c r="AA171" s="744"/>
      <c r="AB171" s="744"/>
      <c r="AC171" s="744"/>
    </row>
    <row r="172" spans="1:68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15</v>
      </c>
      <c r="Y172" s="743">
        <f>IFERROR(SUM(Y169:Y170),"0")</f>
        <v>15</v>
      </c>
      <c r="Z172" s="37"/>
      <c r="AA172" s="744"/>
      <c r="AB172" s="744"/>
      <c r="AC172" s="744"/>
    </row>
    <row r="173" spans="1:68" ht="27.75" hidden="1" customHeight="1" x14ac:dyDescent="0.2">
      <c r="A173" s="791" t="s">
        <v>298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299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141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300</v>
      </c>
      <c r="B176" s="54" t="s">
        <v>301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302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152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303</v>
      </c>
      <c r="B180" s="54" t="s">
        <v>304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311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35</v>
      </c>
      <c r="Y183" s="742">
        <f t="shared" si="31"/>
        <v>35.700000000000003</v>
      </c>
      <c r="Z183" s="36">
        <f>IFERROR(IF(Y183=0,"",ROUNDUP(Y183/H183,0)*0.00502),"")</f>
        <v>8.5339999999999999E-2</v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32"/>
        <v>37.166666666666664</v>
      </c>
      <c r="BN183" s="64">
        <f t="shared" si="33"/>
        <v>37.910000000000004</v>
      </c>
      <c r="BO183" s="64">
        <f t="shared" si="34"/>
        <v>7.1225071225071226E-2</v>
      </c>
      <c r="BP183" s="64">
        <f t="shared" si="35"/>
        <v>7.2649572649572655E-2</v>
      </c>
    </row>
    <row r="184" spans="1:68" ht="27" hidden="1" customHeight="1" x14ac:dyDescent="0.25">
      <c r="A184" s="54" t="s">
        <v>314</v>
      </c>
      <c r="B184" s="54" t="s">
        <v>315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316</v>
      </c>
      <c r="B185" s="54" t="s">
        <v>317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32</v>
      </c>
      <c r="Y185" s="742">
        <f t="shared" si="31"/>
        <v>33.6</v>
      </c>
      <c r="Z185" s="36">
        <f>IFERROR(IF(Y185=0,"",ROUNDUP(Y185/H185,0)*0.00502),"")</f>
        <v>8.0320000000000003E-2</v>
      </c>
      <c r="AA185" s="56"/>
      <c r="AB185" s="57"/>
      <c r="AC185" s="245" t="s">
        <v>311</v>
      </c>
      <c r="AG185" s="64"/>
      <c r="AJ185" s="68"/>
      <c r="AK185" s="68">
        <v>0</v>
      </c>
      <c r="BB185" s="246" t="s">
        <v>1</v>
      </c>
      <c r="BM185" s="64">
        <f t="shared" si="32"/>
        <v>33.523809523809526</v>
      </c>
      <c r="BN185" s="64">
        <f t="shared" si="33"/>
        <v>35.200000000000003</v>
      </c>
      <c r="BO185" s="64">
        <f t="shared" si="34"/>
        <v>6.5120065120065129E-2</v>
      </c>
      <c r="BP185" s="64">
        <f t="shared" si="35"/>
        <v>6.8376068376068383E-2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311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320</v>
      </c>
      <c r="B187" s="54" t="s">
        <v>321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322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31.904761904761902</v>
      </c>
      <c r="Y188" s="743">
        <f>IFERROR(Y180/H180,"0")+IFERROR(Y181/H181,"0")+IFERROR(Y182/H182,"0")+IFERROR(Y183/H183,"0")+IFERROR(Y184/H184,"0")+IFERROR(Y185/H185,"0")+IFERROR(Y186/H186,"0")+IFERROR(Y187/H187,"0")</f>
        <v>33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0.16566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67</v>
      </c>
      <c r="Y189" s="743">
        <f>IFERROR(SUM(Y180:Y187),"0")</f>
        <v>69.300000000000011</v>
      </c>
      <c r="Z189" s="37"/>
      <c r="AA189" s="744"/>
      <c r="AB189" s="744"/>
      <c r="AC189" s="744"/>
    </row>
    <row r="190" spans="1:68" ht="16.5" hidden="1" customHeight="1" x14ac:dyDescent="0.25">
      <c r="A190" s="745" t="s">
        <v>323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324</v>
      </c>
      <c r="B192" s="54" t="s">
        <v>325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326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326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141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329</v>
      </c>
      <c r="B197" s="54" t="s">
        <v>330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331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332</v>
      </c>
      <c r="B198" s="54" t="s">
        <v>333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331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152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334</v>
      </c>
      <c r="B202" s="54" t="s">
        <v>335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35</v>
      </c>
      <c r="Y203" s="742">
        <f t="shared" si="36"/>
        <v>37.800000000000004</v>
      </c>
      <c r="Z203" s="36">
        <f>IFERROR(IF(Y203=0,"",ROUNDUP(Y203/H203,0)*0.00902),"")</f>
        <v>6.3140000000000002E-2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7"/>
        <v>36.361111111111114</v>
      </c>
      <c r="BN203" s="64">
        <f t="shared" si="38"/>
        <v>39.270000000000003</v>
      </c>
      <c r="BO203" s="64">
        <f t="shared" si="39"/>
        <v>4.9102132435465767E-2</v>
      </c>
      <c r="BP203" s="64">
        <f t="shared" si="40"/>
        <v>5.3030303030303032E-2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346</v>
      </c>
      <c r="B206" s="54" t="s">
        <v>347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28</v>
      </c>
      <c r="Y206" s="742">
        <f t="shared" si="36"/>
        <v>28.8</v>
      </c>
      <c r="Z206" s="36">
        <f>IFERROR(IF(Y206=0,"",ROUNDUP(Y206/H206,0)*0.00502),"")</f>
        <v>8.0320000000000003E-2</v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7"/>
        <v>30.022222222222222</v>
      </c>
      <c r="BN206" s="64">
        <f t="shared" si="38"/>
        <v>30.879999999999995</v>
      </c>
      <c r="BO206" s="64">
        <f t="shared" si="39"/>
        <v>6.6476733143399816E-2</v>
      </c>
      <c r="BP206" s="64">
        <f t="shared" si="40"/>
        <v>6.8376068376068383E-2</v>
      </c>
    </row>
    <row r="207" spans="1:68" ht="27" hidden="1" customHeight="1" x14ac:dyDescent="0.25">
      <c r="A207" s="54" t="s">
        <v>348</v>
      </c>
      <c r="B207" s="54" t="s">
        <v>349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350</v>
      </c>
      <c r="B208" s="54" t="s">
        <v>351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22.037037037037038</v>
      </c>
      <c r="Y210" s="743">
        <f>IFERROR(Y202/H202,"0")+IFERROR(Y203/H203,"0")+IFERROR(Y204/H204,"0")+IFERROR(Y205/H205,"0")+IFERROR(Y206/H206,"0")+IFERROR(Y207/H207,"0")+IFERROR(Y208/H208,"0")+IFERROR(Y209/H209,"0")</f>
        <v>23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0.14346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63</v>
      </c>
      <c r="Y211" s="743">
        <f>IFERROR(SUM(Y202:Y209),"0")</f>
        <v>66.600000000000009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354</v>
      </c>
      <c r="B213" s="54" t="s">
        <v>355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357</v>
      </c>
      <c r="B214" s="54" t="s">
        <v>358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137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363</v>
      </c>
      <c r="B216" s="54" t="s">
        <v>364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137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370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29</v>
      </c>
      <c r="Y219" s="742">
        <f t="shared" si="41"/>
        <v>31.2</v>
      </c>
      <c r="Z219" s="36">
        <f t="shared" si="46"/>
        <v>8.4629999999999997E-2</v>
      </c>
      <c r="AA219" s="56"/>
      <c r="AB219" s="57"/>
      <c r="AC219" s="287" t="s">
        <v>365</v>
      </c>
      <c r="AG219" s="64"/>
      <c r="AJ219" s="68"/>
      <c r="AK219" s="68">
        <v>0</v>
      </c>
      <c r="BB219" s="288" t="s">
        <v>1</v>
      </c>
      <c r="BM219" s="64">
        <f t="shared" si="42"/>
        <v>32.045000000000002</v>
      </c>
      <c r="BN219" s="64">
        <f t="shared" si="43"/>
        <v>34.476000000000006</v>
      </c>
      <c r="BO219" s="64">
        <f t="shared" si="44"/>
        <v>6.6391941391941406E-2</v>
      </c>
      <c r="BP219" s="64">
        <f t="shared" si="45"/>
        <v>7.1428571428571438E-2</v>
      </c>
    </row>
    <row r="220" spans="1:68" ht="27" customHeight="1" x14ac:dyDescent="0.25">
      <c r="A220" s="54" t="s">
        <v>373</v>
      </c>
      <c r="B220" s="54" t="s">
        <v>374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45</v>
      </c>
      <c r="Y220" s="742">
        <f t="shared" si="41"/>
        <v>45.6</v>
      </c>
      <c r="Z220" s="36">
        <f t="shared" si="46"/>
        <v>0.12369000000000001</v>
      </c>
      <c r="AA220" s="56"/>
      <c r="AB220" s="57"/>
      <c r="AC220" s="289" t="s">
        <v>365</v>
      </c>
      <c r="AG220" s="64"/>
      <c r="AJ220" s="68"/>
      <c r="AK220" s="68">
        <v>0</v>
      </c>
      <c r="BB220" s="290" t="s">
        <v>1</v>
      </c>
      <c r="BM220" s="64">
        <f t="shared" si="42"/>
        <v>49.725000000000001</v>
      </c>
      <c r="BN220" s="64">
        <f t="shared" si="43"/>
        <v>50.388000000000005</v>
      </c>
      <c r="BO220" s="64">
        <f t="shared" si="44"/>
        <v>0.10302197802197803</v>
      </c>
      <c r="BP220" s="64">
        <f t="shared" si="45"/>
        <v>0.1043956043956044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377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382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30.833333333333336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32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0.20832000000000001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74</v>
      </c>
      <c r="Y225" s="743">
        <f>IFERROR(SUM(Y213:Y223),"0")</f>
        <v>76.8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183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383</v>
      </c>
      <c r="B227" s="54" t="s">
        <v>384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137</v>
      </c>
      <c r="N227" s="33"/>
      <c r="O227" s="32">
        <v>30</v>
      </c>
      <c r="P227" s="1056" t="s">
        <v>385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386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6</v>
      </c>
      <c r="Y228" s="742">
        <f>IFERROR(IF(X228="",0,CEILING((X228/$H228),1)*$H228),"")</f>
        <v>6.4</v>
      </c>
      <c r="Z228" s="36">
        <f>IFERROR(IF(Y228=0,"",ROUNDUP(Y228/H228,0)*0.00902),"")</f>
        <v>1.804E-2</v>
      </c>
      <c r="AA228" s="56"/>
      <c r="AB228" s="57"/>
      <c r="AC228" s="299" t="s">
        <v>389</v>
      </c>
      <c r="AG228" s="64"/>
      <c r="AJ228" s="68"/>
      <c r="AK228" s="68">
        <v>0</v>
      </c>
      <c r="BB228" s="300" t="s">
        <v>1</v>
      </c>
      <c r="BM228" s="64">
        <f>IFERROR(X228*I228/H228,"0")</f>
        <v>6.4987499999999994</v>
      </c>
      <c r="BN228" s="64">
        <f>IFERROR(Y228*I228/H228,"0")</f>
        <v>6.9320000000000004</v>
      </c>
      <c r="BO228" s="64">
        <f>IFERROR(1/J228*(X228/H228),"0")</f>
        <v>1.4204545454545456E-2</v>
      </c>
      <c r="BP228" s="64">
        <f>IFERROR(1/J228*(Y228/H228),"0")</f>
        <v>1.5151515151515152E-2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137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393</v>
      </c>
      <c r="B230" s="54" t="s">
        <v>394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7</v>
      </c>
      <c r="Y230" s="742">
        <f>IFERROR(IF(X230="",0,CEILING((X230/$H230),1)*$H230),"")</f>
        <v>7.1999999999999993</v>
      </c>
      <c r="Z230" s="36">
        <f>IFERROR(IF(Y230=0,"",ROUNDUP(Y230/H230,0)*0.00651),"")</f>
        <v>1.9529999999999999E-2</v>
      </c>
      <c r="AA230" s="56"/>
      <c r="AB230" s="57"/>
      <c r="AC230" s="303" t="s">
        <v>386</v>
      </c>
      <c r="AG230" s="64"/>
      <c r="AJ230" s="68"/>
      <c r="AK230" s="68">
        <v>0</v>
      </c>
      <c r="BB230" s="304" t="s">
        <v>1</v>
      </c>
      <c r="BM230" s="64">
        <f>IFERROR(X230*I230/H230,"0")</f>
        <v>7.7350000000000003</v>
      </c>
      <c r="BN230" s="64">
        <f>IFERROR(Y230*I230/H230,"0")</f>
        <v>7.9560000000000004</v>
      </c>
      <c r="BO230" s="64">
        <f>IFERROR(1/J230*(X230/H230),"0")</f>
        <v>1.6025641025641028E-2</v>
      </c>
      <c r="BP230" s="64">
        <f>IFERROR(1/J230*(Y230/H230),"0")</f>
        <v>1.6483516483516484E-2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4.791666666666667</v>
      </c>
      <c r="Y231" s="743">
        <f>IFERROR(Y227/H227,"0")+IFERROR(Y228/H228,"0")+IFERROR(Y229/H229,"0")+IFERROR(Y230/H230,"0")</f>
        <v>5</v>
      </c>
      <c r="Z231" s="743">
        <f>IFERROR(IF(Z227="",0,Z227),"0")+IFERROR(IF(Z228="",0,Z228),"0")+IFERROR(IF(Z229="",0,Z229),"0")+IFERROR(IF(Z230="",0,Z230),"0")</f>
        <v>3.7569999999999999E-2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13</v>
      </c>
      <c r="Y232" s="743">
        <f>IFERROR(SUM(Y227:Y230),"0")</f>
        <v>13.6</v>
      </c>
      <c r="Z232" s="37"/>
      <c r="AA232" s="744"/>
      <c r="AB232" s="744"/>
      <c r="AC232" s="744"/>
    </row>
    <row r="233" spans="1:68" ht="16.5" hidden="1" customHeight="1" x14ac:dyDescent="0.25">
      <c r="A233" s="745" t="s">
        <v>395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396</v>
      </c>
      <c r="B235" s="54" t="s">
        <v>397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396</v>
      </c>
      <c r="B236" s="54" t="s">
        <v>399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400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401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402</v>
      </c>
      <c r="B237" s="54" t="s">
        <v>403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404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405</v>
      </c>
      <c r="B239" s="54" t="s">
        <v>408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400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401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404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415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416</v>
      </c>
      <c r="B247" s="54" t="s">
        <v>417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400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418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420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421</v>
      </c>
      <c r="B249" s="54" t="s">
        <v>422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423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426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424</v>
      </c>
      <c r="B251" s="54" t="s">
        <v>427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400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418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428</v>
      </c>
      <c r="B252" s="54" t="s">
        <v>429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420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430</v>
      </c>
      <c r="B253" s="54" t="s">
        <v>431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432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423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141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437</v>
      </c>
      <c r="B259" s="54" t="s">
        <v>438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440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441</v>
      </c>
      <c r="B264" s="54" t="s">
        <v>442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443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444</v>
      </c>
      <c r="B265" s="54" t="s">
        <v>445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446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444</v>
      </c>
      <c r="B266" s="54" t="s">
        <v>447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400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448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449</v>
      </c>
      <c r="B267" s="54" t="s">
        <v>450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451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452</v>
      </c>
      <c r="B268" s="54" t="s">
        <v>453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454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455</v>
      </c>
      <c r="B269" s="54" t="s">
        <v>456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457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458</v>
      </c>
      <c r="B270" s="54" t="s">
        <v>459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460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461</v>
      </c>
      <c r="B271" s="54" t="s">
        <v>462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7</v>
      </c>
      <c r="Y271" s="742">
        <f t="shared" si="57"/>
        <v>8</v>
      </c>
      <c r="Z271" s="36">
        <f>IFERROR(IF(Y271=0,"",ROUNDUP(Y271/H271,0)*0.00902),"")</f>
        <v>1.804E-2</v>
      </c>
      <c r="AA271" s="56"/>
      <c r="AB271" s="57"/>
      <c r="AC271" s="355" t="s">
        <v>463</v>
      </c>
      <c r="AG271" s="64"/>
      <c r="AJ271" s="68"/>
      <c r="AK271" s="68">
        <v>0</v>
      </c>
      <c r="BB271" s="356" t="s">
        <v>1</v>
      </c>
      <c r="BM271" s="64">
        <f t="shared" si="58"/>
        <v>7.3674999999999997</v>
      </c>
      <c r="BN271" s="64">
        <f t="shared" si="59"/>
        <v>8.42</v>
      </c>
      <c r="BO271" s="64">
        <f t="shared" si="60"/>
        <v>1.3257575757575758E-2</v>
      </c>
      <c r="BP271" s="64">
        <f t="shared" si="61"/>
        <v>1.5151515151515152E-2</v>
      </c>
    </row>
    <row r="272" spans="1:68" ht="27" hidden="1" customHeight="1" x14ac:dyDescent="0.25">
      <c r="A272" s="54" t="s">
        <v>464</v>
      </c>
      <c r="B272" s="54" t="s">
        <v>465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466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1.75</v>
      </c>
      <c r="Y273" s="743">
        <f>IFERROR(Y264/H264,"0")+IFERROR(Y265/H265,"0")+IFERROR(Y266/H266,"0")+IFERROR(Y267/H267,"0")+IFERROR(Y268/H268,"0")+IFERROR(Y269/H269,"0")+IFERROR(Y270/H270,"0")+IFERROR(Y271/H271,"0")+IFERROR(Y272/H272,"0")</f>
        <v>2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1.804E-2</v>
      </c>
      <c r="AA273" s="744"/>
      <c r="AB273" s="744"/>
      <c r="AC273" s="744"/>
    </row>
    <row r="274" spans="1:68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7</v>
      </c>
      <c r="Y274" s="743">
        <f>IFERROR(SUM(Y264:Y272),"0")</f>
        <v>8</v>
      </c>
      <c r="Z274" s="37"/>
      <c r="AA274" s="744"/>
      <c r="AB274" s="744"/>
      <c r="AC274" s="744"/>
    </row>
    <row r="275" spans="1:68" ht="16.5" hidden="1" customHeight="1" x14ac:dyDescent="0.25">
      <c r="A275" s="745" t="s">
        <v>467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468</v>
      </c>
      <c r="B277" s="54" t="s">
        <v>469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470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471</v>
      </c>
      <c r="B282" s="54" t="s">
        <v>472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473</v>
      </c>
      <c r="B283" s="54" t="s">
        <v>474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475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476</v>
      </c>
      <c r="B284" s="54" t="s">
        <v>477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478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479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480</v>
      </c>
      <c r="B289" s="54" t="s">
        <v>481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482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483</v>
      </c>
      <c r="B290" s="54" t="s">
        <v>484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485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486</v>
      </c>
      <c r="B291" s="54" t="s">
        <v>487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488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137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491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492</v>
      </c>
      <c r="B293" s="54" t="s">
        <v>493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482</v>
      </c>
      <c r="AG293" s="64"/>
      <c r="AJ293" s="68" t="s">
        <v>108</v>
      </c>
      <c r="AK293" s="68">
        <v>33.6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494</v>
      </c>
      <c r="B294" s="54" t="s">
        <v>495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496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497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498</v>
      </c>
      <c r="B299" s="54" t="s">
        <v>499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500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152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501</v>
      </c>
      <c r="B303" s="54" t="s">
        <v>502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503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504</v>
      </c>
      <c r="B307" s="54" t="s">
        <v>505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137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506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507</v>
      </c>
      <c r="B308" s="54" t="s">
        <v>508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509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510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511</v>
      </c>
      <c r="B313" s="54" t="s">
        <v>512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513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152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514</v>
      </c>
      <c r="B317" s="54" t="s">
        <v>515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516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517</v>
      </c>
      <c r="B321" s="54" t="s">
        <v>518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519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520</v>
      </c>
      <c r="B322" s="54" t="s">
        <v>521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522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523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524</v>
      </c>
      <c r="B327" s="54" t="s">
        <v>525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152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528</v>
      </c>
      <c r="B332" s="54" t="s">
        <v>529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530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531</v>
      </c>
      <c r="B333" s="54" t="s">
        <v>532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530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533</v>
      </c>
      <c r="B337" s="54" t="s">
        <v>534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535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536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537</v>
      </c>
      <c r="B342" s="54" t="s">
        <v>538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539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540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541</v>
      </c>
      <c r="B347" s="54" t="s">
        <v>542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543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544</v>
      </c>
      <c r="B348" s="54" t="s">
        <v>545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400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546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544</v>
      </c>
      <c r="B349" s="54" t="s">
        <v>547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124</v>
      </c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126</v>
      </c>
      <c r="AK349" s="68">
        <v>691.2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8</v>
      </c>
      <c r="Y353" s="742">
        <f t="shared" si="67"/>
        <v>8</v>
      </c>
      <c r="Z353" s="36">
        <f>IFERROR(IF(Y353=0,"",ROUNDUP(Y353/H353,0)*0.00902),"")</f>
        <v>1.804E-2</v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8"/>
        <v>8.42</v>
      </c>
      <c r="BN353" s="64">
        <f t="shared" si="69"/>
        <v>8.42</v>
      </c>
      <c r="BO353" s="64">
        <f t="shared" si="70"/>
        <v>1.5151515151515152E-2</v>
      </c>
      <c r="BP353" s="64">
        <f t="shared" si="71"/>
        <v>1.5151515151515152E-2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2</v>
      </c>
      <c r="Y355" s="743">
        <f>IFERROR(Y347/H347,"0")+IFERROR(Y348/H348,"0")+IFERROR(Y349/H349,"0")+IFERROR(Y350/H350,"0")+IFERROR(Y351/H351,"0")+IFERROR(Y352/H352,"0")+IFERROR(Y353/H353,"0")+IFERROR(Y354/H354,"0")</f>
        <v>2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1.804E-2</v>
      </c>
      <c r="AA355" s="744"/>
      <c r="AB355" s="744"/>
      <c r="AC355" s="744"/>
    </row>
    <row r="356" spans="1:68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8</v>
      </c>
      <c r="Y356" s="743">
        <f>IFERROR(SUM(Y347:Y354),"0")</f>
        <v>8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152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70</v>
      </c>
      <c r="Y359" s="742">
        <f>IFERROR(IF(X359="",0,CEILING((X359/$H359),1)*$H359),"")</f>
        <v>71.400000000000006</v>
      </c>
      <c r="Z359" s="36">
        <f>IFERROR(IF(Y359=0,"",ROUNDUP(Y359/H359,0)*0.00902),"")</f>
        <v>0.15334</v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74.499999999999986</v>
      </c>
      <c r="BN359" s="64">
        <f>IFERROR(Y359*I359/H359,"0")</f>
        <v>75.989999999999995</v>
      </c>
      <c r="BO359" s="64">
        <f>IFERROR(1/J359*(X359/H359),"0")</f>
        <v>0.12626262626262624</v>
      </c>
      <c r="BP359" s="64">
        <f>IFERROR(1/J359*(Y359/H359),"0")</f>
        <v>0.12878787878787878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16.666666666666664</v>
      </c>
      <c r="Y362" s="743">
        <f>IFERROR(Y358/H358,"0")+IFERROR(Y359/H359,"0")+IFERROR(Y360/H360,"0")+IFERROR(Y361/H361,"0")</f>
        <v>17</v>
      </c>
      <c r="Z362" s="743">
        <f>IFERROR(IF(Z358="",0,Z358),"0")+IFERROR(IF(Z359="",0,Z359),"0")+IFERROR(IF(Z360="",0,Z360),"0")+IFERROR(IF(Z361="",0,Z361),"0")</f>
        <v>0.15334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70</v>
      </c>
      <c r="Y363" s="743">
        <f>IFERROR(SUM(Y358:Y361),"0")</f>
        <v>71.400000000000006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100</v>
      </c>
      <c r="Y365" s="742">
        <f t="shared" ref="Y365:Y370" si="72">IFERROR(IF(X365="",0,CEILING((X365/$H365),1)*$H365),"")</f>
        <v>101.39999999999999</v>
      </c>
      <c r="Z365" s="36">
        <f>IFERROR(IF(Y365=0,"",ROUNDUP(Y365/H365,0)*0.01898),"")</f>
        <v>0.24674000000000001</v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106.57692307692309</v>
      </c>
      <c r="BN365" s="64">
        <f t="shared" ref="BN365:BN370" si="74">IFERROR(Y365*I365/H365,"0")</f>
        <v>108.06899999999999</v>
      </c>
      <c r="BO365" s="64">
        <f t="shared" ref="BO365:BO370" si="75">IFERROR(1/J365*(X365/H365),"0")</f>
        <v>0.20032051282051283</v>
      </c>
      <c r="BP365" s="64">
        <f t="shared" ref="BP365:BP370" si="76">IFERROR(1/J365*(Y365/H365),"0")</f>
        <v>0.203125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27</v>
      </c>
      <c r="Y368" s="742">
        <f t="shared" si="72"/>
        <v>27</v>
      </c>
      <c r="Z368" s="36">
        <f>IFERROR(IF(Y368=0,"",ROUNDUP(Y368/H368,0)*0.00651),"")</f>
        <v>5.8590000000000003E-2</v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29.213999999999999</v>
      </c>
      <c r="BN368" s="64">
        <f t="shared" si="74"/>
        <v>29.213999999999999</v>
      </c>
      <c r="BO368" s="64">
        <f t="shared" si="75"/>
        <v>4.9450549450549455E-2</v>
      </c>
      <c r="BP368" s="64">
        <f t="shared" si="76"/>
        <v>4.9450549450549455E-2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137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21.820512820512821</v>
      </c>
      <c r="Y371" s="743">
        <f>IFERROR(Y365/H365,"0")+IFERROR(Y366/H366,"0")+IFERROR(Y367/H367,"0")+IFERROR(Y368/H368,"0")+IFERROR(Y369/H369,"0")+IFERROR(Y370/H370,"0")</f>
        <v>22</v>
      </c>
      <c r="Z371" s="743">
        <f>IFERROR(IF(Z365="",0,Z365),"0")+IFERROR(IF(Z366="",0,Z366),"0")+IFERROR(IF(Z367="",0,Z367),"0")+IFERROR(IF(Z368="",0,Z368),"0")+IFERROR(IF(Z369="",0,Z369),"0")+IFERROR(IF(Z370="",0,Z370),"0")</f>
        <v>0.30532999999999999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127</v>
      </c>
      <c r="Y372" s="743">
        <f>IFERROR(SUM(Y365:Y370),"0")</f>
        <v>128.39999999999998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183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74</v>
      </c>
      <c r="Y375" s="742">
        <f>IFERROR(IF(X375="",0,CEILING((X375/$H375),1)*$H375),"")</f>
        <v>78</v>
      </c>
      <c r="Z375" s="36">
        <f>IFERROR(IF(Y375=0,"",ROUNDUP(Y375/H375,0)*0.01898),"")</f>
        <v>0.1898</v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78.923846153846171</v>
      </c>
      <c r="BN375" s="64">
        <f>IFERROR(Y375*I375/H375,"0")</f>
        <v>83.190000000000012</v>
      </c>
      <c r="BO375" s="64">
        <f>IFERROR(1/J375*(X375/H375),"0")</f>
        <v>0.14823717948717949</v>
      </c>
      <c r="BP375" s="64">
        <f>IFERROR(1/J375*(Y375/H375),"0")</f>
        <v>0.15625</v>
      </c>
    </row>
    <row r="376" spans="1:68" ht="16.5" hidden="1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137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9.4871794871794872</v>
      </c>
      <c r="Y377" s="743">
        <f>IFERROR(Y374/H374,"0")+IFERROR(Y375/H375,"0")+IFERROR(Y376/H376,"0")</f>
        <v>10</v>
      </c>
      <c r="Z377" s="743">
        <f>IFERROR(IF(Z374="",0,Z374),"0")+IFERROR(IF(Z375="",0,Z375),"0")+IFERROR(IF(Z376="",0,Z376),"0")</f>
        <v>0.1898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74</v>
      </c>
      <c r="Y378" s="743">
        <f>IFERROR(SUM(Y374:Y376),"0")</f>
        <v>78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10</v>
      </c>
      <c r="Y383" s="742">
        <f>IFERROR(IF(X383="",0,CEILING((X383/$H383),1)*$H383),"")</f>
        <v>10.199999999999999</v>
      </c>
      <c r="Z383" s="36">
        <f>IFERROR(IF(Y383=0,"",ROUNDUP(Y383/H383,0)*0.00651),"")</f>
        <v>2.6040000000000001E-2</v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11.294117647058822</v>
      </c>
      <c r="BN383" s="64">
        <f>IFERROR(Y383*I383/H383,"0")</f>
        <v>11.52</v>
      </c>
      <c r="BO383" s="64">
        <f>IFERROR(1/J383*(X383/H383),"0")</f>
        <v>2.1547080370609786E-2</v>
      </c>
      <c r="BP383" s="64">
        <f>IFERROR(1/J383*(Y383/H383),"0")</f>
        <v>2.197802197802198E-2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3.9215686274509807</v>
      </c>
      <c r="Y384" s="743">
        <f>IFERROR(Y380/H380,"0")+IFERROR(Y381/H381,"0")+IFERROR(Y382/H382,"0")+IFERROR(Y383/H383,"0")</f>
        <v>4</v>
      </c>
      <c r="Z384" s="743">
        <f>IFERROR(IF(Z380="",0,Z380),"0")+IFERROR(IF(Z381="",0,Z381),"0")+IFERROR(IF(Z382="",0,Z382),"0")+IFERROR(IF(Z383="",0,Z383),"0")</f>
        <v>2.6040000000000001E-2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10</v>
      </c>
      <c r="Y385" s="743">
        <f>IFERROR(SUM(Y380:Y383),"0")</f>
        <v>10.199999999999999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6</v>
      </c>
      <c r="Y387" s="742">
        <f>IFERROR(IF(X387="",0,CEILING((X387/$H387),1)*$H387),"")</f>
        <v>6</v>
      </c>
      <c r="Z387" s="36">
        <f>IFERROR(IF(Y387=0,"",ROUNDUP(Y387/H387,0)*0.00474),"")</f>
        <v>1.422E-2</v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6.7200000000000006</v>
      </c>
      <c r="BN387" s="64">
        <f>IFERROR(Y387*I387/H387,"0")</f>
        <v>6.7200000000000006</v>
      </c>
      <c r="BO387" s="64">
        <f>IFERROR(1/J387*(X387/H387),"0")</f>
        <v>1.2605042016806723E-2</v>
      </c>
      <c r="BP387" s="64">
        <f>IFERROR(1/J387*(Y387/H387),"0")</f>
        <v>1.2605042016806723E-2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3</v>
      </c>
      <c r="Y390" s="743">
        <f>IFERROR(Y387/H387,"0")+IFERROR(Y388/H388,"0")+IFERROR(Y389/H389,"0")</f>
        <v>3</v>
      </c>
      <c r="Z390" s="743">
        <f>IFERROR(IF(Z387="",0,Z387),"0")+IFERROR(IF(Z388="",0,Z388),"0")+IFERROR(IF(Z389="",0,Z389),"0")</f>
        <v>1.422E-2</v>
      </c>
      <c r="AA390" s="744"/>
      <c r="AB390" s="744"/>
      <c r="AC390" s="744"/>
    </row>
    <row r="391" spans="1:68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6</v>
      </c>
      <c r="Y391" s="743">
        <f>IFERROR(SUM(Y387:Y389),"0")</f>
        <v>6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152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4</v>
      </c>
      <c r="Y394" s="742">
        <f>IFERROR(IF(X394="",0,CEILING((X394/$H394),1)*$H394),"")</f>
        <v>5.4</v>
      </c>
      <c r="Z394" s="36">
        <f>IFERROR(IF(Y394=0,"",ROUNDUP(Y394/H394,0)*0.00651),"")</f>
        <v>1.9529999999999999E-2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4.5066666666666668</v>
      </c>
      <c r="BN394" s="64">
        <f>IFERROR(Y394*I394/H394,"0")</f>
        <v>6.0839999999999996</v>
      </c>
      <c r="BO394" s="64">
        <f>IFERROR(1/J394*(X394/H394),"0")</f>
        <v>1.2210012210012212E-2</v>
      </c>
      <c r="BP394" s="64">
        <f>IFERROR(1/J394*(Y394/H394),"0")</f>
        <v>1.6483516483516484E-2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2.2222222222222223</v>
      </c>
      <c r="Y395" s="743">
        <f>IFERROR(Y394/H394,"0")</f>
        <v>3</v>
      </c>
      <c r="Z395" s="743">
        <f>IFERROR(IF(Z394="",0,Z394),"0")</f>
        <v>1.9529999999999999E-2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4</v>
      </c>
      <c r="Y396" s="743">
        <f>IFERROR(SUM(Y394:Y394),"0")</f>
        <v>5.4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53</v>
      </c>
      <c r="Y399" s="742">
        <f>IFERROR(IF(X399="",0,CEILING((X399/$H399),1)*$H399),"")</f>
        <v>54.6</v>
      </c>
      <c r="Z399" s="36">
        <f>IFERROR(IF(Y399=0,"",ROUNDUP(Y399/H399,0)*0.00651),"")</f>
        <v>0.16925999999999999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59.359999999999992</v>
      </c>
      <c r="BN399" s="64">
        <f>IFERROR(Y399*I399/H399,"0")</f>
        <v>61.151999999999994</v>
      </c>
      <c r="BO399" s="64">
        <f>IFERROR(1/J399*(X399/H399),"0")</f>
        <v>0.13867085295656725</v>
      </c>
      <c r="BP399" s="64">
        <f>IFERROR(1/J399*(Y399/H399),"0")</f>
        <v>0.14285714285714288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137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16</v>
      </c>
      <c r="Y400" s="742">
        <f>IFERROR(IF(X400="",0,CEILING((X400/$H400),1)*$H400),"")</f>
        <v>16.8</v>
      </c>
      <c r="Z400" s="36">
        <f>IFERROR(IF(Y400=0,"",ROUNDUP(Y400/H400,0)*0.00651),"")</f>
        <v>5.2080000000000001E-2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17.828571428571426</v>
      </c>
      <c r="BN400" s="64">
        <f>IFERROR(Y400*I400/H400,"0")</f>
        <v>18.72</v>
      </c>
      <c r="BO400" s="64">
        <f>IFERROR(1/J400*(X400/H400),"0")</f>
        <v>4.1862899005756148E-2</v>
      </c>
      <c r="BP400" s="64">
        <f>IFERROR(1/J400*(Y400/H400),"0")</f>
        <v>4.3956043956043959E-2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32.857142857142854</v>
      </c>
      <c r="Y401" s="743">
        <f>IFERROR(Y398/H398,"0")+IFERROR(Y399/H399,"0")+IFERROR(Y400/H400,"0")</f>
        <v>34</v>
      </c>
      <c r="Z401" s="743">
        <f>IFERROR(IF(Z398="",0,Z398),"0")+IFERROR(IF(Z399="",0,Z399),"0")+IFERROR(IF(Z400="",0,Z400),"0")</f>
        <v>0.22133999999999998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69</v>
      </c>
      <c r="Y402" s="743">
        <f>IFERROR(SUM(Y398:Y400),"0")</f>
        <v>71.400000000000006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124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126</v>
      </c>
      <c r="AK406" s="68">
        <v>720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400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124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126</v>
      </c>
      <c r="AK408" s="68">
        <v>720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400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124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539</v>
      </c>
      <c r="Y410" s="742">
        <f t="shared" si="77"/>
        <v>540</v>
      </c>
      <c r="Z410" s="36">
        <f>IFERROR(IF(Y410=0,"",ROUNDUP(Y410/H410,0)*0.02175),"")</f>
        <v>0.78299999999999992</v>
      </c>
      <c r="AA410" s="56"/>
      <c r="AB410" s="57"/>
      <c r="AC410" s="479" t="s">
        <v>649</v>
      </c>
      <c r="AG410" s="64"/>
      <c r="AJ410" s="68" t="s">
        <v>126</v>
      </c>
      <c r="AK410" s="68">
        <v>720</v>
      </c>
      <c r="BB410" s="480" t="s">
        <v>1</v>
      </c>
      <c r="BM410" s="64">
        <f t="shared" si="78"/>
        <v>556.24799999999993</v>
      </c>
      <c r="BN410" s="64">
        <f t="shared" si="79"/>
        <v>557.28000000000009</v>
      </c>
      <c r="BO410" s="64">
        <f t="shared" si="80"/>
        <v>0.74861111111111101</v>
      </c>
      <c r="BP410" s="64">
        <f t="shared" si="81"/>
        <v>0.75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400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137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35.93333333333333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0.78299999999999992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539</v>
      </c>
      <c r="Y417" s="743">
        <f>IFERROR(SUM(Y406:Y415),"0")</f>
        <v>540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141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124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150</v>
      </c>
      <c r="Y419" s="742">
        <f>IFERROR(IF(X419="",0,CEILING((X419/$H419),1)*$H419),"")</f>
        <v>150</v>
      </c>
      <c r="Z419" s="36">
        <f>IFERROR(IF(Y419=0,"",ROUNDUP(Y419/H419,0)*0.02175),"")</f>
        <v>0.21749999999999997</v>
      </c>
      <c r="AA419" s="56"/>
      <c r="AB419" s="57"/>
      <c r="AC419" s="491" t="s">
        <v>663</v>
      </c>
      <c r="AG419" s="64"/>
      <c r="AJ419" s="68" t="s">
        <v>126</v>
      </c>
      <c r="AK419" s="68">
        <v>720</v>
      </c>
      <c r="BB419" s="492" t="s">
        <v>1</v>
      </c>
      <c r="BM419" s="64">
        <f>IFERROR(X419*I419/H419,"0")</f>
        <v>154.80000000000001</v>
      </c>
      <c r="BN419" s="64">
        <f>IFERROR(Y419*I419/H419,"0")</f>
        <v>154.80000000000001</v>
      </c>
      <c r="BO419" s="64">
        <f>IFERROR(1/J419*(X419/H419),"0")</f>
        <v>0.20833333333333331</v>
      </c>
      <c r="BP419" s="64">
        <f>IFERROR(1/J419*(Y419/H419),"0")</f>
        <v>0.20833333333333331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10</v>
      </c>
      <c r="Y421" s="743">
        <f>IFERROR(Y419/H419,"0")+IFERROR(Y420/H420,"0")</f>
        <v>10</v>
      </c>
      <c r="Z421" s="743">
        <f>IFERROR(IF(Z419="",0,Z419),"0")+IFERROR(IF(Z420="",0,Z420),"0")</f>
        <v>0.21749999999999997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150</v>
      </c>
      <c r="Y422" s="743">
        <f>IFERROR(SUM(Y419:Y420),"0")</f>
        <v>150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183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152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183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152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6</v>
      </c>
      <c r="Y473" s="742">
        <f t="shared" si="87"/>
        <v>6.3000000000000007</v>
      </c>
      <c r="Z473" s="36">
        <f t="shared" si="92"/>
        <v>1.506E-2</v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6.371428571428571</v>
      </c>
      <c r="BN473" s="64">
        <f t="shared" si="89"/>
        <v>6.69</v>
      </c>
      <c r="BO473" s="64">
        <f t="shared" si="90"/>
        <v>1.2210012210012212E-2</v>
      </c>
      <c r="BP473" s="64">
        <f t="shared" si="91"/>
        <v>1.2820512820512822E-2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5</v>
      </c>
      <c r="Y476" s="742">
        <f t="shared" si="87"/>
        <v>6.3000000000000007</v>
      </c>
      <c r="Z476" s="36">
        <f t="shared" si="92"/>
        <v>1.506E-2</v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5.3095238095238093</v>
      </c>
      <c r="BN476" s="64">
        <f t="shared" si="89"/>
        <v>6.69</v>
      </c>
      <c r="BO476" s="64">
        <f t="shared" si="90"/>
        <v>1.0175010175010176E-2</v>
      </c>
      <c r="BP476" s="64">
        <f t="shared" si="91"/>
        <v>1.2820512820512822E-2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97" t="s">
        <v>763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5.2380952380952381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6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3.0120000000000001E-2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11</v>
      </c>
      <c r="Y481" s="743">
        <f>IFERROR(SUM(Y464:Y479),"0")</f>
        <v>12.600000000000001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141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152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152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152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183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12</v>
      </c>
      <c r="Y528" s="742">
        <f t="shared" si="93"/>
        <v>14.4</v>
      </c>
      <c r="Z528" s="36">
        <f>IFERROR(IF(Y528=0,"",ROUNDUP(Y528/H528,0)*0.00902),"")</f>
        <v>3.6080000000000001E-2</v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12.7</v>
      </c>
      <c r="BN528" s="64">
        <f t="shared" si="96"/>
        <v>15.24</v>
      </c>
      <c r="BO528" s="64">
        <f t="shared" si="97"/>
        <v>2.5252525252525252E-2</v>
      </c>
      <c r="BP528" s="64">
        <f t="shared" si="98"/>
        <v>3.0303030303030304E-2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3.333333333333333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3.6080000000000001E-2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12</v>
      </c>
      <c r="Y539" s="743">
        <f>IFERROR(SUM(Y522:Y537),"0")</f>
        <v>14.4</v>
      </c>
      <c r="Z539" s="37"/>
      <c r="AA539" s="744"/>
      <c r="AB539" s="744"/>
      <c r="AC539" s="744"/>
    </row>
    <row r="540" spans="1:68" ht="14.25" hidden="1" customHeight="1" x14ac:dyDescent="0.25">
      <c r="A540" s="757" t="s">
        <v>141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853</v>
      </c>
      <c r="B541" s="54" t="s">
        <v>854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853</v>
      </c>
      <c r="B542" s="54" t="s">
        <v>856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7" t="s">
        <v>857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152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12</v>
      </c>
      <c r="Y552" s="742">
        <f t="shared" si="99"/>
        <v>14.399999999999999</v>
      </c>
      <c r="Z552" s="36">
        <f>IFERROR(IF(Y552=0,"",ROUNDUP(Y552/H552,0)*0.00902),"")</f>
        <v>2.7060000000000001E-2</v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17.324999999999999</v>
      </c>
      <c r="BN552" s="64">
        <f t="shared" si="101"/>
        <v>20.79</v>
      </c>
      <c r="BO552" s="64">
        <f t="shared" si="102"/>
        <v>1.893939393939394E-2</v>
      </c>
      <c r="BP552" s="64">
        <f t="shared" si="103"/>
        <v>2.2727272727272728E-2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49" t="s">
        <v>884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12</v>
      </c>
      <c r="Y555" s="742">
        <f t="shared" si="99"/>
        <v>14.4</v>
      </c>
      <c r="Z555" s="36">
        <f>IFERROR(IF(Y555=0,"",ROUNDUP(Y555/H555,0)*0.00902),"")</f>
        <v>3.6080000000000001E-2</v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12.7</v>
      </c>
      <c r="BN555" s="64">
        <f t="shared" si="101"/>
        <v>15.24</v>
      </c>
      <c r="BO555" s="64">
        <f t="shared" si="102"/>
        <v>2.5252525252525252E-2</v>
      </c>
      <c r="BP555" s="64">
        <f t="shared" si="103"/>
        <v>3.0303030303030304E-2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12</v>
      </c>
      <c r="Y557" s="742">
        <f t="shared" si="99"/>
        <v>14.4</v>
      </c>
      <c r="Z557" s="36">
        <f>IFERROR(IF(Y557=0,"",ROUNDUP(Y557/H557,0)*0.00902),"")</f>
        <v>3.6080000000000001E-2</v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12.7</v>
      </c>
      <c r="BN557" s="64">
        <f t="shared" si="101"/>
        <v>15.24</v>
      </c>
      <c r="BO557" s="64">
        <f t="shared" si="102"/>
        <v>2.5252525252525252E-2</v>
      </c>
      <c r="BP557" s="64">
        <f t="shared" si="103"/>
        <v>3.0303030303030304E-2</v>
      </c>
    </row>
    <row r="558" spans="1:68" ht="27" hidden="1" customHeight="1" x14ac:dyDescent="0.25">
      <c r="A558" s="54" t="s">
        <v>892</v>
      </c>
      <c r="B558" s="54" t="s">
        <v>895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763" t="s">
        <v>896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897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9.1666666666666661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11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9.9220000000000003E-2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36</v>
      </c>
      <c r="Y561" s="743">
        <f>IFERROR(SUM(Y548:Y559),"0")</f>
        <v>43.199999999999996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183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141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152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50</v>
      </c>
      <c r="Y600" s="742">
        <f t="shared" si="109"/>
        <v>50.400000000000006</v>
      </c>
      <c r="Z600" s="36">
        <f>IFERROR(IF(Y600=0,"",ROUNDUP(Y600/H600,0)*0.00902),"")</f>
        <v>0.10824</v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53.214285714285715</v>
      </c>
      <c r="BN600" s="64">
        <f t="shared" si="111"/>
        <v>53.64</v>
      </c>
      <c r="BO600" s="64">
        <f t="shared" si="112"/>
        <v>9.0187590187590191E-2</v>
      </c>
      <c r="BP600" s="64">
        <f t="shared" si="113"/>
        <v>9.0909090909090912E-2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11.904761904761905</v>
      </c>
      <c r="Y606" s="743">
        <f>IFERROR(Y599/H599,"0")+IFERROR(Y600/H600,"0")+IFERROR(Y601/H601,"0")+IFERROR(Y602/H602,"0")+IFERROR(Y603/H603,"0")+IFERROR(Y604/H604,"0")+IFERROR(Y605/H605,"0")</f>
        <v>12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0.10824</v>
      </c>
      <c r="AA606" s="744"/>
      <c r="AB606" s="744"/>
      <c r="AC606" s="744"/>
    </row>
    <row r="607" spans="1:68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50</v>
      </c>
      <c r="Y607" s="743">
        <f>IFERROR(SUM(Y599:Y605),"0")</f>
        <v>50.400000000000006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985</v>
      </c>
      <c r="B609" s="54" t="s">
        <v>986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137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137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183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141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152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2305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2362.0000000000005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2437.1683370942774</v>
      </c>
      <c r="Y643" s="743">
        <f>IFERROR(SUM(BN22:BN639),"0")</f>
        <v>2498.913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5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2562.1683370942774</v>
      </c>
      <c r="Y645" s="743">
        <f>GrossWeightTotalR+PalletQtyTotalR*25</f>
        <v>2623.913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489.20735737573972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505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4.8381300000000014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298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191</v>
      </c>
      <c r="F650" s="764" t="s">
        <v>217</v>
      </c>
      <c r="G650" s="764" t="s">
        <v>264</v>
      </c>
      <c r="H650" s="764" t="s">
        <v>88</v>
      </c>
      <c r="I650" s="764" t="s">
        <v>299</v>
      </c>
      <c r="J650" s="764" t="s">
        <v>323</v>
      </c>
      <c r="K650" s="764" t="s">
        <v>395</v>
      </c>
      <c r="L650" s="764" t="s">
        <v>415</v>
      </c>
      <c r="M650" s="764" t="s">
        <v>440</v>
      </c>
      <c r="N650" s="739"/>
      <c r="O650" s="764" t="s">
        <v>467</v>
      </c>
      <c r="P650" s="764" t="s">
        <v>470</v>
      </c>
      <c r="Q650" s="764" t="s">
        <v>479</v>
      </c>
      <c r="R650" s="764" t="s">
        <v>497</v>
      </c>
      <c r="S650" s="764" t="s">
        <v>510</v>
      </c>
      <c r="T650" s="764" t="s">
        <v>523</v>
      </c>
      <c r="U650" s="764" t="s">
        <v>536</v>
      </c>
      <c r="V650" s="764" t="s">
        <v>540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125.4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226.8</v>
      </c>
      <c r="E652" s="46">
        <f>IFERROR(Y92*1,"0")+IFERROR(Y93*1,"0")+IFERROR(Y94*1,"0")+IFERROR(Y98*1,"0")+IFERROR(Y99*1,"0")+IFERROR(Y100*1,"0")+IFERROR(Y101*1,"0")+IFERROR(Y102*1,"0")+IFERROR(Y103*1,"0")+IFERROR(Y104*1,"0")</f>
        <v>200.10000000000002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119.4</v>
      </c>
      <c r="G652" s="46">
        <f>IFERROR(Y141*1,"0")+IFERROR(Y142*1,"0")+IFERROR(Y146*1,"0")+IFERROR(Y147*1,"0")+IFERROR(Y151*1,"0")+IFERROR(Y152*1,"0")</f>
        <v>71.600000000000009</v>
      </c>
      <c r="H652" s="46">
        <f>IFERROR(Y157*1,"0")+IFERROR(Y161*1,"0")+IFERROR(Y162*1,"0")+IFERROR(Y163*1,"0")+IFERROR(Y164*1,"0")+IFERROR(Y165*1,"0")+IFERROR(Y169*1,"0")+IFERROR(Y170*1,"0")</f>
        <v>195</v>
      </c>
      <c r="I652" s="46">
        <f>IFERROR(Y176*1,"0")+IFERROR(Y180*1,"0")+IFERROR(Y181*1,"0")+IFERROR(Y182*1,"0")+IFERROR(Y183*1,"0")+IFERROR(Y184*1,"0")+IFERROR(Y185*1,"0")+IFERROR(Y186*1,"0")+IFERROR(Y187*1,"0")</f>
        <v>69.300000000000011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157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8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302</v>
      </c>
      <c r="W652" s="46">
        <f>IFERROR(Y394*1,"0")+IFERROR(Y398*1,"0")+IFERROR(Y399*1,"0")+IFERROR(Y400*1,"0")</f>
        <v>76.8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690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12.600000000000001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57.599999999999994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50.400000000000006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2"/>
        <filter val="1,00"/>
        <filter val="1,75"/>
        <filter val="10,00"/>
        <filter val="100,00"/>
        <filter val="104,00"/>
        <filter val="11,00"/>
        <filter val="11,90"/>
        <filter val="12,00"/>
        <filter val="120,00"/>
        <filter val="127,00"/>
        <filter val="13,00"/>
        <filter val="140,00"/>
        <filter val="15,00"/>
        <filter val="150,00"/>
        <filter val="16,00"/>
        <filter val="16,67"/>
        <filter val="17,00"/>
        <filter val="17,11"/>
        <filter val="180,00"/>
        <filter val="2 305,00"/>
        <filter val="2 437,17"/>
        <filter val="2 562,17"/>
        <filter val="2,00"/>
        <filter val="2,22"/>
        <filter val="2,78"/>
        <filter val="20,00"/>
        <filter val="21,82"/>
        <filter val="22,04"/>
        <filter val="25,00"/>
        <filter val="25,20"/>
        <filter val="26,00"/>
        <filter val="27,00"/>
        <filter val="28,00"/>
        <filter val="29,00"/>
        <filter val="3,00"/>
        <filter val="3,33"/>
        <filter val="3,92"/>
        <filter val="30,00"/>
        <filter val="30,83"/>
        <filter val="31,85"/>
        <filter val="31,90"/>
        <filter val="32,00"/>
        <filter val="32,86"/>
        <filter val="35,00"/>
        <filter val="35,93"/>
        <filter val="36,00"/>
        <filter val="4,00"/>
        <filter val="4,79"/>
        <filter val="45,00"/>
        <filter val="489,21"/>
        <filter val="5"/>
        <filter val="5,00"/>
        <filter val="5,24"/>
        <filter val="50,00"/>
        <filter val="51,00"/>
        <filter val="53,00"/>
        <filter val="539,00"/>
        <filter val="6,00"/>
        <filter val="6,07"/>
        <filter val="63,00"/>
        <filter val="67,00"/>
        <filter val="68,00"/>
        <filter val="69,00"/>
        <filter val="7,00"/>
        <filter val="7,81"/>
        <filter val="70,00"/>
        <filter val="72,00"/>
        <filter val="74,00"/>
        <filter val="77,00"/>
        <filter val="8,00"/>
        <filter val="9,17"/>
        <filter val="9,47"/>
        <filter val="9,49"/>
        <filter val="9,63"/>
        <filter val="90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1 X293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9 X349 X406 X408 X410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2025-03-04T11:37:49Z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