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438DEA-50DE-4084-B667-DD4BEB6CA2C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N330" i="1" s="1"/>
  <c r="BO329" i="1"/>
  <c r="BM329" i="1"/>
  <c r="Z329" i="1"/>
  <c r="Y329" i="1"/>
  <c r="BP329" i="1" s="1"/>
  <c r="BO328" i="1"/>
  <c r="BN328" i="1"/>
  <c r="BM328" i="1"/>
  <c r="Z328" i="1"/>
  <c r="Y328" i="1"/>
  <c r="BP328" i="1" s="1"/>
  <c r="BP327" i="1"/>
  <c r="BO327" i="1"/>
  <c r="BN327" i="1"/>
  <c r="BM327" i="1"/>
  <c r="Z327" i="1"/>
  <c r="Y327" i="1"/>
  <c r="BO326" i="1"/>
  <c r="BM326" i="1"/>
  <c r="Z326" i="1"/>
  <c r="Y326" i="1"/>
  <c r="BN326" i="1" s="1"/>
  <c r="BP325" i="1"/>
  <c r="BO325" i="1"/>
  <c r="BN325" i="1"/>
  <c r="BM325" i="1"/>
  <c r="Z325" i="1"/>
  <c r="Y325" i="1"/>
  <c r="BO324" i="1"/>
  <c r="BM324" i="1"/>
  <c r="Z324" i="1"/>
  <c r="Y324" i="1"/>
  <c r="BP324" i="1" s="1"/>
  <c r="BO323" i="1"/>
  <c r="BM323" i="1"/>
  <c r="Z323" i="1"/>
  <c r="Y323" i="1"/>
  <c r="BP323" i="1" s="1"/>
  <c r="BO322" i="1"/>
  <c r="BM322" i="1"/>
  <c r="Z322" i="1"/>
  <c r="Y322" i="1"/>
  <c r="BN322" i="1" s="1"/>
  <c r="BO321" i="1"/>
  <c r="BM321" i="1"/>
  <c r="Z321" i="1"/>
  <c r="Y321" i="1"/>
  <c r="BP321" i="1" s="1"/>
  <c r="BO320" i="1"/>
  <c r="BN320" i="1"/>
  <c r="BM320" i="1"/>
  <c r="Z320" i="1"/>
  <c r="Y320" i="1"/>
  <c r="BP320" i="1" s="1"/>
  <c r="BP319" i="1"/>
  <c r="BO319" i="1"/>
  <c r="BN319" i="1"/>
  <c r="BM319" i="1"/>
  <c r="Z319" i="1"/>
  <c r="Y319" i="1"/>
  <c r="BO318" i="1"/>
  <c r="BM318" i="1"/>
  <c r="Z318" i="1"/>
  <c r="Y318" i="1"/>
  <c r="BN318" i="1" s="1"/>
  <c r="BP317" i="1"/>
  <c r="BO317" i="1"/>
  <c r="BN317" i="1"/>
  <c r="BM317" i="1"/>
  <c r="Z317" i="1"/>
  <c r="Y317" i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N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N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Y284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BN267" i="1" s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N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BN221" i="1" s="1"/>
  <c r="P221" i="1"/>
  <c r="BO220" i="1"/>
  <c r="BM220" i="1"/>
  <c r="Z220" i="1"/>
  <c r="Y220" i="1"/>
  <c r="P220" i="1"/>
  <c r="BO219" i="1"/>
  <c r="BM219" i="1"/>
  <c r="Z219" i="1"/>
  <c r="Y219" i="1"/>
  <c r="Y226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N206" i="1" s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P157" i="1"/>
  <c r="BO156" i="1"/>
  <c r="BM156" i="1"/>
  <c r="Z156" i="1"/>
  <c r="Y156" i="1"/>
  <c r="BP156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X143" i="1"/>
  <c r="X142" i="1"/>
  <c r="BO141" i="1"/>
  <c r="BM141" i="1"/>
  <c r="Z141" i="1"/>
  <c r="Y141" i="1"/>
  <c r="Y143" i="1" s="1"/>
  <c r="P141" i="1"/>
  <c r="BP140" i="1"/>
  <c r="BO140" i="1"/>
  <c r="BN140" i="1"/>
  <c r="BM140" i="1"/>
  <c r="Z140" i="1"/>
  <c r="Y140" i="1"/>
  <c r="P140" i="1"/>
  <c r="X137" i="1"/>
  <c r="X136" i="1"/>
  <c r="BO135" i="1"/>
  <c r="BM135" i="1"/>
  <c r="Z135" i="1"/>
  <c r="Y135" i="1"/>
  <c r="BN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N121" i="1" s="1"/>
  <c r="P121" i="1"/>
  <c r="BO120" i="1"/>
  <c r="BM120" i="1"/>
  <c r="Z120" i="1"/>
  <c r="Y120" i="1"/>
  <c r="P120" i="1"/>
  <c r="BO119" i="1"/>
  <c r="BM119" i="1"/>
  <c r="Z119" i="1"/>
  <c r="Y119" i="1"/>
  <c r="Y125" i="1" s="1"/>
  <c r="P119" i="1"/>
  <c r="X116" i="1"/>
  <c r="X115" i="1"/>
  <c r="BP114" i="1"/>
  <c r="BO114" i="1"/>
  <c r="BN114" i="1"/>
  <c r="BM114" i="1"/>
  <c r="Z114" i="1"/>
  <c r="Y114" i="1"/>
  <c r="BO113" i="1"/>
  <c r="BM113" i="1"/>
  <c r="Z113" i="1"/>
  <c r="Y113" i="1"/>
  <c r="BP113" i="1" s="1"/>
  <c r="P113" i="1"/>
  <c r="BO112" i="1"/>
  <c r="BM112" i="1"/>
  <c r="Z112" i="1"/>
  <c r="Y112" i="1"/>
  <c r="P112" i="1"/>
  <c r="BP111" i="1"/>
  <c r="BO111" i="1"/>
  <c r="BN111" i="1"/>
  <c r="BM111" i="1"/>
  <c r="Z111" i="1"/>
  <c r="Y111" i="1"/>
  <c r="P111" i="1"/>
  <c r="X108" i="1"/>
  <c r="X107" i="1"/>
  <c r="BO106" i="1"/>
  <c r="BM106" i="1"/>
  <c r="Z106" i="1"/>
  <c r="Y106" i="1"/>
  <c r="BN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P102" i="1"/>
  <c r="BO101" i="1"/>
  <c r="BM101" i="1"/>
  <c r="Z101" i="1"/>
  <c r="Z107" i="1" s="1"/>
  <c r="Y101" i="1"/>
  <c r="X98" i="1"/>
  <c r="X97" i="1"/>
  <c r="BO96" i="1"/>
  <c r="BM96" i="1"/>
  <c r="Z96" i="1"/>
  <c r="Y96" i="1"/>
  <c r="P96" i="1"/>
  <c r="BO95" i="1"/>
  <c r="BM95" i="1"/>
  <c r="Z95" i="1"/>
  <c r="Z97" i="1" s="1"/>
  <c r="Y95" i="1"/>
  <c r="BP95" i="1" s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Y79" i="1"/>
  <c r="BN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Y71" i="1" s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N50" i="1" s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Y34" i="1" s="1"/>
  <c r="BO30" i="1"/>
  <c r="BM30" i="1"/>
  <c r="Z30" i="1"/>
  <c r="Y30" i="1"/>
  <c r="BN30" i="1" s="1"/>
  <c r="BP29" i="1"/>
  <c r="BO29" i="1"/>
  <c r="BN29" i="1"/>
  <c r="BM29" i="1"/>
  <c r="Z29" i="1"/>
  <c r="Y29" i="1"/>
  <c r="BP28" i="1"/>
  <c r="BO28" i="1"/>
  <c r="BN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121" i="1" l="1"/>
  <c r="Y194" i="1"/>
  <c r="BP221" i="1"/>
  <c r="BP46" i="1"/>
  <c r="BP79" i="1"/>
  <c r="BP84" i="1"/>
  <c r="BP151" i="1"/>
  <c r="BP193" i="1"/>
  <c r="BP30" i="1"/>
  <c r="BN32" i="1"/>
  <c r="BN33" i="1"/>
  <c r="Z41" i="1"/>
  <c r="BP50" i="1"/>
  <c r="BN52" i="1"/>
  <c r="Z61" i="1"/>
  <c r="Z71" i="1"/>
  <c r="BN74" i="1"/>
  <c r="BN75" i="1"/>
  <c r="BN78" i="1"/>
  <c r="Y98" i="1"/>
  <c r="Y108" i="1"/>
  <c r="BP106" i="1"/>
  <c r="Z124" i="1"/>
  <c r="Z136" i="1"/>
  <c r="BP135" i="1"/>
  <c r="Y147" i="1"/>
  <c r="Z158" i="1"/>
  <c r="BN156" i="1"/>
  <c r="Y159" i="1"/>
  <c r="BP168" i="1"/>
  <c r="Y169" i="1"/>
  <c r="BN175" i="1"/>
  <c r="BP206" i="1"/>
  <c r="Z225" i="1"/>
  <c r="BN219" i="1"/>
  <c r="BP219" i="1"/>
  <c r="BN230" i="1"/>
  <c r="Y296" i="1"/>
  <c r="BN304" i="1"/>
  <c r="BP305" i="1"/>
  <c r="Y332" i="1"/>
  <c r="BN313" i="1"/>
  <c r="BN315" i="1"/>
  <c r="BN316" i="1"/>
  <c r="BN321" i="1"/>
  <c r="BN323" i="1"/>
  <c r="BN324" i="1"/>
  <c r="BN329" i="1"/>
  <c r="Y331" i="1"/>
  <c r="Z34" i="1"/>
  <c r="Z80" i="1"/>
  <c r="Y91" i="1"/>
  <c r="Y131" i="1"/>
  <c r="Z208" i="1"/>
  <c r="Y238" i="1"/>
  <c r="Y262" i="1"/>
  <c r="BP267" i="1"/>
  <c r="Y280" i="1"/>
  <c r="BP283" i="1"/>
  <c r="BP295" i="1"/>
  <c r="BP310" i="1"/>
  <c r="BP314" i="1"/>
  <c r="BP318" i="1"/>
  <c r="BP322" i="1"/>
  <c r="BP326" i="1"/>
  <c r="BP330" i="1"/>
  <c r="Z307" i="1"/>
  <c r="Z190" i="1"/>
  <c r="X340" i="1"/>
  <c r="Y87" i="1"/>
  <c r="Y97" i="1"/>
  <c r="BN101" i="1"/>
  <c r="BN104" i="1"/>
  <c r="BN119" i="1"/>
  <c r="BN123" i="1"/>
  <c r="Y152" i="1"/>
  <c r="Y182" i="1"/>
  <c r="BN181" i="1"/>
  <c r="Z215" i="1"/>
  <c r="BN232" i="1"/>
  <c r="Z130" i="1"/>
  <c r="X342" i="1"/>
  <c r="BN90" i="1"/>
  <c r="BN113" i="1"/>
  <c r="Y178" i="1"/>
  <c r="Z182" i="1"/>
  <c r="BN187" i="1"/>
  <c r="BN207" i="1"/>
  <c r="BN237" i="1"/>
  <c r="BN261" i="1"/>
  <c r="Z269" i="1"/>
  <c r="BN279" i="1"/>
  <c r="Z331" i="1"/>
  <c r="Y62" i="1"/>
  <c r="Y67" i="1"/>
  <c r="Z86" i="1"/>
  <c r="BP101" i="1"/>
  <c r="Y116" i="1"/>
  <c r="BP119" i="1"/>
  <c r="Y142" i="1"/>
  <c r="BN146" i="1"/>
  <c r="X339" i="1"/>
  <c r="X341" i="1" s="1"/>
  <c r="BP31" i="1"/>
  <c r="Y42" i="1"/>
  <c r="Y55" i="1"/>
  <c r="BP90" i="1"/>
  <c r="BN95" i="1"/>
  <c r="Z115" i="1"/>
  <c r="BP128" i="1"/>
  <c r="Z142" i="1"/>
  <c r="Y158" i="1"/>
  <c r="BN168" i="1"/>
  <c r="Z177" i="1"/>
  <c r="BN193" i="1"/>
  <c r="BP237" i="1"/>
  <c r="BP261" i="1"/>
  <c r="BP279" i="1"/>
  <c r="BN283" i="1"/>
  <c r="BN295" i="1"/>
  <c r="BN310" i="1"/>
  <c r="Y216" i="1"/>
  <c r="BN31" i="1"/>
  <c r="Z54" i="1"/>
  <c r="Y80" i="1"/>
  <c r="Y115" i="1"/>
  <c r="BN128" i="1"/>
  <c r="Y35" i="1"/>
  <c r="Y81" i="1"/>
  <c r="BN84" i="1"/>
  <c r="Y107" i="1"/>
  <c r="Y124" i="1"/>
  <c r="Y136" i="1"/>
  <c r="BP146" i="1"/>
  <c r="BN151" i="1"/>
  <c r="Y209" i="1"/>
  <c r="BP212" i="1"/>
  <c r="Y225" i="1"/>
  <c r="F9" i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P76" i="1"/>
  <c r="BN77" i="1"/>
  <c r="BN85" i="1"/>
  <c r="BP85" i="1"/>
  <c r="BN96" i="1"/>
  <c r="BP96" i="1"/>
  <c r="BN102" i="1"/>
  <c r="BP102" i="1"/>
  <c r="BN103" i="1"/>
  <c r="BN105" i="1"/>
  <c r="BN112" i="1"/>
  <c r="BP112" i="1"/>
  <c r="BN120" i="1"/>
  <c r="BP120" i="1"/>
  <c r="BN122" i="1"/>
  <c r="BN129" i="1"/>
  <c r="BP129" i="1"/>
  <c r="BN134" i="1"/>
  <c r="BP134" i="1"/>
  <c r="Y137" i="1"/>
  <c r="BN141" i="1"/>
  <c r="BP141" i="1"/>
  <c r="BN157" i="1"/>
  <c r="BP157" i="1"/>
  <c r="BN162" i="1"/>
  <c r="BP162" i="1"/>
  <c r="Y163" i="1"/>
  <c r="BN173" i="1"/>
  <c r="BP173" i="1"/>
  <c r="BN174" i="1"/>
  <c r="BN176" i="1"/>
  <c r="Y177" i="1"/>
  <c r="BN180" i="1"/>
  <c r="BP180" i="1"/>
  <c r="Y183" i="1"/>
  <c r="Y190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Z343" i="1"/>
  <c r="A351" i="1"/>
  <c r="Y340" i="1"/>
  <c r="Y342" i="1"/>
  <c r="Y339" i="1"/>
  <c r="Y341" i="1" s="1"/>
  <c r="B351" i="1" l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<sst xmlns="http://schemas.openxmlformats.org/spreadsheetml/2006/main" count="1704" uniqueCount="556">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</sst>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Пятница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84</v>
      </c>
      <c r="Y28" s="353">
        <f t="shared" ref="Y28:Y33" si="0">IFERROR(IF(X28="","",X28),"")</f>
        <v>84</v>
      </c>
      <c r="Z28" s="36">
        <f t="shared" ref="Z28:Z33" si="1"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161.43119999999999</v>
      </c>
      <c r="BN28" s="67">
        <f t="shared" ref="BN28:BN33" si="3">IFERROR(Y28*I28,"0")</f>
        <v>161.43119999999999</v>
      </c>
      <c r="BO28" s="67">
        <f t="shared" ref="BO28:BO33" si="4">IFERROR(X28/J28,"0")</f>
        <v>0.6</v>
      </c>
      <c r="BP28" s="67">
        <f t="shared" ref="BP28:BP33" si="5"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70</v>
      </c>
      <c r="Y29" s="353">
        <f t="shared" si="0"/>
        <v>70</v>
      </c>
      <c r="Z29" s="36">
        <f t="shared" si="1"/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134.52600000000001</v>
      </c>
      <c r="BN29" s="67">
        <f t="shared" si="3"/>
        <v>134.52600000000001</v>
      </c>
      <c r="BO29" s="67">
        <f t="shared" si="4"/>
        <v>0.5</v>
      </c>
      <c r="BP29" s="67">
        <f t="shared" si="5"/>
        <v>0.5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56</v>
      </c>
      <c r="Y33" s="353">
        <f t="shared" si="0"/>
        <v>56</v>
      </c>
      <c r="Z33" s="36">
        <f t="shared" si="1"/>
        <v>0.52695999999999998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107.6208</v>
      </c>
      <c r="BN33" s="67">
        <f t="shared" si="3"/>
        <v>107.6208</v>
      </c>
      <c r="BO33" s="67">
        <f t="shared" si="4"/>
        <v>0.4</v>
      </c>
      <c r="BP33" s="67">
        <f t="shared" si="5"/>
        <v>0.4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210</v>
      </c>
      <c r="Y34" s="354">
        <f>IFERROR(SUM(Y28:Y33),"0")</f>
        <v>210</v>
      </c>
      <c r="Z34" s="354">
        <f>IFERROR(IF(Z28="",0,Z28),"0")+IFERROR(IF(Z29="",0,Z29),"0")+IFERROR(IF(Z30="",0,Z30),"0")+IFERROR(IF(Z31="",0,Z31),"0")+IFERROR(IF(Z32="",0,Z32),"0")+IFERROR(IF(Z33="",0,Z33),"0")</f>
        <v>1.9760999999999997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315</v>
      </c>
      <c r="Y35" s="354">
        <f>IFERROR(SUMPRODUCT(Y28:Y33*H28:H33),"0")</f>
        <v>315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156</v>
      </c>
      <c r="Y38" s="353">
        <f>IFERROR(IF(X38="","",X38),"")</f>
        <v>156</v>
      </c>
      <c r="Z38" s="36">
        <f>IFERROR(IF(X38="","",X38*0.0155),"")</f>
        <v>2.4180000000000001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915.72</v>
      </c>
      <c r="BN38" s="67">
        <f>IFERROR(Y38*I38,"0")</f>
        <v>915.72</v>
      </c>
      <c r="BO38" s="67">
        <f>IFERROR(X38/J38,"0")</f>
        <v>1.8571428571428572</v>
      </c>
      <c r="BP38" s="67">
        <f>IFERROR(Y38/J38,"0")</f>
        <v>1.8571428571428572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96</v>
      </c>
      <c r="Y39" s="353">
        <f>IFERROR(IF(X39="","",X39),"")</f>
        <v>96</v>
      </c>
      <c r="Z39" s="36">
        <f>IFERROR(IF(X39="","",X39*0.0155),"")</f>
        <v>1.488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563.52</v>
      </c>
      <c r="BN39" s="67">
        <f>IFERROR(Y39*I39,"0")</f>
        <v>563.52</v>
      </c>
      <c r="BO39" s="67">
        <f>IFERROR(X39/J39,"0")</f>
        <v>1.1428571428571428</v>
      </c>
      <c r="BP39" s="67">
        <f>IFERROR(Y39/J39,"0")</f>
        <v>1.1428571428571428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96</v>
      </c>
      <c r="Y40" s="353">
        <f>IFERROR(IF(X40="","",X40),"")</f>
        <v>96</v>
      </c>
      <c r="Z40" s="36">
        <f>IFERROR(IF(X40="","",X40*0.0155),"")</f>
        <v>1.488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563.52</v>
      </c>
      <c r="BN40" s="67">
        <f>IFERROR(Y40*I40,"0")</f>
        <v>563.52</v>
      </c>
      <c r="BO40" s="67">
        <f>IFERROR(X40/J40,"0")</f>
        <v>1.1428571428571428</v>
      </c>
      <c r="BP40" s="67">
        <f>IFERROR(Y40/J40,"0")</f>
        <v>1.1428571428571428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348</v>
      </c>
      <c r="Y41" s="354">
        <f>IFERROR(SUM(Y38:Y40),"0")</f>
        <v>348</v>
      </c>
      <c r="Z41" s="354">
        <f>IFERROR(IF(Z38="",0,Z38),"0")+IFERROR(IF(Z39="",0,Z39),"0")+IFERROR(IF(Z40="",0,Z40),"0")</f>
        <v>5.3940000000000001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1948.7999999999997</v>
      </c>
      <c r="Y42" s="354">
        <f>IFERROR(SUMPRODUCT(Y38:Y40*H38:H40),"0")</f>
        <v>1948.7999999999997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24</v>
      </c>
      <c r="Y53" s="353">
        <f t="shared" si="6"/>
        <v>24</v>
      </c>
      <c r="Z53" s="36">
        <f t="shared" si="7"/>
        <v>0.372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175.2</v>
      </c>
      <c r="BN53" s="67">
        <f t="shared" si="9"/>
        <v>175.2</v>
      </c>
      <c r="BO53" s="67">
        <f t="shared" si="10"/>
        <v>0.2857142857142857</v>
      </c>
      <c r="BP53" s="67">
        <f t="shared" si="11"/>
        <v>0.2857142857142857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24</v>
      </c>
      <c r="Y54" s="354">
        <f>IFERROR(SUM(Y45:Y53),"0")</f>
        <v>24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0.372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168</v>
      </c>
      <c r="Y55" s="354">
        <f>IFERROR(SUMPRODUCT(Y45:Y53*H45:H53),"0")</f>
        <v>168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</v>
      </c>
      <c r="Y85" s="353">
        <f>IFERROR(IF(X85="","",X85),"")</f>
        <v>24</v>
      </c>
      <c r="Z85" s="36">
        <f>IFERROR(IF(X85="","",X85*0.00866),"")</f>
        <v>0.20783999999999997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125.11679999999998</v>
      </c>
      <c r="BN85" s="67">
        <f>IFERROR(Y85*I85,"0")</f>
        <v>125.11679999999998</v>
      </c>
      <c r="BO85" s="67">
        <f>IFERROR(X85/J85,"0")</f>
        <v>0.16666666666666666</v>
      </c>
      <c r="BP85" s="67">
        <f>IFERROR(Y85/J85,"0")</f>
        <v>0.16666666666666666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24</v>
      </c>
      <c r="Y86" s="354">
        <f>IFERROR(SUM(Y84:Y85),"0")</f>
        <v>24</v>
      </c>
      <c r="Z86" s="354">
        <f>IFERROR(IF(Z84="",0,Z84),"0")+IFERROR(IF(Z85="",0,Z85),"0")</f>
        <v>0.20783999999999997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120</v>
      </c>
      <c r="Y87" s="354">
        <f>IFERROR(SUMPRODUCT(Y84:Y85*H84:H85),"0")</f>
        <v>120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56</v>
      </c>
      <c r="Y90" s="353">
        <f>IFERROR(IF(X90="","",X90),"")</f>
        <v>56</v>
      </c>
      <c r="Z90" s="36">
        <f>IFERROR(IF(X90="","",X90*0.01788),"")</f>
        <v>1.0012799999999999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56</v>
      </c>
      <c r="Y91" s="354">
        <f>IFERROR(SUM(Y90:Y90),"0")</f>
        <v>56</v>
      </c>
      <c r="Z91" s="354">
        <f>IFERROR(IF(Z90="",0,Z90),"0")</f>
        <v>1.0012799999999999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201.6</v>
      </c>
      <c r="Y92" s="354">
        <f>IFERROR(SUMPRODUCT(Y90:Y90*H90:H90),"0")</f>
        <v>201.6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hidden="1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98</v>
      </c>
      <c r="Y101" s="353">
        <f t="shared" ref="Y101:Y106" si="17">IFERROR(IF(X101="","",X101),"")</f>
        <v>98</v>
      </c>
      <c r="Z101" s="36">
        <f t="shared" ref="Z101:Z106" si="18">IFERROR(IF(X101="","",X101*0.01788),"")</f>
        <v>1.75224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421.75280000000004</v>
      </c>
      <c r="BN101" s="67">
        <f t="shared" ref="BN101:BN106" si="20">IFERROR(Y101*I101,"0")</f>
        <v>421.75280000000004</v>
      </c>
      <c r="BO101" s="67">
        <f t="shared" ref="BO101:BO106" si="21">IFERROR(X101/J101,"0")</f>
        <v>1.4</v>
      </c>
      <c r="BP101" s="67">
        <f t="shared" ref="BP101:BP106" si="22">IFERROR(Y101/J101,"0")</f>
        <v>1.4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70</v>
      </c>
      <c r="Y104" s="353">
        <f t="shared" si="17"/>
        <v>70</v>
      </c>
      <c r="Z104" s="36">
        <f t="shared" si="18"/>
        <v>1.2516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301.25200000000001</v>
      </c>
      <c r="BN104" s="67">
        <f t="shared" si="20"/>
        <v>301.25200000000001</v>
      </c>
      <c r="BO104" s="67">
        <f t="shared" si="21"/>
        <v>1</v>
      </c>
      <c r="BP104" s="67">
        <f t="shared" si="22"/>
        <v>1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56</v>
      </c>
      <c r="Y105" s="353">
        <f t="shared" si="17"/>
        <v>56</v>
      </c>
      <c r="Z105" s="36">
        <f t="shared" si="18"/>
        <v>1.0012799999999999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249.13280000000003</v>
      </c>
      <c r="BN105" s="67">
        <f t="shared" si="20"/>
        <v>249.13280000000003</v>
      </c>
      <c r="BO105" s="67">
        <f t="shared" si="21"/>
        <v>0.8</v>
      </c>
      <c r="BP105" s="67">
        <f t="shared" si="22"/>
        <v>0.8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266</v>
      </c>
      <c r="Y107" s="354">
        <f>IFERROR(SUM(Y101:Y106),"0")</f>
        <v>266</v>
      </c>
      <c r="Z107" s="354">
        <f>IFERROR(IF(Z101="",0,Z101),"0")+IFERROR(IF(Z102="",0,Z102),"0")+IFERROR(IF(Z103="",0,Z103),"0")+IFERROR(IF(Z104="",0,Z104),"0")+IFERROR(IF(Z105="",0,Z105),"0")+IFERROR(IF(Z106="",0,Z106),"0")</f>
        <v>4.7560800000000008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979.43999999999994</v>
      </c>
      <c r="Y108" s="354">
        <f>IFERROR(SUMPRODUCT(Y101:Y106*H101:H106),"0")</f>
        <v>979.43999999999994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hidden="1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36</v>
      </c>
      <c r="Y119" s="353">
        <f>IFERROR(IF(X119="","",X119),"")</f>
        <v>36</v>
      </c>
      <c r="Z119" s="36">
        <f>IFERROR(IF(X119="","",X119*0.0155),"")</f>
        <v>0.55800000000000005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241.90559999999999</v>
      </c>
      <c r="BN119" s="67">
        <f>IFERROR(Y119*I119,"0")</f>
        <v>241.90559999999999</v>
      </c>
      <c r="BO119" s="67">
        <f>IFERROR(X119/J119,"0")</f>
        <v>0.42857142857142855</v>
      </c>
      <c r="BP119" s="67">
        <f>IFERROR(Y119/J119,"0")</f>
        <v>0.42857142857142855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48</v>
      </c>
      <c r="Y121" s="353">
        <f>IFERROR(IF(X121="","",X121),"")</f>
        <v>48</v>
      </c>
      <c r="Z121" s="36">
        <f>IFERROR(IF(X121="","",X121*0.0155),"")</f>
        <v>0.74399999999999999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350.4</v>
      </c>
      <c r="BN121" s="67">
        <f>IFERROR(Y121*I121,"0")</f>
        <v>350.4</v>
      </c>
      <c r="BO121" s="67">
        <f>IFERROR(X121/J121,"0")</f>
        <v>0.5714285714285714</v>
      </c>
      <c r="BP121" s="67">
        <f>IFERROR(Y121/J121,"0")</f>
        <v>0.5714285714285714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144</v>
      </c>
      <c r="Y123" s="353">
        <f>IFERROR(IF(X123="","",X123),"")</f>
        <v>144</v>
      </c>
      <c r="Z123" s="36">
        <f>IFERROR(IF(X123="","",X123*0.0155),"")</f>
        <v>2.2320000000000002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1051.2</v>
      </c>
      <c r="BN123" s="67">
        <f>IFERROR(Y123*I123,"0")</f>
        <v>1051.2</v>
      </c>
      <c r="BO123" s="67">
        <f>IFERROR(X123/J123,"0")</f>
        <v>1.7142857142857142</v>
      </c>
      <c r="BP123" s="67">
        <f>IFERROR(Y123/J123,"0")</f>
        <v>1.7142857142857142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252</v>
      </c>
      <c r="Y124" s="354">
        <f>IFERROR(SUM(Y119:Y123),"0")</f>
        <v>252</v>
      </c>
      <c r="Z124" s="354">
        <f>IFERROR(IF(Z119="",0,Z119),"0")+IFERROR(IF(Z120="",0,Z120),"0")+IFERROR(IF(Z121="",0,Z121),"0")+IFERROR(IF(Z122="",0,Z122),"0")+IFERROR(IF(Z123="",0,Z123),"0")</f>
        <v>3.9060000000000001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1728</v>
      </c>
      <c r="Y125" s="354">
        <f>IFERROR(SUMPRODUCT(Y119:Y123*H119:H123),"0")</f>
        <v>1728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126</v>
      </c>
      <c r="Y128" s="353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126</v>
      </c>
      <c r="Y129" s="353">
        <f>IFERROR(IF(X129="","",X129),"")</f>
        <v>126</v>
      </c>
      <c r="Z129" s="36">
        <f>IFERROR(IF(X129="","",X129*0.01788),"")</f>
        <v>2.2528800000000002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466.65359999999998</v>
      </c>
      <c r="BN129" s="67">
        <f>IFERROR(Y129*I129,"0")</f>
        <v>466.65359999999998</v>
      </c>
      <c r="BO129" s="67">
        <f>IFERROR(X129/J129,"0")</f>
        <v>1.8</v>
      </c>
      <c r="BP129" s="67">
        <f>IFERROR(Y129/J129,"0")</f>
        <v>1.8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252</v>
      </c>
      <c r="Y130" s="354">
        <f>IFERROR(SUM(Y128:Y129),"0")</f>
        <v>252</v>
      </c>
      <c r="Z130" s="354">
        <f>IFERROR(IF(Z128="",0,Z128),"0")+IFERROR(IF(Z129="",0,Z129),"0")</f>
        <v>4.5057600000000004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756</v>
      </c>
      <c r="Y131" s="354">
        <f>IFERROR(SUMPRODUCT(Y128:Y129*H128:H129),"0")</f>
        <v>756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70</v>
      </c>
      <c r="Y135" s="353">
        <f>IFERROR(IF(X135="","",X135),"")</f>
        <v>70</v>
      </c>
      <c r="Z135" s="36">
        <f>IFERROR(IF(X135="","",X135*0.01788),"")</f>
        <v>1.2516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259.25200000000001</v>
      </c>
      <c r="BN135" s="67">
        <f>IFERROR(Y135*I135,"0")</f>
        <v>259.25200000000001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70</v>
      </c>
      <c r="Y136" s="354">
        <f>IFERROR(SUM(Y134:Y135),"0")</f>
        <v>70</v>
      </c>
      <c r="Z136" s="354">
        <f>IFERROR(IF(Z134="",0,Z134),"0")+IFERROR(IF(Z135="",0,Z135),"0")</f>
        <v>1.2516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210</v>
      </c>
      <c r="Y137" s="354">
        <f>IFERROR(SUMPRODUCT(Y134:Y135*H134:H135),"0")</f>
        <v>210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70</v>
      </c>
      <c r="Y140" s="353">
        <f>IFERROR(IF(X140="","",X140),"")</f>
        <v>70</v>
      </c>
      <c r="Z140" s="36">
        <f>IFERROR(IF(X140="","",X140*0.01788),"")</f>
        <v>1.2516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229.6</v>
      </c>
      <c r="BN141" s="67">
        <f>IFERROR(Y141*I141,"0")</f>
        <v>229.6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140</v>
      </c>
      <c r="Y142" s="354">
        <f>IFERROR(SUM(Y140:Y141),"0")</f>
        <v>140</v>
      </c>
      <c r="Z142" s="354">
        <f>IFERROR(IF(Z140="",0,Z140),"0")+IFERROR(IF(Z141="",0,Z141),"0")</f>
        <v>2.5032000000000001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420</v>
      </c>
      <c r="Y143" s="354">
        <f>IFERROR(SUMPRODUCT(Y140:Y141*H140:H141),"0")</f>
        <v>420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42</v>
      </c>
      <c r="Y162" s="353">
        <f>IFERROR(IF(X162="","",X162),"")</f>
        <v>42</v>
      </c>
      <c r="Z162" s="36">
        <f>IFERROR(IF(X162="","",X162*0.00941),"")</f>
        <v>0.39522000000000002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88.275599999999997</v>
      </c>
      <c r="BN162" s="67">
        <f>IFERROR(Y162*I162,"0")</f>
        <v>88.275599999999997</v>
      </c>
      <c r="BO162" s="67">
        <f>IFERROR(X162/J162,"0")</f>
        <v>0.3</v>
      </c>
      <c r="BP162" s="67">
        <f>IFERROR(Y162/J162,"0")</f>
        <v>0.3</v>
      </c>
    </row>
    <row r="163" spans="1:68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42</v>
      </c>
      <c r="Y163" s="354">
        <f>IFERROR(SUM(Y162:Y162),"0")</f>
        <v>42</v>
      </c>
      <c r="Z163" s="354">
        <f>IFERROR(IF(Z162="",0,Z162),"0")</f>
        <v>0.39522000000000002</v>
      </c>
      <c r="AA163" s="355"/>
      <c r="AB163" s="355"/>
      <c r="AC163" s="355"/>
    </row>
    <row r="164" spans="1:68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70.56</v>
      </c>
      <c r="Y164" s="354">
        <f>IFERROR(SUMPRODUCT(Y162:Y162*H162:H162),"0")</f>
        <v>70.56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hidden="1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70</v>
      </c>
      <c r="Y187" s="353">
        <f>IFERROR(IF(X187="","",X187),"")</f>
        <v>70</v>
      </c>
      <c r="Z187" s="36">
        <f>IFERROR(IF(X187="","",X187*0.01788),"")</f>
        <v>1.2516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56</v>
      </c>
      <c r="Y188" s="353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189.72800000000001</v>
      </c>
      <c r="BN188" s="67">
        <f>IFERROR(Y188*I188,"0")</f>
        <v>189.72800000000001</v>
      </c>
      <c r="BO188" s="67">
        <f>IFERROR(X188/J188,"0")</f>
        <v>0.8</v>
      </c>
      <c r="BP188" s="67">
        <f>IFERROR(Y188/J188,"0")</f>
        <v>0.8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126</v>
      </c>
      <c r="Y190" s="354">
        <f>IFERROR(SUM(Y187:Y189),"0")</f>
        <v>126</v>
      </c>
      <c r="Z190" s="354">
        <f>IFERROR(IF(Z187="",0,Z187),"0")+IFERROR(IF(Z188="",0,Z188),"0")+IFERROR(IF(Z189="",0,Z189),"0")</f>
        <v>2.2528800000000002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378</v>
      </c>
      <c r="Y191" s="354">
        <f>IFERROR(SUMPRODUCT(Y187:Y189*H187:H189),"0")</f>
        <v>378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162</v>
      </c>
      <c r="Y295" s="353">
        <f>IFERROR(IF(X295="","",X295),"")</f>
        <v>162</v>
      </c>
      <c r="Z295" s="36">
        <f>IFERROR(IF(X295="","",X295*0.00502),"")</f>
        <v>0.81324000000000007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310.23</v>
      </c>
      <c r="BN295" s="67">
        <f>IFERROR(Y295*I295,"0")</f>
        <v>310.23</v>
      </c>
      <c r="BO295" s="67">
        <f>IFERROR(X295/J295,"0")</f>
        <v>0.69230769230769229</v>
      </c>
      <c r="BP295" s="67">
        <f>IFERROR(Y295/J295,"0")</f>
        <v>0.69230769230769229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162</v>
      </c>
      <c r="Y296" s="354">
        <f>IFERROR(SUM(Y295:Y295),"0")</f>
        <v>162</v>
      </c>
      <c r="Z296" s="354">
        <f>IFERROR(IF(Z295="",0,Z295),"0")</f>
        <v>0.81324000000000007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291.60000000000002</v>
      </c>
      <c r="Y297" s="354">
        <f>IFERROR(SUMPRODUCT(Y295:Y295*H295:H295),"0")</f>
        <v>291.60000000000002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252</v>
      </c>
      <c r="Y299" s="353">
        <f>IFERROR(IF(X299="","",X299),"")</f>
        <v>252</v>
      </c>
      <c r="Z299" s="36">
        <f>IFERROR(IF(X299="","",X299*0.0155),"")</f>
        <v>3.9060000000000001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1577.52</v>
      </c>
      <c r="BN299" s="67">
        <f>IFERROR(Y299*I299,"0")</f>
        <v>1577.52</v>
      </c>
      <c r="BO299" s="67">
        <f>IFERROR(X299/J299,"0")</f>
        <v>3</v>
      </c>
      <c r="BP299" s="67">
        <f>IFERROR(Y299/J299,"0")</f>
        <v>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252</v>
      </c>
      <c r="Y301" s="354">
        <f>IFERROR(SUM(Y299:Y300),"0")</f>
        <v>252</v>
      </c>
      <c r="Z301" s="354">
        <f>IFERROR(IF(Z299="",0,Z299),"0")+IFERROR(IF(Z300="",0,Z300),"0")</f>
        <v>3.9060000000000001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1512</v>
      </c>
      <c r="Y302" s="354">
        <f>IFERROR(SUMPRODUCT(Y299:Y300*H299:H300),"0")</f>
        <v>1512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hidden="1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hidden="1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84</v>
      </c>
      <c r="Y312" s="353">
        <f t="shared" si="29"/>
        <v>84</v>
      </c>
      <c r="Z312" s="36">
        <f>IFERROR(IF(X312="","",X312*0.0155),"")</f>
        <v>1.302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481.74</v>
      </c>
      <c r="BN312" s="67">
        <f t="shared" si="31"/>
        <v>481.74</v>
      </c>
      <c r="BO312" s="67">
        <f t="shared" si="32"/>
        <v>1</v>
      </c>
      <c r="BP312" s="67">
        <f t="shared" si="33"/>
        <v>1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630</v>
      </c>
      <c r="Y317" s="353">
        <f t="shared" si="29"/>
        <v>630</v>
      </c>
      <c r="Z317" s="36">
        <f t="shared" si="34"/>
        <v>5.8967999999999998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2451.96</v>
      </c>
      <c r="BN317" s="67">
        <f t="shared" si="31"/>
        <v>2451.96</v>
      </c>
      <c r="BO317" s="67">
        <f t="shared" si="32"/>
        <v>5</v>
      </c>
      <c r="BP317" s="67">
        <f t="shared" si="33"/>
        <v>5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742</v>
      </c>
      <c r="Y331" s="354">
        <f>IFERROR(SUM(Y310:Y330),"0")</f>
        <v>742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7.4608799999999995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2877</v>
      </c>
      <c r="Y332" s="354">
        <f>IFERROR(SUMPRODUCT(Y310:Y330*H310:H330),"0")</f>
        <v>2877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12169.2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12169.2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13258.829999999998</v>
      </c>
      <c r="Y339" s="354">
        <f>IFERROR(SUM(BN22:BN335),"0")</f>
        <v>13258.829999999998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34</v>
      </c>
      <c r="Y340" s="38">
        <f>ROUNDUP(SUM(BP22:BP335),0)</f>
        <v>34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14108.829999999998</v>
      </c>
      <c r="Y341" s="354">
        <f>GrossWeightTotalR+PalletQtyTotalR*25</f>
        <v>14108.829999999998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3022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3022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41.703359999999989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315</v>
      </c>
      <c r="D348" s="46">
        <f>IFERROR(X38*H38,"0")+IFERROR(X39*H39,"0")+IFERROR(X40*H40,"0")</f>
        <v>1948.7999999999997</v>
      </c>
      <c r="E348" s="46">
        <f>IFERROR(X45*H45,"0")+IFERROR(X46*H46,"0")+IFERROR(X47*H47,"0")+IFERROR(X48*H48,"0")+IFERROR(X49*H49,"0")+IFERROR(X50*H50,"0")+IFERROR(X51*H51,"0")+IFERROR(X52*H52,"0")+IFERROR(X53*H53,"0")</f>
        <v>168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</v>
      </c>
      <c r="H348" s="46">
        <f>IFERROR(X90*H90,"0")</f>
        <v>201.6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979.43999999999994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1728</v>
      </c>
      <c r="M348" s="46">
        <f>IFERROR(X128*H128,"0")+IFERROR(X129*H129,"0")</f>
        <v>756</v>
      </c>
      <c r="N348" s="345"/>
      <c r="O348" s="46">
        <f>IFERROR(X134*H134,"0")+IFERROR(X135*H135,"0")</f>
        <v>210</v>
      </c>
      <c r="P348" s="46">
        <f>IFERROR(X140*H140,"0")+IFERROR(X141*H141,"0")</f>
        <v>420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70.56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378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4680.6000000000004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3964.7999999999997</v>
      </c>
      <c r="B351" s="60">
        <f>SUMPRODUCT(--(BB:BB="ПГП"),--(W:W="кор"),H:H,Y:Y)+SUMPRODUCT(--(BB:BB="ПГП"),--(W:W="кг"),Y:Y)</f>
        <v>8204.4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728,00"/>
        <filter val="1 948,80"/>
        <filter val="12 169,20"/>
        <filter val="120,00"/>
        <filter val="126,00"/>
        <filter val="13 258,83"/>
        <filter val="14 108,83"/>
        <filter val="14,00"/>
        <filter val="140,00"/>
        <filter val="144,00"/>
        <filter val="151,20"/>
        <filter val="156,00"/>
        <filter val="162,00"/>
        <filter val="168,00"/>
        <filter val="2 877,00"/>
        <filter val="201,60"/>
        <filter val="210,00"/>
        <filter val="24,00"/>
        <filter val="252,00"/>
        <filter val="266,00"/>
        <filter val="28,00"/>
        <filter val="291,60"/>
        <filter val="3 022,00"/>
        <filter val="315,00"/>
        <filter val="34"/>
        <filter val="348,00"/>
        <filter val="36,00"/>
        <filter val="378,00"/>
        <filter val="42,00"/>
        <filter val="420,00"/>
        <filter val="48,00"/>
        <filter val="56,00"/>
        <filter val="630,00"/>
        <filter val="70,00"/>
        <filter val="70,56"/>
        <filter val="742,00"/>
        <filter val="756,00"/>
        <filter val="84,00"/>
        <filter val="96,00"/>
        <filter val="979,44"/>
        <filter val="9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