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2A67AE-EED3-4C56-A5C7-9B343FDBD8D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M330" i="1"/>
  <c r="Z330" i="1"/>
  <c r="Y330" i="1"/>
  <c r="BN330" i="1" s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O327" i="1"/>
  <c r="BM327" i="1"/>
  <c r="Z327" i="1"/>
  <c r="Y327" i="1"/>
  <c r="BP327" i="1" s="1"/>
  <c r="BO326" i="1"/>
  <c r="BM326" i="1"/>
  <c r="Z326" i="1"/>
  <c r="Y326" i="1"/>
  <c r="BN326" i="1" s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O323" i="1"/>
  <c r="BM323" i="1"/>
  <c r="Z323" i="1"/>
  <c r="Y323" i="1"/>
  <c r="BP323" i="1" s="1"/>
  <c r="BO322" i="1"/>
  <c r="BM322" i="1"/>
  <c r="Z322" i="1"/>
  <c r="Y322" i="1"/>
  <c r="BN322" i="1" s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O319" i="1"/>
  <c r="BM319" i="1"/>
  <c r="Z319" i="1"/>
  <c r="Y319" i="1"/>
  <c r="BP319" i="1" s="1"/>
  <c r="BO318" i="1"/>
  <c r="BM318" i="1"/>
  <c r="Z318" i="1"/>
  <c r="Y318" i="1"/>
  <c r="BN318" i="1" s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O315" i="1"/>
  <c r="BM315" i="1"/>
  <c r="Z315" i="1"/>
  <c r="Y315" i="1"/>
  <c r="BP315" i="1" s="1"/>
  <c r="BO314" i="1"/>
  <c r="BM314" i="1"/>
  <c r="Z314" i="1"/>
  <c r="Y314" i="1"/>
  <c r="BN314" i="1" s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O311" i="1"/>
  <c r="BM311" i="1"/>
  <c r="Z311" i="1"/>
  <c r="Y311" i="1"/>
  <c r="BP311" i="1" s="1"/>
  <c r="BO310" i="1"/>
  <c r="BM310" i="1"/>
  <c r="Z310" i="1"/>
  <c r="Y310" i="1"/>
  <c r="BP310" i="1" s="1"/>
  <c r="X308" i="1"/>
  <c r="X307" i="1"/>
  <c r="BO306" i="1"/>
  <c r="BM306" i="1"/>
  <c r="Z306" i="1"/>
  <c r="Y306" i="1"/>
  <c r="P306" i="1"/>
  <c r="BO305" i="1"/>
  <c r="BM305" i="1"/>
  <c r="Z305" i="1"/>
  <c r="Y305" i="1"/>
  <c r="BP305" i="1" s="1"/>
  <c r="BO304" i="1"/>
  <c r="BN304" i="1"/>
  <c r="BM304" i="1"/>
  <c r="Z304" i="1"/>
  <c r="Z307" i="1" s="1"/>
  <c r="Y304" i="1"/>
  <c r="BP304" i="1" s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X296" i="1"/>
  <c r="BO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BN267" i="1" s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N255" i="1"/>
  <c r="BM255" i="1"/>
  <c r="Z255" i="1"/>
  <c r="Y255" i="1"/>
  <c r="BP255" i="1" s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BN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Z225" i="1" s="1"/>
  <c r="Y219" i="1"/>
  <c r="P219" i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N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Z190" i="1" s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P174" i="1"/>
  <c r="BO174" i="1"/>
  <c r="BN174" i="1"/>
  <c r="BM174" i="1"/>
  <c r="Z174" i="1"/>
  <c r="Y174" i="1"/>
  <c r="BO173" i="1"/>
  <c r="BM173" i="1"/>
  <c r="Z173" i="1"/>
  <c r="Z177" i="1" s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Y131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N122" i="1" s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Z124" i="1" s="1"/>
  <c r="Y120" i="1"/>
  <c r="P120" i="1"/>
  <c r="BO119" i="1"/>
  <c r="BM119" i="1"/>
  <c r="Z119" i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N102" i="1" s="1"/>
  <c r="P102" i="1"/>
  <c r="BO101" i="1"/>
  <c r="BM101" i="1"/>
  <c r="Z101" i="1"/>
  <c r="Y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Y98" i="1" s="1"/>
  <c r="P95" i="1"/>
  <c r="X92" i="1"/>
  <c r="X91" i="1"/>
  <c r="BO90" i="1"/>
  <c r="BM90" i="1"/>
  <c r="Z90" i="1"/>
  <c r="Z91" i="1" s="1"/>
  <c r="Y90" i="1"/>
  <c r="Y91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N76" i="1" s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X67" i="1"/>
  <c r="X66" i="1"/>
  <c r="BO65" i="1"/>
  <c r="BM65" i="1"/>
  <c r="Z65" i="1"/>
  <c r="Y65" i="1"/>
  <c r="BN65" i="1" s="1"/>
  <c r="BP64" i="1"/>
  <c r="BO64" i="1"/>
  <c r="BN64" i="1"/>
  <c r="BM64" i="1"/>
  <c r="Z64" i="1"/>
  <c r="Y64" i="1"/>
  <c r="Y66" i="1" s="1"/>
  <c r="P64" i="1"/>
  <c r="X62" i="1"/>
  <c r="X61" i="1"/>
  <c r="BO60" i="1"/>
  <c r="BM60" i="1"/>
  <c r="Z60" i="1"/>
  <c r="Y60" i="1"/>
  <c r="BN60" i="1" s="1"/>
  <c r="BO59" i="1"/>
  <c r="BM59" i="1"/>
  <c r="Z59" i="1"/>
  <c r="Y59" i="1"/>
  <c r="BP59" i="1" s="1"/>
  <c r="BO58" i="1"/>
  <c r="BM58" i="1"/>
  <c r="Z58" i="1"/>
  <c r="Z61" i="1" s="1"/>
  <c r="Y58" i="1"/>
  <c r="BP58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X42" i="1"/>
  <c r="X41" i="1"/>
  <c r="BO40" i="1"/>
  <c r="BM40" i="1"/>
  <c r="Z40" i="1"/>
  <c r="Y40" i="1"/>
  <c r="BN40" i="1" s="1"/>
  <c r="BP39" i="1"/>
  <c r="BO39" i="1"/>
  <c r="BN39" i="1"/>
  <c r="BM39" i="1"/>
  <c r="Z39" i="1"/>
  <c r="Y39" i="1"/>
  <c r="BO38" i="1"/>
  <c r="BM38" i="1"/>
  <c r="Z38" i="1"/>
  <c r="Z41" i="1" s="1"/>
  <c r="Y38" i="1"/>
  <c r="Y42" i="1" s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60" i="1" l="1"/>
  <c r="Y61" i="1"/>
  <c r="BP102" i="1"/>
  <c r="BP206" i="1"/>
  <c r="BP22" i="1"/>
  <c r="Y23" i="1"/>
  <c r="BP40" i="1"/>
  <c r="BN58" i="1"/>
  <c r="BN59" i="1"/>
  <c r="BP65" i="1"/>
  <c r="BN69" i="1"/>
  <c r="BP76" i="1"/>
  <c r="Z97" i="1"/>
  <c r="Z115" i="1"/>
  <c r="BP122" i="1"/>
  <c r="Z130" i="1"/>
  <c r="Z136" i="1"/>
  <c r="BN134" i="1"/>
  <c r="BP134" i="1"/>
  <c r="Y159" i="1"/>
  <c r="BN157" i="1"/>
  <c r="Y190" i="1"/>
  <c r="BN188" i="1"/>
  <c r="BP193" i="1"/>
  <c r="Y194" i="1"/>
  <c r="BN198" i="1"/>
  <c r="BP198" i="1"/>
  <c r="Y199" i="1"/>
  <c r="BN204" i="1"/>
  <c r="BN214" i="1"/>
  <c r="Y226" i="1"/>
  <c r="BP221" i="1"/>
  <c r="BN223" i="1"/>
  <c r="BP230" i="1"/>
  <c r="Z292" i="1"/>
  <c r="Y296" i="1"/>
  <c r="BN305" i="1"/>
  <c r="J9" i="1"/>
  <c r="Y178" i="1"/>
  <c r="Z208" i="1"/>
  <c r="Y238" i="1"/>
  <c r="Y262" i="1"/>
  <c r="BP267" i="1"/>
  <c r="Y280" i="1"/>
  <c r="BP283" i="1"/>
  <c r="BP295" i="1"/>
  <c r="BP314" i="1"/>
  <c r="BP318" i="1"/>
  <c r="BP322" i="1"/>
  <c r="BP326" i="1"/>
  <c r="BP330" i="1"/>
  <c r="Y331" i="1"/>
  <c r="Y115" i="1"/>
  <c r="BN112" i="1"/>
  <c r="Z158" i="1"/>
  <c r="BN162" i="1"/>
  <c r="BN173" i="1"/>
  <c r="Y182" i="1"/>
  <c r="Z215" i="1"/>
  <c r="BN232" i="1"/>
  <c r="Y332" i="1"/>
  <c r="Y41" i="1"/>
  <c r="Y80" i="1"/>
  <c r="Y87" i="1"/>
  <c r="BN103" i="1"/>
  <c r="Z182" i="1"/>
  <c r="BN207" i="1"/>
  <c r="BN237" i="1"/>
  <c r="Z269" i="1"/>
  <c r="BN279" i="1"/>
  <c r="Z331" i="1"/>
  <c r="BN311" i="1"/>
  <c r="BN315" i="1"/>
  <c r="BN319" i="1"/>
  <c r="BN323" i="1"/>
  <c r="BN327" i="1"/>
  <c r="F10" i="1"/>
  <c r="Y216" i="1"/>
  <c r="BN38" i="1"/>
  <c r="X338" i="1"/>
  <c r="BN85" i="1"/>
  <c r="BN261" i="1"/>
  <c r="Y55" i="1"/>
  <c r="Z66" i="1"/>
  <c r="Z71" i="1"/>
  <c r="Y107" i="1"/>
  <c r="Z142" i="1"/>
  <c r="BN180" i="1"/>
  <c r="BN193" i="1"/>
  <c r="BN221" i="1"/>
  <c r="BP237" i="1"/>
  <c r="BP261" i="1"/>
  <c r="BP279" i="1"/>
  <c r="BN283" i="1"/>
  <c r="BN295" i="1"/>
  <c r="BN310" i="1"/>
  <c r="Z107" i="1"/>
  <c r="Y34" i="1"/>
  <c r="BP38" i="1"/>
  <c r="BN47" i="1"/>
  <c r="BN51" i="1"/>
  <c r="Y67" i="1"/>
  <c r="Y71" i="1"/>
  <c r="Z80" i="1"/>
  <c r="BN77" i="1"/>
  <c r="Z86" i="1"/>
  <c r="Y143" i="1"/>
  <c r="BN141" i="1"/>
  <c r="BP162" i="1"/>
  <c r="BP173" i="1"/>
  <c r="BN176" i="1"/>
  <c r="BN212" i="1"/>
  <c r="F9" i="1"/>
  <c r="BN22" i="1"/>
  <c r="Z54" i="1"/>
  <c r="Y62" i="1"/>
  <c r="Y163" i="1"/>
  <c r="Y209" i="1"/>
  <c r="BP212" i="1"/>
  <c r="Y225" i="1"/>
  <c r="Y35" i="1"/>
  <c r="Y54" i="1"/>
  <c r="Y72" i="1"/>
  <c r="Y81" i="1"/>
  <c r="Y86" i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X339" i="1"/>
  <c r="X340" i="1"/>
  <c r="X342" i="1"/>
  <c r="BN28" i="1"/>
  <c r="BP28" i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Z343" i="1" l="1"/>
  <c r="Y340" i="1"/>
  <c r="Y342" i="1"/>
  <c r="B351" i="1"/>
  <c r="Y338" i="1"/>
  <c r="Y339" i="1"/>
  <c r="Y341" i="1" s="1"/>
  <c r="X341" i="1"/>
  <c r="A351" i="1"/>
  <c r="C351" i="1" l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<sst xmlns="http://schemas.openxmlformats.org/spreadsheetml/2006/main" count="1704" uniqueCount="556">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</sst>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45723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Пятница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0.45833333333333331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182</v>
      </c>
      <c r="Y29" s="353">
        <f t="shared" si="0"/>
        <v>182</v>
      </c>
      <c r="Z29" s="36">
        <f t="shared" si="1"/>
        <v>1.71262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349.76760000000002</v>
      </c>
      <c r="BN29" s="67">
        <f t="shared" si="3"/>
        <v>349.76760000000002</v>
      </c>
      <c r="BO29" s="67">
        <f t="shared" si="4"/>
        <v>1.3</v>
      </c>
      <c r="BP29" s="67">
        <f t="shared" si="5"/>
        <v>1.3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hidden="1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182</v>
      </c>
      <c r="Y34" s="354">
        <f>IFERROR(SUM(Y28:Y33),"0")</f>
        <v>182</v>
      </c>
      <c r="Z34" s="354">
        <f>IFERROR(IF(Z28="",0,Z28),"0")+IFERROR(IF(Z29="",0,Z29),"0")+IFERROR(IF(Z30="",0,Z30),"0")+IFERROR(IF(Z31="",0,Z31),"0")+IFERROR(IF(Z32="",0,Z32),"0")+IFERROR(IF(Z33="",0,Z33),"0")</f>
        <v>1.71262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273</v>
      </c>
      <c r="Y35" s="354">
        <f>IFERROR(SUMPRODUCT(Y28:Y33*H28:H33),"0")</f>
        <v>273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12</v>
      </c>
      <c r="Y38" s="35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12</v>
      </c>
      <c r="Y39" s="353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ht="27" hidden="1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24</v>
      </c>
      <c r="Y41" s="354">
        <f>IFERROR(SUM(Y38:Y40),"0")</f>
        <v>24</v>
      </c>
      <c r="Z41" s="354">
        <f>IFERROR(IF(Z38="",0,Z38),"0")+IFERROR(IF(Z39="",0,Z39),"0")+IFERROR(IF(Z40="",0,Z40),"0")</f>
        <v>0.372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134.39999999999998</v>
      </c>
      <c r="Y42" s="354">
        <f>IFERROR(SUMPRODUCT(Y38:Y40*H38:H40),"0")</f>
        <v>134.39999999999998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36</v>
      </c>
      <c r="Y47" s="353">
        <f t="shared" si="6"/>
        <v>36</v>
      </c>
      <c r="Z47" s="36">
        <f t="shared" si="7"/>
        <v>0.55800000000000005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262.8</v>
      </c>
      <c r="BN47" s="67">
        <f t="shared" si="9"/>
        <v>262.8</v>
      </c>
      <c r="BO47" s="67">
        <f t="shared" si="10"/>
        <v>0.42857142857142855</v>
      </c>
      <c r="BP47" s="67">
        <f t="shared" si="11"/>
        <v>0.42857142857142855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36</v>
      </c>
      <c r="Y48" s="353">
        <f t="shared" si="6"/>
        <v>36</v>
      </c>
      <c r="Z48" s="36">
        <f t="shared" si="7"/>
        <v>0.55800000000000005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241.90559999999999</v>
      </c>
      <c r="BN48" s="67">
        <f t="shared" si="9"/>
        <v>241.90559999999999</v>
      </c>
      <c r="BO48" s="67">
        <f t="shared" si="10"/>
        <v>0.42857142857142855</v>
      </c>
      <c r="BP48" s="67">
        <f t="shared" si="11"/>
        <v>0.42857142857142855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72</v>
      </c>
      <c r="Y54" s="354">
        <f>IFERROR(SUM(Y45:Y53),"0")</f>
        <v>72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1.1160000000000001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482.4</v>
      </c>
      <c r="Y55" s="354">
        <f>IFERROR(SUMPRODUCT(Y45:Y53*H45:H53),"0")</f>
        <v>482.4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IFERROR(IF(X85="","",X85*0.00866),"")</f>
        <v>0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0</v>
      </c>
      <c r="Y86" s="354">
        <f>IFERROR(SUM(Y84:Y85),"0")</f>
        <v>0</v>
      </c>
      <c r="Z86" s="354">
        <f>IFERROR(IF(Z84="",0,Z84),"0")+IFERROR(IF(Z85="",0,Z85),"0")</f>
        <v>0</v>
      </c>
      <c r="AA86" s="355"/>
      <c r="AB86" s="355"/>
      <c r="AC86" s="355"/>
    </row>
    <row r="87" spans="1:68" hidden="1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0</v>
      </c>
      <c r="Y87" s="354">
        <f>IFERROR(SUMPRODUCT(Y84:Y85*H84:H85),"0")</f>
        <v>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84</v>
      </c>
      <c r="Y95" s="353">
        <f>IFERROR(IF(X95="","",X95),"")</f>
        <v>84</v>
      </c>
      <c r="Z95" s="36">
        <f>IFERROR(IF(X95="","",X95*0.01788),"")</f>
        <v>1.5019199999999999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361.50240000000002</v>
      </c>
      <c r="BN95" s="67">
        <f>IFERROR(Y95*I95,"0")</f>
        <v>361.50240000000002</v>
      </c>
      <c r="BO95" s="67">
        <f>IFERROR(X95/J95,"0")</f>
        <v>1.2</v>
      </c>
      <c r="BP95" s="67">
        <f>IFERROR(Y95/J95,"0")</f>
        <v>1.2</v>
      </c>
    </row>
    <row r="96" spans="1:68" ht="27" hidden="1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84</v>
      </c>
      <c r="Y97" s="354">
        <f>IFERROR(SUM(Y95:Y96),"0")</f>
        <v>84</v>
      </c>
      <c r="Z97" s="354">
        <f>IFERROR(IF(Z95="",0,Z95),"0")+IFERROR(IF(Z96="",0,Z96),"0")</f>
        <v>1.5019199999999999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302.40000000000003</v>
      </c>
      <c r="Y98" s="354">
        <f>IFERROR(SUMPRODUCT(Y95:Y96*H95:H96),"0")</f>
        <v>302.40000000000003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hidden="1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70</v>
      </c>
      <c r="Y102" s="353">
        <f t="shared" si="17"/>
        <v>70</v>
      </c>
      <c r="Z102" s="36">
        <f t="shared" si="18"/>
        <v>1.2516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301.25200000000001</v>
      </c>
      <c r="BN102" s="67">
        <f t="shared" si="20"/>
        <v>301.25200000000001</v>
      </c>
      <c r="BO102" s="67">
        <f t="shared" si="21"/>
        <v>1</v>
      </c>
      <c r="BP102" s="67">
        <f t="shared" si="22"/>
        <v>1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56</v>
      </c>
      <c r="Y104" s="353">
        <f t="shared" si="17"/>
        <v>56</v>
      </c>
      <c r="Z104" s="36">
        <f t="shared" si="18"/>
        <v>1.0012799999999999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241.00160000000002</v>
      </c>
      <c r="BN104" s="67">
        <f t="shared" si="20"/>
        <v>241.00160000000002</v>
      </c>
      <c r="BO104" s="67">
        <f t="shared" si="21"/>
        <v>0.8</v>
      </c>
      <c r="BP104" s="67">
        <f t="shared" si="22"/>
        <v>0.8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126</v>
      </c>
      <c r="Y107" s="354">
        <f>IFERROR(SUM(Y101:Y106),"0")</f>
        <v>126</v>
      </c>
      <c r="Z107" s="354">
        <f>IFERROR(IF(Z101="",0,Z101),"0")+IFERROR(IF(Z102="",0,Z102),"0")+IFERROR(IF(Z103="",0,Z103),"0")+IFERROR(IF(Z104="",0,Z104),"0")+IFERROR(IF(Z105="",0,Z105),"0")+IFERROR(IF(Z106="",0,Z106),"0")</f>
        <v>2.2528800000000002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453.6</v>
      </c>
      <c r="Y108" s="354">
        <f>IFERROR(SUMPRODUCT(Y101:Y106*H101:H106),"0")</f>
        <v>453.6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72</v>
      </c>
      <c r="Y113" s="353">
        <f>IFERROR(IF(X113="","",X113),"")</f>
        <v>72</v>
      </c>
      <c r="Z113" s="36">
        <f>IFERROR(IF(X113="","",X113*0.0155),"")</f>
        <v>1.1160000000000001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249.40799999999999</v>
      </c>
      <c r="BN113" s="67">
        <f>IFERROR(Y113*I113,"0")</f>
        <v>249.40799999999999</v>
      </c>
      <c r="BO113" s="67">
        <f>IFERROR(X113/J113,"0")</f>
        <v>0.8571428571428571</v>
      </c>
      <c r="BP113" s="67">
        <f>IFERROR(Y113/J113,"0")</f>
        <v>0.8571428571428571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72</v>
      </c>
      <c r="Y115" s="354">
        <f>IFERROR(SUM(Y111:Y114),"0")</f>
        <v>72</v>
      </c>
      <c r="Z115" s="354">
        <f>IFERROR(IF(Z111="",0,Z111),"0")+IFERROR(IF(Z112="",0,Z112),"0")+IFERROR(IF(Z113="",0,Z113),"0")+IFERROR(IF(Z114="",0,Z114),"0")</f>
        <v>1.1160000000000001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221.76</v>
      </c>
      <c r="Y116" s="354">
        <f>IFERROR(SUMPRODUCT(Y111:Y114*H111:H114),"0")</f>
        <v>221.76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12</v>
      </c>
      <c r="Y119" s="353">
        <f>IFERROR(IF(X119="","",X119),"")</f>
        <v>12</v>
      </c>
      <c r="Z119" s="36">
        <f>IFERROR(IF(X119="","",X119*0.0155),"")</f>
        <v>0.186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24</v>
      </c>
      <c r="Y122" s="353">
        <f>IFERROR(IF(X122="","",X122),"")</f>
        <v>24</v>
      </c>
      <c r="Z122" s="36">
        <f>IFERROR(IF(X122="","",X122*0.0155),"")</f>
        <v>0.372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161.2704</v>
      </c>
      <c r="BN122" s="67">
        <f>IFERROR(Y122*I122,"0")</f>
        <v>161.2704</v>
      </c>
      <c r="BO122" s="67">
        <f>IFERROR(X122/J122,"0")</f>
        <v>0.2857142857142857</v>
      </c>
      <c r="BP122" s="67">
        <f>IFERROR(Y122/J122,"0")</f>
        <v>0.2857142857142857</v>
      </c>
    </row>
    <row r="123" spans="1:68" ht="27" hidden="1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0</v>
      </c>
      <c r="Y123" s="353">
        <f>IFERROR(IF(X123="","",X123),"")</f>
        <v>0</v>
      </c>
      <c r="Z123" s="36">
        <f>IFERROR(IF(X123="","",X123*0.0155),"")</f>
        <v>0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36</v>
      </c>
      <c r="Y124" s="354">
        <f>IFERROR(SUM(Y119:Y123),"0")</f>
        <v>36</v>
      </c>
      <c r="Z124" s="354">
        <f>IFERROR(IF(Z119="",0,Z119),"0")+IFERROR(IF(Z120="",0,Z120),"0")+IFERROR(IF(Z121="",0,Z121),"0")+IFERROR(IF(Z122="",0,Z122),"0")+IFERROR(IF(Z123="",0,Z123),"0")</f>
        <v>0.55800000000000005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230.40000000000003</v>
      </c>
      <c r="Y125" s="354">
        <f>IFERROR(SUMPRODUCT(Y119:Y123*H119:H123),"0")</f>
        <v>230.40000000000003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70</v>
      </c>
      <c r="Y128" s="353">
        <f>IFERROR(IF(X128="","",X128),"")</f>
        <v>70</v>
      </c>
      <c r="Z128" s="36">
        <f>IFERROR(IF(X128="","",X128*0.01788),"")</f>
        <v>1.2516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56</v>
      </c>
      <c r="Y129" s="353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207.40159999999997</v>
      </c>
      <c r="BN129" s="67">
        <f>IFERROR(Y129*I129,"0")</f>
        <v>207.40159999999997</v>
      </c>
      <c r="BO129" s="67">
        <f>IFERROR(X129/J129,"0")</f>
        <v>0.8</v>
      </c>
      <c r="BP129" s="67">
        <f>IFERROR(Y129/J129,"0")</f>
        <v>0.8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126</v>
      </c>
      <c r="Y130" s="354">
        <f>IFERROR(SUM(Y128:Y129),"0")</f>
        <v>126</v>
      </c>
      <c r="Z130" s="354">
        <f>IFERROR(IF(Z128="",0,Z128),"0")+IFERROR(IF(Z129="",0,Z129),"0")</f>
        <v>2.2528800000000002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378</v>
      </c>
      <c r="Y131" s="354">
        <f>IFERROR(SUMPRODUCT(Y128:Y129*H128:H129),"0")</f>
        <v>378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hidden="1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112</v>
      </c>
      <c r="Y135" s="353">
        <f>IFERROR(IF(X135="","",X135),"")</f>
        <v>112</v>
      </c>
      <c r="Z135" s="36">
        <f>IFERROR(IF(X135="","",X135*0.01788),"")</f>
        <v>2.0025599999999999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414.80319999999995</v>
      </c>
      <c r="BN135" s="67">
        <f>IFERROR(Y135*I135,"0")</f>
        <v>414.80319999999995</v>
      </c>
      <c r="BO135" s="67">
        <f>IFERROR(X135/J135,"0")</f>
        <v>1.6</v>
      </c>
      <c r="BP135" s="67">
        <f>IFERROR(Y135/J135,"0")</f>
        <v>1.6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112</v>
      </c>
      <c r="Y136" s="354">
        <f>IFERROR(SUM(Y134:Y135),"0")</f>
        <v>112</v>
      </c>
      <c r="Z136" s="354">
        <f>IFERROR(IF(Z134="",0,Z134),"0")+IFERROR(IF(Z135="",0,Z135),"0")</f>
        <v>2.0025599999999999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336</v>
      </c>
      <c r="Y137" s="354">
        <f>IFERROR(SUMPRODUCT(Y134:Y135*H134:H135),"0")</f>
        <v>336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hidden="1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28</v>
      </c>
      <c r="Y142" s="354">
        <f>IFERROR(SUM(Y140:Y141),"0")</f>
        <v>28</v>
      </c>
      <c r="Z142" s="354">
        <f>IFERROR(IF(Z140="",0,Z140),"0")+IFERROR(IF(Z141="",0,Z141),"0")</f>
        <v>0.50063999999999997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84</v>
      </c>
      <c r="Y143" s="354">
        <f>IFERROR(SUMPRODUCT(Y140:Y141*H140:H141),"0")</f>
        <v>84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hidden="1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hidden="1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48</v>
      </c>
      <c r="Y175" s="353">
        <f>IFERROR(IF(X175="","",X175),"")</f>
        <v>48</v>
      </c>
      <c r="Z175" s="36">
        <f>IFERROR(IF(X175="","",X175*0.00866),"")</f>
        <v>0.41567999999999994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250.23359999999997</v>
      </c>
      <c r="BN175" s="67">
        <f>IFERROR(Y175*I175,"0")</f>
        <v>250.23359999999997</v>
      </c>
      <c r="BO175" s="67">
        <f>IFERROR(X175/J175,"0")</f>
        <v>0.33333333333333331</v>
      </c>
      <c r="BP175" s="67">
        <f>IFERROR(Y175/J175,"0")</f>
        <v>0.33333333333333331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48</v>
      </c>
      <c r="Y177" s="354">
        <f>IFERROR(SUM(Y173:Y176),"0")</f>
        <v>48</v>
      </c>
      <c r="Z177" s="354">
        <f>IFERROR(IF(Z173="",0,Z173),"0")+IFERROR(IF(Z174="",0,Z174),"0")+IFERROR(IF(Z175="",0,Z175),"0")+IFERROR(IF(Z176="",0,Z176),"0")</f>
        <v>0.41567999999999994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240</v>
      </c>
      <c r="Y178" s="354">
        <f>IFERROR(SUMPRODUCT(Y173:Y176*H173:H176),"0")</f>
        <v>240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98</v>
      </c>
      <c r="Y187" s="353">
        <f>IFERROR(IF(X187="","",X187),"")</f>
        <v>98</v>
      </c>
      <c r="Z187" s="36">
        <f>IFERROR(IF(X187="","",X187*0.01788),"")</f>
        <v>1.75224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hidden="1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98</v>
      </c>
      <c r="Y189" s="353">
        <f>IFERROR(IF(X189="","",X189),"")</f>
        <v>98</v>
      </c>
      <c r="Z189" s="36">
        <f>IFERROR(IF(X189="","",X189*0.01788),"")</f>
        <v>1.75224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366.12800000000004</v>
      </c>
      <c r="BN189" s="67">
        <f>IFERROR(Y189*I189,"0")</f>
        <v>366.12800000000004</v>
      </c>
      <c r="BO189" s="67">
        <f>IFERROR(X189/J189,"0")</f>
        <v>1.4</v>
      </c>
      <c r="BP189" s="67">
        <f>IFERROR(Y189/J189,"0")</f>
        <v>1.4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196</v>
      </c>
      <c r="Y190" s="354">
        <f>IFERROR(SUM(Y187:Y189),"0")</f>
        <v>196</v>
      </c>
      <c r="Z190" s="354">
        <f>IFERROR(IF(Z187="",0,Z187),"0")+IFERROR(IF(Z188="",0,Z188),"0")+IFERROR(IF(Z189="",0,Z189),"0")</f>
        <v>3.50448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588</v>
      </c>
      <c r="Y191" s="354">
        <f>IFERROR(SUMPRODUCT(Y187:Y189*H187:H189),"0")</f>
        <v>588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36</v>
      </c>
      <c r="Y212" s="353">
        <f>IFERROR(IF(X212="","",X212),"")</f>
        <v>36</v>
      </c>
      <c r="Z212" s="36">
        <f>IFERROR(IF(X212="","",X212*0.0155),"")</f>
        <v>0.55800000000000005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211.32</v>
      </c>
      <c r="BN212" s="67">
        <f>IFERROR(Y212*I212,"0")</f>
        <v>211.32</v>
      </c>
      <c r="BO212" s="67">
        <f>IFERROR(X212/J212,"0")</f>
        <v>0.42857142857142855</v>
      </c>
      <c r="BP212" s="67">
        <f>IFERROR(Y212/J212,"0")</f>
        <v>0.42857142857142855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36</v>
      </c>
      <c r="Y215" s="354">
        <f>IFERROR(SUM(Y212:Y214),"0")</f>
        <v>36</v>
      </c>
      <c r="Z215" s="354">
        <f>IFERROR(IF(Z212="",0,Z212),"0")+IFERROR(IF(Z213="",0,Z213),"0")+IFERROR(IF(Z214="",0,Z214),"0")</f>
        <v>0.55800000000000005</v>
      </c>
      <c r="AA215" s="355"/>
      <c r="AB215" s="355"/>
      <c r="AC215" s="355"/>
    </row>
    <row r="216" spans="1:68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201.6</v>
      </c>
      <c r="Y216" s="354">
        <f>IFERROR(SUMPRODUCT(Y212:Y214*H212:H214),"0")</f>
        <v>201.6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12</v>
      </c>
      <c r="Y222" s="353">
        <f t="shared" si="23"/>
        <v>12</v>
      </c>
      <c r="Z222" s="36">
        <f t="shared" si="24"/>
        <v>0.186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70.44</v>
      </c>
      <c r="BN222" s="67">
        <f t="shared" si="26"/>
        <v>70.44</v>
      </c>
      <c r="BO222" s="67">
        <f t="shared" si="27"/>
        <v>0.14285714285714285</v>
      </c>
      <c r="BP222" s="67">
        <f t="shared" si="28"/>
        <v>0.14285714285714285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12</v>
      </c>
      <c r="Y225" s="354">
        <f>IFERROR(SUM(Y219:Y224),"0")</f>
        <v>12</v>
      </c>
      <c r="Z225" s="354">
        <f>IFERROR(IF(Z219="",0,Z219),"0")+IFERROR(IF(Z220="",0,Z220),"0")+IFERROR(IF(Z221="",0,Z221),"0")+IFERROR(IF(Z222="",0,Z222),"0")+IFERROR(IF(Z223="",0,Z223),"0")+IFERROR(IF(Z224="",0,Z224),"0")</f>
        <v>0.186</v>
      </c>
      <c r="AA225" s="355"/>
      <c r="AB225" s="355"/>
      <c r="AC225" s="355"/>
    </row>
    <row r="226" spans="1:68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67.199999999999989</v>
      </c>
      <c r="Y226" s="354">
        <f>IFERROR(SUMPRODUCT(Y219:Y224*H219:H224),"0")</f>
        <v>67.199999999999989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60</v>
      </c>
      <c r="Y230" s="353">
        <f>IFERROR(IF(X230="","",X230),"")</f>
        <v>60</v>
      </c>
      <c r="Z230" s="36">
        <f>IFERROR(IF(X230="","",X230*0.0155),"")</f>
        <v>0.92999999999999994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448.2</v>
      </c>
      <c r="BN230" s="67">
        <f>IFERROR(Y230*I230,"0")</f>
        <v>448.2</v>
      </c>
      <c r="BO230" s="67">
        <f>IFERROR(X230/J230,"0")</f>
        <v>0.7142857142857143</v>
      </c>
      <c r="BP230" s="67">
        <f>IFERROR(Y230/J230,"0")</f>
        <v>0.7142857142857143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60</v>
      </c>
      <c r="Y232" s="353">
        <f>IFERROR(IF(X232="","",X232),"")</f>
        <v>60</v>
      </c>
      <c r="Z232" s="36">
        <f>IFERROR(IF(X232="","",X232*0.0155),"")</f>
        <v>0.92999999999999994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448.2</v>
      </c>
      <c r="BN232" s="67">
        <f>IFERROR(Y232*I232,"0")</f>
        <v>448.2</v>
      </c>
      <c r="BO232" s="67">
        <f>IFERROR(X232/J232,"0")</f>
        <v>0.7142857142857143</v>
      </c>
      <c r="BP232" s="67">
        <f>IFERROR(Y232/J232,"0")</f>
        <v>0.7142857142857143</v>
      </c>
    </row>
    <row r="233" spans="1:68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120</v>
      </c>
      <c r="Y233" s="354">
        <f>IFERROR(SUM(Y229:Y232),"0")</f>
        <v>120</v>
      </c>
      <c r="Z233" s="354">
        <f>IFERROR(IF(Z229="",0,Z229),"0")+IFERROR(IF(Z230="",0,Z230),"0")+IFERROR(IF(Z231="",0,Z231),"0")+IFERROR(IF(Z232="",0,Z232),"0")</f>
        <v>1.8599999999999999</v>
      </c>
      <c r="AA233" s="355"/>
      <c r="AB233" s="355"/>
      <c r="AC233" s="355"/>
    </row>
    <row r="234" spans="1:68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864</v>
      </c>
      <c r="Y234" s="354">
        <f>IFERROR(SUMPRODUCT(Y229:Y232*H229:H232),"0")</f>
        <v>864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168</v>
      </c>
      <c r="Y267" s="353">
        <f>IFERROR(IF(X267="","",X267),"")</f>
        <v>168</v>
      </c>
      <c r="Z267" s="36">
        <f>IFERROR(IF(X267="","",X267*0.0155),"")</f>
        <v>2.6040000000000001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884.01599999999996</v>
      </c>
      <c r="BN267" s="67">
        <f>IFERROR(Y267*I267,"0")</f>
        <v>884.01599999999996</v>
      </c>
      <c r="BO267" s="67">
        <f>IFERROR(X267/J267,"0")</f>
        <v>2</v>
      </c>
      <c r="BP267" s="67">
        <f>IFERROR(Y267/J267,"0")</f>
        <v>2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168</v>
      </c>
      <c r="Y269" s="354">
        <f>IFERROR(SUM(Y267:Y268),"0")</f>
        <v>168</v>
      </c>
      <c r="Z269" s="354">
        <f>IFERROR(IF(Z267="",0,Z267),"0")+IFERROR(IF(Z268="",0,Z268),"0")</f>
        <v>2.6040000000000001</v>
      </c>
      <c r="AA269" s="355"/>
      <c r="AB269" s="355"/>
      <c r="AC269" s="355"/>
    </row>
    <row r="270" spans="1:68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840</v>
      </c>
      <c r="Y270" s="354">
        <f>IFERROR(SUMPRODUCT(Y267:Y268*H267:H268),"0")</f>
        <v>840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hidden="1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0</v>
      </c>
      <c r="Y295" s="353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idden="1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0</v>
      </c>
      <c r="Y296" s="354">
        <f>IFERROR(SUM(Y295:Y295),"0")</f>
        <v>0</v>
      </c>
      <c r="Z296" s="354">
        <f>IFERROR(IF(Z295="",0,Z295),"0")</f>
        <v>0</v>
      </c>
      <c r="AA296" s="355"/>
      <c r="AB296" s="355"/>
      <c r="AC296" s="355"/>
    </row>
    <row r="297" spans="1:68" hidden="1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0</v>
      </c>
      <c r="Y297" s="354">
        <f>IFERROR(SUMPRODUCT(Y295:Y295*H295:H295),"0")</f>
        <v>0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hidden="1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idden="1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hidden="1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hidden="1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hidden="1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hidden="1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hidden="1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hidden="1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hidden="1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hidden="1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0</v>
      </c>
      <c r="Y331" s="354">
        <f>IFERROR(SUM(Y310:Y330),"0")</f>
        <v>0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355"/>
      <c r="AB331" s="355"/>
      <c r="AC331" s="355"/>
    </row>
    <row r="332" spans="1:68" hidden="1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0</v>
      </c>
      <c r="Y332" s="354">
        <f>IFERROR(SUMPRODUCT(Y310:Y330*H310:H330),"0")</f>
        <v>0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5747.16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5747.16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6434.5315999999984</v>
      </c>
      <c r="Y339" s="354">
        <f>IFERROR(SUM(BN22:BN335),"0")</f>
        <v>6434.5315999999984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18</v>
      </c>
      <c r="Y340" s="38">
        <f>ROUNDUP(SUM(BP22:BP335),0)</f>
        <v>18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6884.5315999999984</v>
      </c>
      <c r="Y341" s="354">
        <f>GrossWeightTotalR+PalletQtyTotalR*25</f>
        <v>6884.5315999999984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1456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1456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22.763979999999997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273</v>
      </c>
      <c r="D348" s="46">
        <f>IFERROR(X38*H38,"0")+IFERROR(X39*H39,"0")+IFERROR(X40*H40,"0")</f>
        <v>134.39999999999998</v>
      </c>
      <c r="E348" s="46">
        <f>IFERROR(X45*H45,"0")+IFERROR(X46*H46,"0")+IFERROR(X47*H47,"0")+IFERROR(X48*H48,"0")+IFERROR(X49*H49,"0")+IFERROR(X50*H50,"0")+IFERROR(X51*H51,"0")+IFERROR(X52*H52,"0")+IFERROR(X53*H53,"0")</f>
        <v>482.4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0</v>
      </c>
      <c r="H348" s="46">
        <f>IFERROR(X90*H90,"0")</f>
        <v>50.4</v>
      </c>
      <c r="I348" s="46">
        <f>IFERROR(X95*H95,"0")+IFERROR(X96*H96,"0")</f>
        <v>302.40000000000003</v>
      </c>
      <c r="J348" s="46">
        <f>IFERROR(X101*H101,"0")+IFERROR(X102*H102,"0")+IFERROR(X103*H103,"0")+IFERROR(X104*H104,"0")+IFERROR(X105*H105,"0")+IFERROR(X106*H106,"0")</f>
        <v>453.6</v>
      </c>
      <c r="K348" s="46">
        <f>IFERROR(X111*H111,"0")+IFERROR(X112*H112,"0")+IFERROR(X113*H113,"0")+IFERROR(X114*H114,"0")</f>
        <v>221.76</v>
      </c>
      <c r="L348" s="46">
        <f>IFERROR(X119*H119,"0")+IFERROR(X120*H120,"0")+IFERROR(X121*H121,"0")+IFERROR(X122*H122,"0")+IFERROR(X123*H123,"0")</f>
        <v>230.40000000000003</v>
      </c>
      <c r="M348" s="46">
        <f>IFERROR(X128*H128,"0")+IFERROR(X129*H129,"0")</f>
        <v>378</v>
      </c>
      <c r="N348" s="345"/>
      <c r="O348" s="46">
        <f>IFERROR(X134*H134,"0")+IFERROR(X135*H135,"0")</f>
        <v>336</v>
      </c>
      <c r="P348" s="46">
        <f>IFERROR(X140*H140,"0")+IFERROR(X141*H141,"0")</f>
        <v>84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240</v>
      </c>
      <c r="W348" s="46">
        <f>IFERROR(X187*H187,"0")+IFERROR(X188*H188,"0")+IFERROR(X189*H189,"0")+IFERROR(X193*H193,"0")</f>
        <v>588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201.6</v>
      </c>
      <c r="AA348" s="46">
        <f>IFERROR(X219*H219,"0")+IFERROR(X220*H220,"0")+IFERROR(X221*H221,"0")+IFERROR(X222*H222,"0")+IFERROR(X223*H223,"0")+IFERROR(X224*H224,"0")</f>
        <v>67.199999999999989</v>
      </c>
      <c r="AB348" s="46">
        <f>IFERROR(X229*H229,"0")+IFERROR(X230*H230,"0")+IFERROR(X231*H231,"0")+IFERROR(X232*H232,"0")</f>
        <v>864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840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0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3060</v>
      </c>
      <c r="B351" s="60">
        <f>SUMPRODUCT(--(BB:BB="ПГП"),--(W:W="кор"),H:H,Y:Y)+SUMPRODUCT(--(BB:BB="ПГП"),--(W:W="кг"),Y:Y)</f>
        <v>2687.16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56,00"/>
        <filter val="112,00"/>
        <filter val="12,00"/>
        <filter val="120,00"/>
        <filter val="126,00"/>
        <filter val="134,40"/>
        <filter val="14,00"/>
        <filter val="168,00"/>
        <filter val="18"/>
        <filter val="182,00"/>
        <filter val="196,00"/>
        <filter val="201,60"/>
        <filter val="221,76"/>
        <filter val="230,40"/>
        <filter val="24,00"/>
        <filter val="240,00"/>
        <filter val="273,00"/>
        <filter val="28,00"/>
        <filter val="302,40"/>
        <filter val="336,00"/>
        <filter val="36,00"/>
        <filter val="378,00"/>
        <filter val="453,60"/>
        <filter val="48,00"/>
        <filter val="482,40"/>
        <filter val="5 747,16"/>
        <filter val="50,40"/>
        <filter val="56,00"/>
        <filter val="588,00"/>
        <filter val="6 434,53"/>
        <filter val="6 884,53"/>
        <filter val="60,00"/>
        <filter val="67,20"/>
        <filter val="70,00"/>
        <filter val="72,00"/>
        <filter val="84,00"/>
        <filter val="840,00"/>
        <filter val="864,00"/>
        <filter val="98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2025-03-05T12:42:31Z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