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0408D18-C9FA-4055-9870-AFEB8359ECCB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X640" i="1"/>
  <c r="BO639" i="1"/>
  <c r="BM639" i="1"/>
  <c r="Y639" i="1"/>
  <c r="BP639" i="1" s="1"/>
  <c r="BO638" i="1"/>
  <c r="BM638" i="1"/>
  <c r="Y638" i="1"/>
  <c r="Y641" i="1" s="1"/>
  <c r="X636" i="1"/>
  <c r="X635" i="1"/>
  <c r="BO634" i="1"/>
  <c r="BM634" i="1"/>
  <c r="Y634" i="1"/>
  <c r="X632" i="1"/>
  <c r="X631" i="1"/>
  <c r="BO630" i="1"/>
  <c r="BM630" i="1"/>
  <c r="Y630" i="1"/>
  <c r="Y632" i="1" s="1"/>
  <c r="X628" i="1"/>
  <c r="X627" i="1"/>
  <c r="BO626" i="1"/>
  <c r="BM626" i="1"/>
  <c r="Y626" i="1"/>
  <c r="BP626" i="1" s="1"/>
  <c r="BO625" i="1"/>
  <c r="BM625" i="1"/>
  <c r="Y625" i="1"/>
  <c r="BP625" i="1" s="1"/>
  <c r="X622" i="1"/>
  <c r="X621" i="1"/>
  <c r="BO620" i="1"/>
  <c r="BM620" i="1"/>
  <c r="Y620" i="1"/>
  <c r="BP620" i="1" s="1"/>
  <c r="BO619" i="1"/>
  <c r="BM619" i="1"/>
  <c r="Y619" i="1"/>
  <c r="BP619" i="1" s="1"/>
  <c r="BO618" i="1"/>
  <c r="BM618" i="1"/>
  <c r="Y618" i="1"/>
  <c r="BP618" i="1" s="1"/>
  <c r="BO617" i="1"/>
  <c r="BM617" i="1"/>
  <c r="Y617" i="1"/>
  <c r="X615" i="1"/>
  <c r="X614" i="1"/>
  <c r="BP613" i="1"/>
  <c r="BO613" i="1"/>
  <c r="BN613" i="1"/>
  <c r="BM613" i="1"/>
  <c r="Z613" i="1"/>
  <c r="Y613" i="1"/>
  <c r="BO612" i="1"/>
  <c r="BM612" i="1"/>
  <c r="Y612" i="1"/>
  <c r="Z612" i="1" s="1"/>
  <c r="BO611" i="1"/>
  <c r="BM611" i="1"/>
  <c r="Z611" i="1"/>
  <c r="Y611" i="1"/>
  <c r="BP611" i="1" s="1"/>
  <c r="BO610" i="1"/>
  <c r="BM610" i="1"/>
  <c r="Y610" i="1"/>
  <c r="BP610" i="1" s="1"/>
  <c r="BO609" i="1"/>
  <c r="BM609" i="1"/>
  <c r="Y609" i="1"/>
  <c r="X607" i="1"/>
  <c r="X606" i="1"/>
  <c r="BO605" i="1"/>
  <c r="BM605" i="1"/>
  <c r="Y605" i="1"/>
  <c r="BP605" i="1" s="1"/>
  <c r="BO604" i="1"/>
  <c r="BM604" i="1"/>
  <c r="Y604" i="1"/>
  <c r="BP604" i="1" s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7" i="1"/>
  <c r="X596" i="1"/>
  <c r="BP595" i="1"/>
  <c r="BO595" i="1"/>
  <c r="BM595" i="1"/>
  <c r="Y595" i="1"/>
  <c r="BO594" i="1"/>
  <c r="BM594" i="1"/>
  <c r="Y594" i="1"/>
  <c r="Z594" i="1" s="1"/>
  <c r="BO593" i="1"/>
  <c r="BM593" i="1"/>
  <c r="Y593" i="1"/>
  <c r="BO592" i="1"/>
  <c r="BM592" i="1"/>
  <c r="Y592" i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P585" i="1" s="1"/>
  <c r="BO584" i="1"/>
  <c r="BM584" i="1"/>
  <c r="Y584" i="1"/>
  <c r="BP584" i="1" s="1"/>
  <c r="BO583" i="1"/>
  <c r="BM583" i="1"/>
  <c r="Y583" i="1"/>
  <c r="BP583" i="1" s="1"/>
  <c r="BO582" i="1"/>
  <c r="BM582" i="1"/>
  <c r="Y582" i="1"/>
  <c r="BP582" i="1" s="1"/>
  <c r="X578" i="1"/>
  <c r="X577" i="1"/>
  <c r="BO576" i="1"/>
  <c r="BM576" i="1"/>
  <c r="Y576" i="1"/>
  <c r="AE652" i="1" s="1"/>
  <c r="X572" i="1"/>
  <c r="X571" i="1"/>
  <c r="BO570" i="1"/>
  <c r="BM570" i="1"/>
  <c r="Y570" i="1"/>
  <c r="BP570" i="1" s="1"/>
  <c r="BO569" i="1"/>
  <c r="BM569" i="1"/>
  <c r="Y569" i="1"/>
  <c r="Y572" i="1" s="1"/>
  <c r="P569" i="1"/>
  <c r="X567" i="1"/>
  <c r="X566" i="1"/>
  <c r="BO565" i="1"/>
  <c r="BM565" i="1"/>
  <c r="Y565" i="1"/>
  <c r="BP565" i="1" s="1"/>
  <c r="P565" i="1"/>
  <c r="BO564" i="1"/>
  <c r="BM564" i="1"/>
  <c r="Y564" i="1"/>
  <c r="BP564" i="1" s="1"/>
  <c r="P564" i="1"/>
  <c r="BO563" i="1"/>
  <c r="BM563" i="1"/>
  <c r="Y563" i="1"/>
  <c r="P563" i="1"/>
  <c r="X561" i="1"/>
  <c r="X560" i="1"/>
  <c r="BO559" i="1"/>
  <c r="BM559" i="1"/>
  <c r="Y559" i="1"/>
  <c r="BP559" i="1" s="1"/>
  <c r="BO558" i="1"/>
  <c r="BM558" i="1"/>
  <c r="Y558" i="1"/>
  <c r="BP558" i="1" s="1"/>
  <c r="P558" i="1"/>
  <c r="BO557" i="1"/>
  <c r="BM557" i="1"/>
  <c r="Y557" i="1"/>
  <c r="P557" i="1"/>
  <c r="BO556" i="1"/>
  <c r="BM556" i="1"/>
  <c r="Y556" i="1"/>
  <c r="BP556" i="1" s="1"/>
  <c r="BO555" i="1"/>
  <c r="BM555" i="1"/>
  <c r="Y555" i="1"/>
  <c r="BP555" i="1" s="1"/>
  <c r="P555" i="1"/>
  <c r="BO554" i="1"/>
  <c r="BM554" i="1"/>
  <c r="Y554" i="1"/>
  <c r="BO553" i="1"/>
  <c r="BN553" i="1"/>
  <c r="BM553" i="1"/>
  <c r="Z553" i="1"/>
  <c r="Y553" i="1"/>
  <c r="BP553" i="1" s="1"/>
  <c r="P553" i="1"/>
  <c r="BO552" i="1"/>
  <c r="BM552" i="1"/>
  <c r="Y552" i="1"/>
  <c r="BP552" i="1" s="1"/>
  <c r="BO551" i="1"/>
  <c r="BM551" i="1"/>
  <c r="Y551" i="1"/>
  <c r="BP551" i="1" s="1"/>
  <c r="BO550" i="1"/>
  <c r="BM550" i="1"/>
  <c r="Y550" i="1"/>
  <c r="BP550" i="1" s="1"/>
  <c r="BO549" i="1"/>
  <c r="BM549" i="1"/>
  <c r="Y549" i="1"/>
  <c r="BP549" i="1" s="1"/>
  <c r="BO548" i="1"/>
  <c r="BM548" i="1"/>
  <c r="Y548" i="1"/>
  <c r="X546" i="1"/>
  <c r="X545" i="1"/>
  <c r="BO544" i="1"/>
  <c r="BM544" i="1"/>
  <c r="Y544" i="1"/>
  <c r="BO543" i="1"/>
  <c r="BM543" i="1"/>
  <c r="Z543" i="1"/>
  <c r="Y543" i="1"/>
  <c r="BN543" i="1" s="1"/>
  <c r="BO542" i="1"/>
  <c r="BM542" i="1"/>
  <c r="Y542" i="1"/>
  <c r="P542" i="1"/>
  <c r="BO541" i="1"/>
  <c r="BM541" i="1"/>
  <c r="Y541" i="1"/>
  <c r="X539" i="1"/>
  <c r="X538" i="1"/>
  <c r="BO537" i="1"/>
  <c r="BN537" i="1"/>
  <c r="BM537" i="1"/>
  <c r="Z537" i="1"/>
  <c r="Y537" i="1"/>
  <c r="BP537" i="1" s="1"/>
  <c r="BO536" i="1"/>
  <c r="BM536" i="1"/>
  <c r="Y536" i="1"/>
  <c r="BO535" i="1"/>
  <c r="BM535" i="1"/>
  <c r="Y535" i="1"/>
  <c r="BP534" i="1"/>
  <c r="BO534" i="1"/>
  <c r="BN534" i="1"/>
  <c r="BM534" i="1"/>
  <c r="Z534" i="1"/>
  <c r="Y534" i="1"/>
  <c r="P534" i="1"/>
  <c r="BO533" i="1"/>
  <c r="BM533" i="1"/>
  <c r="Y533" i="1"/>
  <c r="BP533" i="1" s="1"/>
  <c r="P533" i="1"/>
  <c r="BO532" i="1"/>
  <c r="BM532" i="1"/>
  <c r="Y532" i="1"/>
  <c r="Z532" i="1" s="1"/>
  <c r="BO531" i="1"/>
  <c r="BM531" i="1"/>
  <c r="Y531" i="1"/>
  <c r="Z531" i="1" s="1"/>
  <c r="P531" i="1"/>
  <c r="BO530" i="1"/>
  <c r="BM530" i="1"/>
  <c r="Y530" i="1"/>
  <c r="BP530" i="1" s="1"/>
  <c r="BO529" i="1"/>
  <c r="BM529" i="1"/>
  <c r="Y529" i="1"/>
  <c r="BP529" i="1" s="1"/>
  <c r="P529" i="1"/>
  <c r="BP528" i="1"/>
  <c r="BO528" i="1"/>
  <c r="BM528" i="1"/>
  <c r="Y528" i="1"/>
  <c r="BN528" i="1" s="1"/>
  <c r="P528" i="1"/>
  <c r="BO527" i="1"/>
  <c r="BM527" i="1"/>
  <c r="Y527" i="1"/>
  <c r="BP527" i="1" s="1"/>
  <c r="P527" i="1"/>
  <c r="BO526" i="1"/>
  <c r="BM526" i="1"/>
  <c r="Y526" i="1"/>
  <c r="P526" i="1"/>
  <c r="BO525" i="1"/>
  <c r="BM525" i="1"/>
  <c r="Y525" i="1"/>
  <c r="BP525" i="1" s="1"/>
  <c r="P525" i="1"/>
  <c r="BO524" i="1"/>
  <c r="BM524" i="1"/>
  <c r="Y524" i="1"/>
  <c r="BP524" i="1" s="1"/>
  <c r="P524" i="1"/>
  <c r="BO523" i="1"/>
  <c r="BM523" i="1"/>
  <c r="Y523" i="1"/>
  <c r="BP523" i="1" s="1"/>
  <c r="P523" i="1"/>
  <c r="BP522" i="1"/>
  <c r="BO522" i="1"/>
  <c r="BN522" i="1"/>
  <c r="BM522" i="1"/>
  <c r="Z522" i="1"/>
  <c r="Y522" i="1"/>
  <c r="P522" i="1"/>
  <c r="X518" i="1"/>
  <c r="X517" i="1"/>
  <c r="BO516" i="1"/>
  <c r="BM516" i="1"/>
  <c r="Y516" i="1"/>
  <c r="P516" i="1"/>
  <c r="X514" i="1"/>
  <c r="Y513" i="1"/>
  <c r="X513" i="1"/>
  <c r="BP512" i="1"/>
  <c r="BO512" i="1"/>
  <c r="BN512" i="1"/>
  <c r="BM512" i="1"/>
  <c r="Z512" i="1"/>
  <c r="Z513" i="1" s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P500" i="1"/>
  <c r="BO499" i="1"/>
  <c r="BM499" i="1"/>
  <c r="Y499" i="1"/>
  <c r="BP499" i="1" s="1"/>
  <c r="BO498" i="1"/>
  <c r="BM498" i="1"/>
  <c r="Y498" i="1"/>
  <c r="BP498" i="1" s="1"/>
  <c r="P498" i="1"/>
  <c r="BO497" i="1"/>
  <c r="BM497" i="1"/>
  <c r="Y497" i="1"/>
  <c r="BP497" i="1" s="1"/>
  <c r="X495" i="1"/>
  <c r="X494" i="1"/>
  <c r="BO493" i="1"/>
  <c r="BM493" i="1"/>
  <c r="Y493" i="1"/>
  <c r="P493" i="1"/>
  <c r="X490" i="1"/>
  <c r="X489" i="1"/>
  <c r="BO488" i="1"/>
  <c r="BM488" i="1"/>
  <c r="Y488" i="1"/>
  <c r="Y490" i="1" s="1"/>
  <c r="P488" i="1"/>
  <c r="X486" i="1"/>
  <c r="X485" i="1"/>
  <c r="BO484" i="1"/>
  <c r="BM484" i="1"/>
  <c r="Y484" i="1"/>
  <c r="P484" i="1"/>
  <c r="BO483" i="1"/>
  <c r="BM483" i="1"/>
  <c r="Y483" i="1"/>
  <c r="BP483" i="1" s="1"/>
  <c r="P483" i="1"/>
  <c r="X481" i="1"/>
  <c r="X480" i="1"/>
  <c r="BO479" i="1"/>
  <c r="BM479" i="1"/>
  <c r="Y479" i="1"/>
  <c r="P479" i="1"/>
  <c r="BO478" i="1"/>
  <c r="BM478" i="1"/>
  <c r="Y478" i="1"/>
  <c r="BP478" i="1" s="1"/>
  <c r="BO477" i="1"/>
  <c r="BM477" i="1"/>
  <c r="Y477" i="1"/>
  <c r="BP477" i="1" s="1"/>
  <c r="P477" i="1"/>
  <c r="BP476" i="1"/>
  <c r="BO476" i="1"/>
  <c r="BN476" i="1"/>
  <c r="BM476" i="1"/>
  <c r="Z476" i="1"/>
  <c r="Y476" i="1"/>
  <c r="P476" i="1"/>
  <c r="BO475" i="1"/>
  <c r="BM475" i="1"/>
  <c r="Y475" i="1"/>
  <c r="BP475" i="1" s="1"/>
  <c r="BO474" i="1"/>
  <c r="BM474" i="1"/>
  <c r="Y474" i="1"/>
  <c r="BP474" i="1" s="1"/>
  <c r="P474" i="1"/>
  <c r="BP473" i="1"/>
  <c r="BO473" i="1"/>
  <c r="BN473" i="1"/>
  <c r="BM473" i="1"/>
  <c r="Z473" i="1"/>
  <c r="Y473" i="1"/>
  <c r="P473" i="1"/>
  <c r="BO472" i="1"/>
  <c r="BM472" i="1"/>
  <c r="Y472" i="1"/>
  <c r="BP472" i="1" s="1"/>
  <c r="P472" i="1"/>
  <c r="BO471" i="1"/>
  <c r="BM471" i="1"/>
  <c r="Y471" i="1"/>
  <c r="Z471" i="1" s="1"/>
  <c r="BP470" i="1"/>
  <c r="BO470" i="1"/>
  <c r="BM470" i="1"/>
  <c r="Y470" i="1"/>
  <c r="BN470" i="1" s="1"/>
  <c r="P470" i="1"/>
  <c r="BO469" i="1"/>
  <c r="BM469" i="1"/>
  <c r="Y469" i="1"/>
  <c r="BP469" i="1" s="1"/>
  <c r="BO468" i="1"/>
  <c r="BM468" i="1"/>
  <c r="Y468" i="1"/>
  <c r="BP468" i="1" s="1"/>
  <c r="P468" i="1"/>
  <c r="BO467" i="1"/>
  <c r="BM467" i="1"/>
  <c r="Y467" i="1"/>
  <c r="BP467" i="1" s="1"/>
  <c r="BO466" i="1"/>
  <c r="BM466" i="1"/>
  <c r="Z466" i="1"/>
  <c r="Y466" i="1"/>
  <c r="BO465" i="1"/>
  <c r="BM465" i="1"/>
  <c r="Y465" i="1"/>
  <c r="Z465" i="1" s="1"/>
  <c r="BO464" i="1"/>
  <c r="BM464" i="1"/>
  <c r="Y464" i="1"/>
  <c r="X460" i="1"/>
  <c r="X459" i="1"/>
  <c r="BO458" i="1"/>
  <c r="BM458" i="1"/>
  <c r="Y458" i="1"/>
  <c r="Y460" i="1" s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BP451" i="1" s="1"/>
  <c r="BO450" i="1"/>
  <c r="BM450" i="1"/>
  <c r="Y450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Y430" i="1" s="1"/>
  <c r="Y427" i="1"/>
  <c r="X427" i="1"/>
  <c r="X426" i="1"/>
  <c r="BO425" i="1"/>
  <c r="BM425" i="1"/>
  <c r="Y425" i="1"/>
  <c r="Z425" i="1" s="1"/>
  <c r="BO424" i="1"/>
  <c r="BM424" i="1"/>
  <c r="Y424" i="1"/>
  <c r="BP424" i="1" s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BP414" i="1" s="1"/>
  <c r="P414" i="1"/>
  <c r="BO413" i="1"/>
  <c r="BM413" i="1"/>
  <c r="Y413" i="1"/>
  <c r="Z413" i="1" s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P411" i="1"/>
  <c r="BO410" i="1"/>
  <c r="BM410" i="1"/>
  <c r="Y410" i="1"/>
  <c r="BP410" i="1" s="1"/>
  <c r="P410" i="1"/>
  <c r="BO409" i="1"/>
  <c r="BM409" i="1"/>
  <c r="Y409" i="1"/>
  <c r="P409" i="1"/>
  <c r="BO408" i="1"/>
  <c r="BM408" i="1"/>
  <c r="Y408" i="1"/>
  <c r="BP408" i="1" s="1"/>
  <c r="P408" i="1"/>
  <c r="BO407" i="1"/>
  <c r="BM407" i="1"/>
  <c r="Y407" i="1"/>
  <c r="P407" i="1"/>
  <c r="BO406" i="1"/>
  <c r="BM406" i="1"/>
  <c r="Y406" i="1"/>
  <c r="P406" i="1"/>
  <c r="X402" i="1"/>
  <c r="X401" i="1"/>
  <c r="BO400" i="1"/>
  <c r="BM400" i="1"/>
  <c r="Y400" i="1"/>
  <c r="BP400" i="1" s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BP389" i="1" s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BP383" i="1" s="1"/>
  <c r="P383" i="1"/>
  <c r="BO382" i="1"/>
  <c r="BM382" i="1"/>
  <c r="Z382" i="1"/>
  <c r="Y382" i="1"/>
  <c r="P382" i="1"/>
  <c r="BO381" i="1"/>
  <c r="BM381" i="1"/>
  <c r="Y381" i="1"/>
  <c r="BP381" i="1" s="1"/>
  <c r="BO380" i="1"/>
  <c r="BM380" i="1"/>
  <c r="Y380" i="1"/>
  <c r="Y385" i="1" s="1"/>
  <c r="X378" i="1"/>
  <c r="X377" i="1"/>
  <c r="BO376" i="1"/>
  <c r="BM376" i="1"/>
  <c r="Y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Z369" i="1" s="1"/>
  <c r="P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P366" i="1"/>
  <c r="BP365" i="1"/>
  <c r="BO365" i="1"/>
  <c r="BM365" i="1"/>
  <c r="Y365" i="1"/>
  <c r="Z365" i="1" s="1"/>
  <c r="P365" i="1"/>
  <c r="X363" i="1"/>
  <c r="X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Z359" i="1" s="1"/>
  <c r="P359" i="1"/>
  <c r="BO358" i="1"/>
  <c r="BM358" i="1"/>
  <c r="Y358" i="1"/>
  <c r="P358" i="1"/>
  <c r="X356" i="1"/>
  <c r="X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O351" i="1"/>
  <c r="BM351" i="1"/>
  <c r="Y351" i="1"/>
  <c r="P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BP347" i="1" s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Y339" i="1" s="1"/>
  <c r="P337" i="1"/>
  <c r="X335" i="1"/>
  <c r="X334" i="1"/>
  <c r="BO333" i="1"/>
  <c r="BM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P327" i="1"/>
  <c r="X324" i="1"/>
  <c r="X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Y319" i="1" s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BO307" i="1"/>
  <c r="BM307" i="1"/>
  <c r="Y307" i="1"/>
  <c r="BP307" i="1" s="1"/>
  <c r="P307" i="1"/>
  <c r="X305" i="1"/>
  <c r="X304" i="1"/>
  <c r="BO303" i="1"/>
  <c r="BM303" i="1"/>
  <c r="Y303" i="1"/>
  <c r="Z303" i="1" s="1"/>
  <c r="Z304" i="1" s="1"/>
  <c r="P303" i="1"/>
  <c r="X301" i="1"/>
  <c r="X300" i="1"/>
  <c r="BO299" i="1"/>
  <c r="BM299" i="1"/>
  <c r="Y299" i="1"/>
  <c r="BP299" i="1" s="1"/>
  <c r="P299" i="1"/>
  <c r="X296" i="1"/>
  <c r="X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Z292" i="1" s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P652" i="1" s="1"/>
  <c r="P282" i="1"/>
  <c r="X279" i="1"/>
  <c r="X278" i="1"/>
  <c r="BO277" i="1"/>
  <c r="BM277" i="1"/>
  <c r="Y277" i="1"/>
  <c r="O652" i="1" s="1"/>
  <c r="P277" i="1"/>
  <c r="X274" i="1"/>
  <c r="X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P264" i="1"/>
  <c r="X261" i="1"/>
  <c r="X260" i="1"/>
  <c r="BO259" i="1"/>
  <c r="BM259" i="1"/>
  <c r="Y259" i="1"/>
  <c r="Y261" i="1" s="1"/>
  <c r="P259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P252" i="1"/>
  <c r="BO252" i="1"/>
  <c r="BM252" i="1"/>
  <c r="Y252" i="1"/>
  <c r="BN252" i="1" s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P247" i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O239" i="1"/>
  <c r="BM239" i="1"/>
  <c r="Y239" i="1"/>
  <c r="Z239" i="1" s="1"/>
  <c r="P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P236" i="1"/>
  <c r="BP235" i="1"/>
  <c r="BO235" i="1"/>
  <c r="BM235" i="1"/>
  <c r="Y235" i="1"/>
  <c r="BN235" i="1" s="1"/>
  <c r="P235" i="1"/>
  <c r="X232" i="1"/>
  <c r="X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X225" i="1"/>
  <c r="X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Z215" i="1"/>
  <c r="Y215" i="1"/>
  <c r="P215" i="1"/>
  <c r="BO214" i="1"/>
  <c r="BM214" i="1"/>
  <c r="Y214" i="1"/>
  <c r="P214" i="1"/>
  <c r="BO213" i="1"/>
  <c r="BM213" i="1"/>
  <c r="Y213" i="1"/>
  <c r="P213" i="1"/>
  <c r="X211" i="1"/>
  <c r="X210" i="1"/>
  <c r="BP209" i="1"/>
  <c r="BO209" i="1"/>
  <c r="BM209" i="1"/>
  <c r="Y209" i="1"/>
  <c r="BN209" i="1" s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BP197" i="1" s="1"/>
  <c r="P197" i="1"/>
  <c r="X195" i="1"/>
  <c r="X194" i="1"/>
  <c r="BO193" i="1"/>
  <c r="BM193" i="1"/>
  <c r="Y193" i="1"/>
  <c r="P193" i="1"/>
  <c r="BO192" i="1"/>
  <c r="BM192" i="1"/>
  <c r="Y192" i="1"/>
  <c r="P192" i="1"/>
  <c r="X189" i="1"/>
  <c r="X188" i="1"/>
  <c r="BO187" i="1"/>
  <c r="BM187" i="1"/>
  <c r="Y187" i="1"/>
  <c r="BP187" i="1" s="1"/>
  <c r="P187" i="1"/>
  <c r="BO186" i="1"/>
  <c r="BM186" i="1"/>
  <c r="Y186" i="1"/>
  <c r="P186" i="1"/>
  <c r="BO185" i="1"/>
  <c r="BM185" i="1"/>
  <c r="Y185" i="1"/>
  <c r="BP185" i="1" s="1"/>
  <c r="P185" i="1"/>
  <c r="BO184" i="1"/>
  <c r="BM184" i="1"/>
  <c r="Y184" i="1"/>
  <c r="P184" i="1"/>
  <c r="BO183" i="1"/>
  <c r="BM183" i="1"/>
  <c r="Y183" i="1"/>
  <c r="BP183" i="1" s="1"/>
  <c r="P183" i="1"/>
  <c r="BO182" i="1"/>
  <c r="BM182" i="1"/>
  <c r="Y182" i="1"/>
  <c r="Z182" i="1" s="1"/>
  <c r="P182" i="1"/>
  <c r="BO181" i="1"/>
  <c r="BM181" i="1"/>
  <c r="Y181" i="1"/>
  <c r="P181" i="1"/>
  <c r="BP180" i="1"/>
  <c r="BO180" i="1"/>
  <c r="BN180" i="1"/>
  <c r="BM180" i="1"/>
  <c r="Z180" i="1"/>
  <c r="Y180" i="1"/>
  <c r="P180" i="1"/>
  <c r="X178" i="1"/>
  <c r="Y177" i="1"/>
  <c r="X177" i="1"/>
  <c r="BP176" i="1"/>
  <c r="BO176" i="1"/>
  <c r="BN176" i="1"/>
  <c r="BM176" i="1"/>
  <c r="Z176" i="1"/>
  <c r="Z177" i="1" s="1"/>
  <c r="Y176" i="1"/>
  <c r="P176" i="1"/>
  <c r="X172" i="1"/>
  <c r="X171" i="1"/>
  <c r="BO170" i="1"/>
  <c r="BM170" i="1"/>
  <c r="Y170" i="1"/>
  <c r="P170" i="1"/>
  <c r="BO169" i="1"/>
  <c r="BM169" i="1"/>
  <c r="Y169" i="1"/>
  <c r="Y171" i="1" s="1"/>
  <c r="P169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O162" i="1"/>
  <c r="BM162" i="1"/>
  <c r="Y162" i="1"/>
  <c r="Z162" i="1" s="1"/>
  <c r="P162" i="1"/>
  <c r="BO161" i="1"/>
  <c r="BM161" i="1"/>
  <c r="Y161" i="1"/>
  <c r="P161" i="1"/>
  <c r="X159" i="1"/>
  <c r="X158" i="1"/>
  <c r="BO157" i="1"/>
  <c r="BM157" i="1"/>
  <c r="Y157" i="1"/>
  <c r="P157" i="1"/>
  <c r="X154" i="1"/>
  <c r="X153" i="1"/>
  <c r="BO152" i="1"/>
  <c r="BM152" i="1"/>
  <c r="Y152" i="1"/>
  <c r="P152" i="1"/>
  <c r="BO151" i="1"/>
  <c r="BM151" i="1"/>
  <c r="Y151" i="1"/>
  <c r="P151" i="1"/>
  <c r="X149" i="1"/>
  <c r="X148" i="1"/>
  <c r="BO147" i="1"/>
  <c r="BM147" i="1"/>
  <c r="Y147" i="1"/>
  <c r="P147" i="1"/>
  <c r="BO146" i="1"/>
  <c r="BM146" i="1"/>
  <c r="Y146" i="1"/>
  <c r="Y148" i="1" s="1"/>
  <c r="P146" i="1"/>
  <c r="X144" i="1"/>
  <c r="X143" i="1"/>
  <c r="BO142" i="1"/>
  <c r="BM142" i="1"/>
  <c r="Y142" i="1"/>
  <c r="Y144" i="1" s="1"/>
  <c r="P142" i="1"/>
  <c r="BP141" i="1"/>
  <c r="BO141" i="1"/>
  <c r="BN141" i="1"/>
  <c r="BM141" i="1"/>
  <c r="Z141" i="1"/>
  <c r="Y141" i="1"/>
  <c r="P141" i="1"/>
  <c r="X138" i="1"/>
  <c r="X137" i="1"/>
  <c r="BO136" i="1"/>
  <c r="BM136" i="1"/>
  <c r="Y136" i="1"/>
  <c r="BP136" i="1" s="1"/>
  <c r="P136" i="1"/>
  <c r="BO135" i="1"/>
  <c r="BM135" i="1"/>
  <c r="Y135" i="1"/>
  <c r="Y137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P129" i="1"/>
  <c r="BO128" i="1"/>
  <c r="BM128" i="1"/>
  <c r="Y128" i="1"/>
  <c r="Z128" i="1" s="1"/>
  <c r="BP127" i="1"/>
  <c r="BO127" i="1"/>
  <c r="BM127" i="1"/>
  <c r="Y127" i="1"/>
  <c r="P127" i="1"/>
  <c r="BO126" i="1"/>
  <c r="BM126" i="1"/>
  <c r="Y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P123" i="1"/>
  <c r="X121" i="1"/>
  <c r="X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P111" i="1"/>
  <c r="BO110" i="1"/>
  <c r="BM110" i="1"/>
  <c r="Y110" i="1"/>
  <c r="BN110" i="1" s="1"/>
  <c r="P110" i="1"/>
  <c r="BO109" i="1"/>
  <c r="BM109" i="1"/>
  <c r="Y109" i="1"/>
  <c r="P109" i="1"/>
  <c r="X106" i="1"/>
  <c r="X105" i="1"/>
  <c r="BO104" i="1"/>
  <c r="BM104" i="1"/>
  <c r="Y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BP101" i="1" s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Y105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P92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Y88" i="1" s="1"/>
  <c r="P85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O78" i="1"/>
  <c r="BM78" i="1"/>
  <c r="Y78" i="1"/>
  <c r="Z78" i="1" s="1"/>
  <c r="P78" i="1"/>
  <c r="BO77" i="1"/>
  <c r="BM77" i="1"/>
  <c r="Y77" i="1"/>
  <c r="BP77" i="1" s="1"/>
  <c r="P77" i="1"/>
  <c r="BO76" i="1"/>
  <c r="BM76" i="1"/>
  <c r="Y76" i="1"/>
  <c r="BP76" i="1" s="1"/>
  <c r="P76" i="1"/>
  <c r="X74" i="1"/>
  <c r="X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Y74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O60" i="1"/>
  <c r="BM60" i="1"/>
  <c r="Y60" i="1"/>
  <c r="BP60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X47" i="1"/>
  <c r="X46" i="1"/>
  <c r="BO45" i="1"/>
  <c r="BM45" i="1"/>
  <c r="Y45" i="1"/>
  <c r="BN45" i="1" s="1"/>
  <c r="P45" i="1"/>
  <c r="BO44" i="1"/>
  <c r="BM44" i="1"/>
  <c r="Y44" i="1"/>
  <c r="P44" i="1"/>
  <c r="X42" i="1"/>
  <c r="X41" i="1"/>
  <c r="BO40" i="1"/>
  <c r="BM40" i="1"/>
  <c r="Y40" i="1"/>
  <c r="P40" i="1"/>
  <c r="BO39" i="1"/>
  <c r="BM39" i="1"/>
  <c r="Y39" i="1"/>
  <c r="P39" i="1"/>
  <c r="BO38" i="1"/>
  <c r="BM38" i="1"/>
  <c r="Y38" i="1"/>
  <c r="P38" i="1"/>
  <c r="BP37" i="1"/>
  <c r="BO37" i="1"/>
  <c r="BN37" i="1"/>
  <c r="BM37" i="1"/>
  <c r="Z37" i="1"/>
  <c r="Y37" i="1"/>
  <c r="P37" i="1"/>
  <c r="BO36" i="1"/>
  <c r="BN36" i="1"/>
  <c r="BM36" i="1"/>
  <c r="Z36" i="1"/>
  <c r="Y36" i="1"/>
  <c r="BP36" i="1" s="1"/>
  <c r="P36" i="1"/>
  <c r="BO35" i="1"/>
  <c r="BM35" i="1"/>
  <c r="Y35" i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Z24" i="1" s="1"/>
  <c r="P24" i="1"/>
  <c r="BO23" i="1"/>
  <c r="BM23" i="1"/>
  <c r="Y23" i="1"/>
  <c r="BP23" i="1" s="1"/>
  <c r="P23" i="1"/>
  <c r="BP22" i="1"/>
  <c r="BO22" i="1"/>
  <c r="BN22" i="1"/>
  <c r="BM22" i="1"/>
  <c r="Z22" i="1"/>
  <c r="Y22" i="1"/>
  <c r="P22" i="1"/>
  <c r="H10" i="1"/>
  <c r="A9" i="1"/>
  <c r="F10" i="1" s="1"/>
  <c r="D7" i="1"/>
  <c r="Q6" i="1"/>
  <c r="P2" i="1"/>
  <c r="BN86" i="1" l="1"/>
  <c r="BN136" i="1"/>
  <c r="BN170" i="1"/>
  <c r="BP170" i="1"/>
  <c r="BN205" i="1"/>
  <c r="BP213" i="1"/>
  <c r="BN213" i="1"/>
  <c r="Z213" i="1"/>
  <c r="BP230" i="1"/>
  <c r="BN230" i="1"/>
  <c r="Z230" i="1"/>
  <c r="BN248" i="1"/>
  <c r="BP254" i="1"/>
  <c r="BN254" i="1"/>
  <c r="Z254" i="1"/>
  <c r="BN269" i="1"/>
  <c r="BP269" i="1"/>
  <c r="BP361" i="1"/>
  <c r="BN361" i="1"/>
  <c r="Z361" i="1"/>
  <c r="BN409" i="1"/>
  <c r="BP409" i="1"/>
  <c r="BN452" i="1"/>
  <c r="BP452" i="1"/>
  <c r="BP507" i="1"/>
  <c r="BN507" i="1"/>
  <c r="Z507" i="1"/>
  <c r="BN536" i="1"/>
  <c r="Z536" i="1"/>
  <c r="BP544" i="1"/>
  <c r="BN544" i="1"/>
  <c r="Z544" i="1"/>
  <c r="BP554" i="1"/>
  <c r="BN554" i="1"/>
  <c r="Z554" i="1"/>
  <c r="Y577" i="1"/>
  <c r="BP593" i="1"/>
  <c r="Z593" i="1"/>
  <c r="BP609" i="1"/>
  <c r="BN609" i="1"/>
  <c r="Z609" i="1"/>
  <c r="Y636" i="1"/>
  <c r="BN634" i="1"/>
  <c r="Z634" i="1"/>
  <c r="Z635" i="1" s="1"/>
  <c r="Y635" i="1"/>
  <c r="Z56" i="1"/>
  <c r="BN56" i="1"/>
  <c r="Z70" i="1"/>
  <c r="BN70" i="1"/>
  <c r="BN72" i="1"/>
  <c r="Z76" i="1"/>
  <c r="BN76" i="1"/>
  <c r="BN102" i="1"/>
  <c r="Z118" i="1"/>
  <c r="BN118" i="1"/>
  <c r="BN124" i="1"/>
  <c r="BP184" i="1"/>
  <c r="BN184" i="1"/>
  <c r="Z184" i="1"/>
  <c r="BP217" i="1"/>
  <c r="BN217" i="1"/>
  <c r="Z217" i="1"/>
  <c r="BN223" i="1"/>
  <c r="BP223" i="1"/>
  <c r="BP237" i="1"/>
  <c r="BN237" i="1"/>
  <c r="Z237" i="1"/>
  <c r="BN283" i="1"/>
  <c r="BP294" i="1"/>
  <c r="BN294" i="1"/>
  <c r="Z294" i="1"/>
  <c r="Y310" i="1"/>
  <c r="BP322" i="1"/>
  <c r="BN322" i="1"/>
  <c r="Z322" i="1"/>
  <c r="U652" i="1"/>
  <c r="BP342" i="1"/>
  <c r="BN351" i="1"/>
  <c r="BP351" i="1"/>
  <c r="BP367" i="1"/>
  <c r="BN367" i="1"/>
  <c r="Z367" i="1"/>
  <c r="BP415" i="1"/>
  <c r="BN415" i="1"/>
  <c r="Z415" i="1"/>
  <c r="BP434" i="1"/>
  <c r="BN434" i="1"/>
  <c r="Z434" i="1"/>
  <c r="BN440" i="1"/>
  <c r="BP440" i="1"/>
  <c r="BN464" i="1"/>
  <c r="BP464" i="1"/>
  <c r="BP506" i="1"/>
  <c r="BN506" i="1"/>
  <c r="Z506" i="1"/>
  <c r="BN524" i="1"/>
  <c r="BP536" i="1"/>
  <c r="BP557" i="1"/>
  <c r="BN557" i="1"/>
  <c r="Z557" i="1"/>
  <c r="BN594" i="1"/>
  <c r="BN595" i="1"/>
  <c r="Z595" i="1"/>
  <c r="Y200" i="1"/>
  <c r="BN219" i="1"/>
  <c r="BN265" i="1"/>
  <c r="BN299" i="1"/>
  <c r="Y338" i="1"/>
  <c r="BN347" i="1"/>
  <c r="Y421" i="1"/>
  <c r="BN419" i="1"/>
  <c r="BN436" i="1"/>
  <c r="BN467" i="1"/>
  <c r="Y486" i="1"/>
  <c r="BP543" i="1"/>
  <c r="BN612" i="1"/>
  <c r="BN625" i="1"/>
  <c r="Y153" i="1"/>
  <c r="Z151" i="1"/>
  <c r="BP151" i="1"/>
  <c r="BN151" i="1"/>
  <c r="BN99" i="1"/>
  <c r="BP99" i="1"/>
  <c r="BN147" i="1"/>
  <c r="BP147" i="1"/>
  <c r="Z333" i="1"/>
  <c r="BP333" i="1"/>
  <c r="BN333" i="1"/>
  <c r="BN399" i="1"/>
  <c r="BP399" i="1"/>
  <c r="Y431" i="1"/>
  <c r="Z429" i="1"/>
  <c r="Z430" i="1" s="1"/>
  <c r="BP429" i="1"/>
  <c r="BN429" i="1"/>
  <c r="Z535" i="1"/>
  <c r="BP535" i="1"/>
  <c r="BN535" i="1"/>
  <c r="BN359" i="1"/>
  <c r="BP359" i="1"/>
  <c r="Z407" i="1"/>
  <c r="BP407" i="1"/>
  <c r="BN407" i="1"/>
  <c r="Y518" i="1"/>
  <c r="Z516" i="1"/>
  <c r="Z517" i="1" s="1"/>
  <c r="BP516" i="1"/>
  <c r="BN516" i="1"/>
  <c r="BN68" i="1"/>
  <c r="BP68" i="1"/>
  <c r="Z99" i="1"/>
  <c r="Z147" i="1"/>
  <c r="BN327" i="1"/>
  <c r="BP327" i="1"/>
  <c r="Z376" i="1"/>
  <c r="BP376" i="1"/>
  <c r="BN376" i="1"/>
  <c r="Z399" i="1"/>
  <c r="BN425" i="1"/>
  <c r="BP425" i="1"/>
  <c r="BN532" i="1"/>
  <c r="BP532" i="1"/>
  <c r="Z68" i="1"/>
  <c r="Z221" i="1"/>
  <c r="BP221" i="1"/>
  <c r="BN221" i="1"/>
  <c r="Z327" i="1"/>
  <c r="Z526" i="1"/>
  <c r="BP526" i="1"/>
  <c r="BN526" i="1"/>
  <c r="Y64" i="1"/>
  <c r="BN60" i="1"/>
  <c r="Z60" i="1"/>
  <c r="Z45" i="1"/>
  <c r="BP45" i="1"/>
  <c r="BN127" i="1"/>
  <c r="Z127" i="1"/>
  <c r="Y154" i="1"/>
  <c r="BN162" i="1"/>
  <c r="BP162" i="1"/>
  <c r="Z193" i="1"/>
  <c r="BP193" i="1"/>
  <c r="BN193" i="1"/>
  <c r="Z207" i="1"/>
  <c r="BP207" i="1"/>
  <c r="BN207" i="1"/>
  <c r="Z438" i="1"/>
  <c r="BP438" i="1"/>
  <c r="BN438" i="1"/>
  <c r="AB652" i="1"/>
  <c r="Z505" i="1"/>
  <c r="Z508" i="1" s="1"/>
  <c r="BP505" i="1"/>
  <c r="Y508" i="1"/>
  <c r="BN505" i="1"/>
  <c r="Y517" i="1"/>
  <c r="Z542" i="1"/>
  <c r="BP542" i="1"/>
  <c r="BN542" i="1"/>
  <c r="BN112" i="1"/>
  <c r="Z112" i="1"/>
  <c r="BN186" i="1"/>
  <c r="BP186" i="1"/>
  <c r="BN228" i="1"/>
  <c r="BP228" i="1"/>
  <c r="Z250" i="1"/>
  <c r="BP250" i="1"/>
  <c r="BN250" i="1"/>
  <c r="Z388" i="1"/>
  <c r="BP388" i="1"/>
  <c r="BN388" i="1"/>
  <c r="BN500" i="1"/>
  <c r="BP500" i="1"/>
  <c r="Y305" i="1"/>
  <c r="BN303" i="1"/>
  <c r="Y304" i="1"/>
  <c r="BP303" i="1"/>
  <c r="BN39" i="1"/>
  <c r="BP39" i="1"/>
  <c r="Z39" i="1"/>
  <c r="BN54" i="1"/>
  <c r="BP54" i="1"/>
  <c r="Z186" i="1"/>
  <c r="BN215" i="1"/>
  <c r="BP215" i="1"/>
  <c r="Z228" i="1"/>
  <c r="Z267" i="1"/>
  <c r="BP267" i="1"/>
  <c r="BN267" i="1"/>
  <c r="Z349" i="1"/>
  <c r="BP349" i="1"/>
  <c r="BN349" i="1"/>
  <c r="BN382" i="1"/>
  <c r="BP382" i="1"/>
  <c r="Z500" i="1"/>
  <c r="BN24" i="1"/>
  <c r="BP24" i="1"/>
  <c r="Z54" i="1"/>
  <c r="Z110" i="1"/>
  <c r="BP110" i="1"/>
  <c r="BN466" i="1"/>
  <c r="BP466" i="1"/>
  <c r="Z479" i="1"/>
  <c r="BP479" i="1"/>
  <c r="BN479" i="1"/>
  <c r="Y167" i="1"/>
  <c r="Y362" i="1"/>
  <c r="BN50" i="1"/>
  <c r="BN78" i="1"/>
  <c r="BN128" i="1"/>
  <c r="Z170" i="1"/>
  <c r="BN182" i="1"/>
  <c r="J652" i="1"/>
  <c r="BN197" i="1"/>
  <c r="Z209" i="1"/>
  <c r="Y225" i="1"/>
  <c r="Z223" i="1"/>
  <c r="Z235" i="1"/>
  <c r="BN239" i="1"/>
  <c r="Z252" i="1"/>
  <c r="Z269" i="1"/>
  <c r="BN292" i="1"/>
  <c r="Y300" i="1"/>
  <c r="BN307" i="1"/>
  <c r="Y334" i="1"/>
  <c r="BN337" i="1"/>
  <c r="Z342" i="1"/>
  <c r="Z343" i="1" s="1"/>
  <c r="Y356" i="1"/>
  <c r="Z351" i="1"/>
  <c r="BN369" i="1"/>
  <c r="Y391" i="1"/>
  <c r="X652" i="1"/>
  <c r="Z409" i="1"/>
  <c r="BN413" i="1"/>
  <c r="Y422" i="1"/>
  <c r="BN424" i="1"/>
  <c r="Z440" i="1"/>
  <c r="Y455" i="1"/>
  <c r="Z452" i="1"/>
  <c r="Z464" i="1"/>
  <c r="BN465" i="1"/>
  <c r="Z470" i="1"/>
  <c r="BN471" i="1"/>
  <c r="BN483" i="1"/>
  <c r="AA652" i="1"/>
  <c r="BN497" i="1"/>
  <c r="Z528" i="1"/>
  <c r="BN531" i="1"/>
  <c r="Y545" i="1"/>
  <c r="Y561" i="1"/>
  <c r="Y627" i="1"/>
  <c r="Y224" i="1"/>
  <c r="Y231" i="1"/>
  <c r="Y371" i="1"/>
  <c r="Y402" i="1"/>
  <c r="H652" i="1"/>
  <c r="Y189" i="1"/>
  <c r="W652" i="1"/>
  <c r="Z72" i="1"/>
  <c r="Y82" i="1"/>
  <c r="BP78" i="1"/>
  <c r="Z86" i="1"/>
  <c r="Z102" i="1"/>
  <c r="Z124" i="1"/>
  <c r="BP128" i="1"/>
  <c r="Z136" i="1"/>
  <c r="Y188" i="1"/>
  <c r="BP182" i="1"/>
  <c r="Y210" i="1"/>
  <c r="Z205" i="1"/>
  <c r="Z219" i="1"/>
  <c r="BP239" i="1"/>
  <c r="Z248" i="1"/>
  <c r="Z265" i="1"/>
  <c r="Z283" i="1"/>
  <c r="BP292" i="1"/>
  <c r="Z299" i="1"/>
  <c r="Z300" i="1" s="1"/>
  <c r="S652" i="1"/>
  <c r="Y330" i="1"/>
  <c r="BP337" i="1"/>
  <c r="BN342" i="1"/>
  <c r="Z347" i="1"/>
  <c r="BN365" i="1"/>
  <c r="BP369" i="1"/>
  <c r="Y377" i="1"/>
  <c r="BP413" i="1"/>
  <c r="Z419" i="1"/>
  <c r="Z436" i="1"/>
  <c r="BP465" i="1"/>
  <c r="Z467" i="1"/>
  <c r="BP471" i="1"/>
  <c r="AC652" i="1"/>
  <c r="Z524" i="1"/>
  <c r="BP531" i="1"/>
  <c r="Y597" i="1"/>
  <c r="Z626" i="1"/>
  <c r="Z576" i="1"/>
  <c r="Z577" i="1" s="1"/>
  <c r="Z592" i="1"/>
  <c r="BN593" i="1"/>
  <c r="BP594" i="1"/>
  <c r="Y596" i="1"/>
  <c r="Z610" i="1"/>
  <c r="Z614" i="1" s="1"/>
  <c r="BN611" i="1"/>
  <c r="BP612" i="1"/>
  <c r="Y614" i="1"/>
  <c r="AG652" i="1"/>
  <c r="Y567" i="1"/>
  <c r="Y615" i="1"/>
  <c r="Z625" i="1"/>
  <c r="BN626" i="1"/>
  <c r="BP634" i="1"/>
  <c r="X646" i="1"/>
  <c r="Y57" i="1"/>
  <c r="Y199" i="1"/>
  <c r="L652" i="1"/>
  <c r="M652" i="1"/>
  <c r="Y309" i="1"/>
  <c r="Y426" i="1"/>
  <c r="Y443" i="1"/>
  <c r="Y485" i="1"/>
  <c r="Y501" i="1"/>
  <c r="BN576" i="1"/>
  <c r="BN592" i="1"/>
  <c r="BN610" i="1"/>
  <c r="Y622" i="1"/>
  <c r="X642" i="1"/>
  <c r="Y42" i="1"/>
  <c r="Z50" i="1"/>
  <c r="E652" i="1"/>
  <c r="Z197" i="1"/>
  <c r="Y244" i="1"/>
  <c r="Q652" i="1"/>
  <c r="Z307" i="1"/>
  <c r="Y323" i="1"/>
  <c r="Z337" i="1"/>
  <c r="Z338" i="1" s="1"/>
  <c r="Y343" i="1"/>
  <c r="Y372" i="1"/>
  <c r="BP419" i="1"/>
  <c r="Z424" i="1"/>
  <c r="Z426" i="1" s="1"/>
  <c r="Z483" i="1"/>
  <c r="Z497" i="1"/>
  <c r="BP576" i="1"/>
  <c r="BP592" i="1"/>
  <c r="H9" i="1"/>
  <c r="A10" i="1"/>
  <c r="B652" i="1"/>
  <c r="X643" i="1"/>
  <c r="X644" i="1"/>
  <c r="Z23" i="1"/>
  <c r="BN23" i="1"/>
  <c r="Z25" i="1"/>
  <c r="BN25" i="1"/>
  <c r="Y26" i="1"/>
  <c r="Z29" i="1"/>
  <c r="Z30" i="1" s="1"/>
  <c r="BN29" i="1"/>
  <c r="BP29" i="1"/>
  <c r="Y30" i="1"/>
  <c r="Z35" i="1"/>
  <c r="BN35" i="1"/>
  <c r="BP35" i="1"/>
  <c r="BP40" i="1"/>
  <c r="BN40" i="1"/>
  <c r="Z40" i="1"/>
  <c r="Y47" i="1"/>
  <c r="BP44" i="1"/>
  <c r="BN44" i="1"/>
  <c r="Z44" i="1"/>
  <c r="Z46" i="1" s="1"/>
  <c r="Y46" i="1"/>
  <c r="F9" i="1"/>
  <c r="J9" i="1"/>
  <c r="Y27" i="1"/>
  <c r="C652" i="1"/>
  <c r="Y41" i="1"/>
  <c r="BP38" i="1"/>
  <c r="BN38" i="1"/>
  <c r="Z38" i="1"/>
  <c r="Y65" i="1"/>
  <c r="Y73" i="1"/>
  <c r="Y83" i="1"/>
  <c r="Y89" i="1"/>
  <c r="Y96" i="1"/>
  <c r="BP103" i="1"/>
  <c r="BN103" i="1"/>
  <c r="BP104" i="1"/>
  <c r="BN104" i="1"/>
  <c r="Z104" i="1"/>
  <c r="Y106" i="1"/>
  <c r="F652" i="1"/>
  <c r="Y114" i="1"/>
  <c r="BP109" i="1"/>
  <c r="BN109" i="1"/>
  <c r="Z109" i="1"/>
  <c r="BP113" i="1"/>
  <c r="BN113" i="1"/>
  <c r="Z113" i="1"/>
  <c r="Y115" i="1"/>
  <c r="Y120" i="1"/>
  <c r="BP117" i="1"/>
  <c r="BN117" i="1"/>
  <c r="Z117" i="1"/>
  <c r="BP125" i="1"/>
  <c r="BN125" i="1"/>
  <c r="Z125" i="1"/>
  <c r="BP129" i="1"/>
  <c r="BN129" i="1"/>
  <c r="Z129" i="1"/>
  <c r="D652" i="1"/>
  <c r="Z51" i="1"/>
  <c r="BN51" i="1"/>
  <c r="Z53" i="1"/>
  <c r="BN53" i="1"/>
  <c r="Z55" i="1"/>
  <c r="BN55" i="1"/>
  <c r="Y58" i="1"/>
  <c r="Z61" i="1"/>
  <c r="BN61" i="1"/>
  <c r="Z63" i="1"/>
  <c r="BN63" i="1"/>
  <c r="Z67" i="1"/>
  <c r="BN67" i="1"/>
  <c r="BP67" i="1"/>
  <c r="Z69" i="1"/>
  <c r="BN69" i="1"/>
  <c r="Z71" i="1"/>
  <c r="BN71" i="1"/>
  <c r="Z77" i="1"/>
  <c r="BN77" i="1"/>
  <c r="Z79" i="1"/>
  <c r="BN79" i="1"/>
  <c r="Z81" i="1"/>
  <c r="BN81" i="1"/>
  <c r="Z85" i="1"/>
  <c r="BN85" i="1"/>
  <c r="BP85" i="1"/>
  <c r="Z87" i="1"/>
  <c r="BN87" i="1"/>
  <c r="Z92" i="1"/>
  <c r="Z95" i="1" s="1"/>
  <c r="BN92" i="1"/>
  <c r="BP92" i="1"/>
  <c r="Z94" i="1"/>
  <c r="BN94" i="1"/>
  <c r="Y95" i="1"/>
  <c r="Z98" i="1"/>
  <c r="BN98" i="1"/>
  <c r="BP98" i="1"/>
  <c r="Z100" i="1"/>
  <c r="BN100" i="1"/>
  <c r="Z101" i="1"/>
  <c r="BN101" i="1"/>
  <c r="Z103" i="1"/>
  <c r="BP111" i="1"/>
  <c r="BN111" i="1"/>
  <c r="Z111" i="1"/>
  <c r="BP119" i="1"/>
  <c r="BN119" i="1"/>
  <c r="Z119" i="1"/>
  <c r="Y121" i="1"/>
  <c r="Y133" i="1"/>
  <c r="Y132" i="1"/>
  <c r="BP123" i="1"/>
  <c r="BN123" i="1"/>
  <c r="Z123" i="1"/>
  <c r="BP126" i="1"/>
  <c r="BN126" i="1"/>
  <c r="Z126" i="1"/>
  <c r="Z131" i="1"/>
  <c r="BN131" i="1"/>
  <c r="Z135" i="1"/>
  <c r="Z137" i="1" s="1"/>
  <c r="BN135" i="1"/>
  <c r="BP135" i="1"/>
  <c r="Y138" i="1"/>
  <c r="G652" i="1"/>
  <c r="Z142" i="1"/>
  <c r="Z143" i="1" s="1"/>
  <c r="BN142" i="1"/>
  <c r="BP142" i="1"/>
  <c r="Y143" i="1"/>
  <c r="Z146" i="1"/>
  <c r="Z148" i="1" s="1"/>
  <c r="BN146" i="1"/>
  <c r="BP146" i="1"/>
  <c r="Y149" i="1"/>
  <c r="Z152" i="1"/>
  <c r="Z153" i="1" s="1"/>
  <c r="BN152" i="1"/>
  <c r="BP152" i="1"/>
  <c r="Z157" i="1"/>
  <c r="Z158" i="1" s="1"/>
  <c r="BN157" i="1"/>
  <c r="BP157" i="1"/>
  <c r="Y158" i="1"/>
  <c r="Z161" i="1"/>
  <c r="BN161" i="1"/>
  <c r="BP161" i="1"/>
  <c r="Z163" i="1"/>
  <c r="BN163" i="1"/>
  <c r="Z165" i="1"/>
  <c r="BN165" i="1"/>
  <c r="Y166" i="1"/>
  <c r="Z169" i="1"/>
  <c r="BN169" i="1"/>
  <c r="BP169" i="1"/>
  <c r="Y172" i="1"/>
  <c r="I652" i="1"/>
  <c r="Y178" i="1"/>
  <c r="Z181" i="1"/>
  <c r="BN181" i="1"/>
  <c r="BP181" i="1"/>
  <c r="Z183" i="1"/>
  <c r="BN183" i="1"/>
  <c r="Z185" i="1"/>
  <c r="BN185" i="1"/>
  <c r="Z187" i="1"/>
  <c r="BN187" i="1"/>
  <c r="Z192" i="1"/>
  <c r="Z194" i="1" s="1"/>
  <c r="BN192" i="1"/>
  <c r="BP192" i="1"/>
  <c r="Y195" i="1"/>
  <c r="Z198" i="1"/>
  <c r="Z199" i="1" s="1"/>
  <c r="BN198" i="1"/>
  <c r="BP198" i="1"/>
  <c r="Z202" i="1"/>
  <c r="BN202" i="1"/>
  <c r="BP202" i="1"/>
  <c r="Z204" i="1"/>
  <c r="BN204" i="1"/>
  <c r="Z206" i="1"/>
  <c r="BN206" i="1"/>
  <c r="Z208" i="1"/>
  <c r="BN208" i="1"/>
  <c r="Y211" i="1"/>
  <c r="Z214" i="1"/>
  <c r="BN214" i="1"/>
  <c r="BP214" i="1"/>
  <c r="Z216" i="1"/>
  <c r="BN216" i="1"/>
  <c r="Z218" i="1"/>
  <c r="BN218" i="1"/>
  <c r="Z220" i="1"/>
  <c r="BN220" i="1"/>
  <c r="Z222" i="1"/>
  <c r="BN222" i="1"/>
  <c r="Z227" i="1"/>
  <c r="BN227" i="1"/>
  <c r="BP227" i="1"/>
  <c r="Z229" i="1"/>
  <c r="BN229" i="1"/>
  <c r="Y232" i="1"/>
  <c r="K652" i="1"/>
  <c r="Z236" i="1"/>
  <c r="BN236" i="1"/>
  <c r="BP236" i="1"/>
  <c r="Z238" i="1"/>
  <c r="BN238" i="1"/>
  <c r="Z240" i="1"/>
  <c r="BN240" i="1"/>
  <c r="Z242" i="1"/>
  <c r="BN242" i="1"/>
  <c r="Y243" i="1"/>
  <c r="Z247" i="1"/>
  <c r="BN247" i="1"/>
  <c r="BP247" i="1"/>
  <c r="Z249" i="1"/>
  <c r="BN249" i="1"/>
  <c r="Z251" i="1"/>
  <c r="BN251" i="1"/>
  <c r="Z253" i="1"/>
  <c r="BN253" i="1"/>
  <c r="Z255" i="1"/>
  <c r="BN255" i="1"/>
  <c r="Y256" i="1"/>
  <c r="Z259" i="1"/>
  <c r="Z260" i="1" s="1"/>
  <c r="BN259" i="1"/>
  <c r="BP259" i="1"/>
  <c r="Y260" i="1"/>
  <c r="Z264" i="1"/>
  <c r="BN264" i="1"/>
  <c r="BP264" i="1"/>
  <c r="Z266" i="1"/>
  <c r="BN266" i="1"/>
  <c r="Z268" i="1"/>
  <c r="BN268" i="1"/>
  <c r="Z270" i="1"/>
  <c r="BN270" i="1"/>
  <c r="Z272" i="1"/>
  <c r="BN272" i="1"/>
  <c r="Y273" i="1"/>
  <c r="Z277" i="1"/>
  <c r="Z278" i="1" s="1"/>
  <c r="BN277" i="1"/>
  <c r="BP277" i="1"/>
  <c r="Y278" i="1"/>
  <c r="Z282" i="1"/>
  <c r="BN282" i="1"/>
  <c r="BP282" i="1"/>
  <c r="Z284" i="1"/>
  <c r="BN284" i="1"/>
  <c r="Y285" i="1"/>
  <c r="Z289" i="1"/>
  <c r="BN289" i="1"/>
  <c r="BP289" i="1"/>
  <c r="Z291" i="1"/>
  <c r="BN291" i="1"/>
  <c r="Z293" i="1"/>
  <c r="BN293" i="1"/>
  <c r="Y296" i="1"/>
  <c r="R652" i="1"/>
  <c r="Y301" i="1"/>
  <c r="Z308" i="1"/>
  <c r="BN308" i="1"/>
  <c r="BP308" i="1"/>
  <c r="Z313" i="1"/>
  <c r="Z314" i="1" s="1"/>
  <c r="BN313" i="1"/>
  <c r="BP313" i="1"/>
  <c r="Y314" i="1"/>
  <c r="Z317" i="1"/>
  <c r="Z318" i="1" s="1"/>
  <c r="BN317" i="1"/>
  <c r="BP317" i="1"/>
  <c r="Y318" i="1"/>
  <c r="Z321" i="1"/>
  <c r="Z323" i="1" s="1"/>
  <c r="BN321" i="1"/>
  <c r="BP321" i="1"/>
  <c r="Y324" i="1"/>
  <c r="T652" i="1"/>
  <c r="Z328" i="1"/>
  <c r="BN328" i="1"/>
  <c r="BP328" i="1"/>
  <c r="Y329" i="1"/>
  <c r="Z332" i="1"/>
  <c r="BN332" i="1"/>
  <c r="BP332" i="1"/>
  <c r="Y335" i="1"/>
  <c r="Y344" i="1"/>
  <c r="V652" i="1"/>
  <c r="Z348" i="1"/>
  <c r="BN348" i="1"/>
  <c r="BP348" i="1"/>
  <c r="Z350" i="1"/>
  <c r="BN350" i="1"/>
  <c r="Z352" i="1"/>
  <c r="BN352" i="1"/>
  <c r="Z354" i="1"/>
  <c r="BN354" i="1"/>
  <c r="Y355" i="1"/>
  <c r="Z358" i="1"/>
  <c r="BN358" i="1"/>
  <c r="BP358" i="1"/>
  <c r="Z360" i="1"/>
  <c r="BN360" i="1"/>
  <c r="Y363" i="1"/>
  <c r="Z366" i="1"/>
  <c r="BN366" i="1"/>
  <c r="BP366" i="1"/>
  <c r="Z368" i="1"/>
  <c r="BN368" i="1"/>
  <c r="Z370" i="1"/>
  <c r="BN370" i="1"/>
  <c r="Z374" i="1"/>
  <c r="Z377" i="1" s="1"/>
  <c r="BN374" i="1"/>
  <c r="BP374" i="1"/>
  <c r="Y378" i="1"/>
  <c r="Z380" i="1"/>
  <c r="BN380" i="1"/>
  <c r="BP380" i="1"/>
  <c r="Z381" i="1"/>
  <c r="BN381" i="1"/>
  <c r="Z383" i="1"/>
  <c r="BN383" i="1"/>
  <c r="Y384" i="1"/>
  <c r="Z387" i="1"/>
  <c r="BN387" i="1"/>
  <c r="BP387" i="1"/>
  <c r="Z389" i="1"/>
  <c r="BN389" i="1"/>
  <c r="Y390" i="1"/>
  <c r="Z394" i="1"/>
  <c r="Z395" i="1" s="1"/>
  <c r="BN394" i="1"/>
  <c r="BP394" i="1"/>
  <c r="Y395" i="1"/>
  <c r="Z398" i="1"/>
  <c r="BN398" i="1"/>
  <c r="BP398" i="1"/>
  <c r="Z400" i="1"/>
  <c r="BN400" i="1"/>
  <c r="Y401" i="1"/>
  <c r="Z406" i="1"/>
  <c r="BN406" i="1"/>
  <c r="BP406" i="1"/>
  <c r="Z408" i="1"/>
  <c r="BN408" i="1"/>
  <c r="Z410" i="1"/>
  <c r="BN410" i="1"/>
  <c r="Z412" i="1"/>
  <c r="BN412" i="1"/>
  <c r="Z414" i="1"/>
  <c r="BN414" i="1"/>
  <c r="Y417" i="1"/>
  <c r="Z420" i="1"/>
  <c r="Z421" i="1" s="1"/>
  <c r="BN420" i="1"/>
  <c r="BP420" i="1"/>
  <c r="BP437" i="1"/>
  <c r="BN437" i="1"/>
  <c r="Z437" i="1"/>
  <c r="BP441" i="1"/>
  <c r="BN441" i="1"/>
  <c r="Z441" i="1"/>
  <c r="Y447" i="1"/>
  <c r="Y448" i="1"/>
  <c r="BP445" i="1"/>
  <c r="BN445" i="1"/>
  <c r="Z445" i="1"/>
  <c r="Z447" i="1" s="1"/>
  <c r="Y159" i="1"/>
  <c r="Y194" i="1"/>
  <c r="Y257" i="1"/>
  <c r="Y274" i="1"/>
  <c r="Y279" i="1"/>
  <c r="Y286" i="1"/>
  <c r="Y295" i="1"/>
  <c r="Y315" i="1"/>
  <c r="Y396" i="1"/>
  <c r="Y416" i="1"/>
  <c r="BP435" i="1"/>
  <c r="BN435" i="1"/>
  <c r="Z435" i="1"/>
  <c r="BP439" i="1"/>
  <c r="BN439" i="1"/>
  <c r="Z439" i="1"/>
  <c r="Y652" i="1"/>
  <c r="Y442" i="1"/>
  <c r="Z450" i="1"/>
  <c r="BN450" i="1"/>
  <c r="BP450" i="1"/>
  <c r="Z451" i="1"/>
  <c r="BN451" i="1"/>
  <c r="Z453" i="1"/>
  <c r="BN453" i="1"/>
  <c r="Y456" i="1"/>
  <c r="Z458" i="1"/>
  <c r="Z459" i="1" s="1"/>
  <c r="BN458" i="1"/>
  <c r="BP458" i="1"/>
  <c r="Y459" i="1"/>
  <c r="Z652" i="1"/>
  <c r="Z468" i="1"/>
  <c r="BN468" i="1"/>
  <c r="Z469" i="1"/>
  <c r="BN469" i="1"/>
  <c r="Z472" i="1"/>
  <c r="BN472" i="1"/>
  <c r="Z474" i="1"/>
  <c r="BN474" i="1"/>
  <c r="Z475" i="1"/>
  <c r="BN475" i="1"/>
  <c r="Z477" i="1"/>
  <c r="BN477" i="1"/>
  <c r="Z478" i="1"/>
  <c r="BN478" i="1"/>
  <c r="Y481" i="1"/>
  <c r="Z484" i="1"/>
  <c r="Z485" i="1" s="1"/>
  <c r="BN484" i="1"/>
  <c r="BP484" i="1"/>
  <c r="Z488" i="1"/>
  <c r="Z489" i="1" s="1"/>
  <c r="BN488" i="1"/>
  <c r="BP488" i="1"/>
  <c r="Y489" i="1"/>
  <c r="Z493" i="1"/>
  <c r="Z494" i="1" s="1"/>
  <c r="BN493" i="1"/>
  <c r="BP493" i="1"/>
  <c r="Y494" i="1"/>
  <c r="Z498" i="1"/>
  <c r="BN498" i="1"/>
  <c r="Z499" i="1"/>
  <c r="BN499" i="1"/>
  <c r="Y502" i="1"/>
  <c r="Y509" i="1"/>
  <c r="Y514" i="1"/>
  <c r="AD652" i="1"/>
  <c r="Z523" i="1"/>
  <c r="BN523" i="1"/>
  <c r="Z525" i="1"/>
  <c r="BN525" i="1"/>
  <c r="Z527" i="1"/>
  <c r="BN527" i="1"/>
  <c r="Z529" i="1"/>
  <c r="BN529" i="1"/>
  <c r="Z530" i="1"/>
  <c r="BN530" i="1"/>
  <c r="Z533" i="1"/>
  <c r="BN533" i="1"/>
  <c r="Y539" i="1"/>
  <c r="Z541" i="1"/>
  <c r="Z545" i="1" s="1"/>
  <c r="BN541" i="1"/>
  <c r="BP541" i="1"/>
  <c r="Y546" i="1"/>
  <c r="Z548" i="1"/>
  <c r="BN548" i="1"/>
  <c r="BP548" i="1"/>
  <c r="Z549" i="1"/>
  <c r="BN549" i="1"/>
  <c r="Z550" i="1"/>
  <c r="BN550" i="1"/>
  <c r="Z551" i="1"/>
  <c r="BN551" i="1"/>
  <c r="Z552" i="1"/>
  <c r="BN552" i="1"/>
  <c r="Z555" i="1"/>
  <c r="BN555" i="1"/>
  <c r="Z556" i="1"/>
  <c r="BN556" i="1"/>
  <c r="Z558" i="1"/>
  <c r="BN558" i="1"/>
  <c r="Z559" i="1"/>
  <c r="BN559" i="1"/>
  <c r="Y560" i="1"/>
  <c r="Z563" i="1"/>
  <c r="BN563" i="1"/>
  <c r="BP563" i="1"/>
  <c r="Z565" i="1"/>
  <c r="BN565" i="1"/>
  <c r="Y566" i="1"/>
  <c r="Z569" i="1"/>
  <c r="BN569" i="1"/>
  <c r="BP569" i="1"/>
  <c r="Z570" i="1"/>
  <c r="BN570" i="1"/>
  <c r="Y571" i="1"/>
  <c r="Y578" i="1"/>
  <c r="Z582" i="1"/>
  <c r="BN582" i="1"/>
  <c r="Z583" i="1"/>
  <c r="BN583" i="1"/>
  <c r="Z584" i="1"/>
  <c r="BN584" i="1"/>
  <c r="Z585" i="1"/>
  <c r="BN585" i="1"/>
  <c r="BP587" i="1"/>
  <c r="BN587" i="1"/>
  <c r="Z587" i="1"/>
  <c r="BP600" i="1"/>
  <c r="BN600" i="1"/>
  <c r="Z600" i="1"/>
  <c r="BP602" i="1"/>
  <c r="BN602" i="1"/>
  <c r="Z602" i="1"/>
  <c r="Y480" i="1"/>
  <c r="Y495" i="1"/>
  <c r="Y538" i="1"/>
  <c r="Z564" i="1"/>
  <c r="BN564" i="1"/>
  <c r="AF652" i="1"/>
  <c r="Y589" i="1"/>
  <c r="BP586" i="1"/>
  <c r="BN586" i="1"/>
  <c r="Z586" i="1"/>
  <c r="BP588" i="1"/>
  <c r="BN588" i="1"/>
  <c r="Z588" i="1"/>
  <c r="Y590" i="1"/>
  <c r="Y607" i="1"/>
  <c r="Y606" i="1"/>
  <c r="BP599" i="1"/>
  <c r="BN599" i="1"/>
  <c r="Z599" i="1"/>
  <c r="BP601" i="1"/>
  <c r="BN601" i="1"/>
  <c r="Z601" i="1"/>
  <c r="BP603" i="1"/>
  <c r="BN603" i="1"/>
  <c r="Z603" i="1"/>
  <c r="Z604" i="1"/>
  <c r="BN604" i="1"/>
  <c r="Z605" i="1"/>
  <c r="BN605" i="1"/>
  <c r="Z617" i="1"/>
  <c r="BN617" i="1"/>
  <c r="BP617" i="1"/>
  <c r="Z618" i="1"/>
  <c r="BN618" i="1"/>
  <c r="Z619" i="1"/>
  <c r="BN619" i="1"/>
  <c r="Z620" i="1"/>
  <c r="BN620" i="1"/>
  <c r="Y621" i="1"/>
  <c r="Y628" i="1"/>
  <c r="Z630" i="1"/>
  <c r="Z631" i="1" s="1"/>
  <c r="BN630" i="1"/>
  <c r="BP630" i="1"/>
  <c r="Y631" i="1"/>
  <c r="Z638" i="1"/>
  <c r="BN638" i="1"/>
  <c r="BP638" i="1"/>
  <c r="Z639" i="1"/>
  <c r="BN639" i="1"/>
  <c r="Y640" i="1"/>
  <c r="Z64" i="1" l="1"/>
  <c r="Z621" i="1"/>
  <c r="Z501" i="1"/>
  <c r="Z371" i="1"/>
  <c r="Z355" i="1"/>
  <c r="Z334" i="1"/>
  <c r="Z309" i="1"/>
  <c r="Z285" i="1"/>
  <c r="Z210" i="1"/>
  <c r="Z188" i="1"/>
  <c r="Z171" i="1"/>
  <c r="Z596" i="1"/>
  <c r="Z329" i="1"/>
  <c r="Z273" i="1"/>
  <c r="Z256" i="1"/>
  <c r="Z26" i="1"/>
  <c r="Z480" i="1"/>
  <c r="Z627" i="1"/>
  <c r="Y643" i="1"/>
  <c r="Z538" i="1"/>
  <c r="Z295" i="1"/>
  <c r="Z243" i="1"/>
  <c r="Z105" i="1"/>
  <c r="Z73" i="1"/>
  <c r="Z82" i="1"/>
  <c r="Z442" i="1"/>
  <c r="Z362" i="1"/>
  <c r="Z224" i="1"/>
  <c r="Z166" i="1"/>
  <c r="Y644" i="1"/>
  <c r="Z57" i="1"/>
  <c r="Z640" i="1"/>
  <c r="Z606" i="1"/>
  <c r="Z571" i="1"/>
  <c r="Z566" i="1"/>
  <c r="Z560" i="1"/>
  <c r="Z455" i="1"/>
  <c r="Z416" i="1"/>
  <c r="Z401" i="1"/>
  <c r="Z390" i="1"/>
  <c r="Z384" i="1"/>
  <c r="Z231" i="1"/>
  <c r="Z132" i="1"/>
  <c r="Z88" i="1"/>
  <c r="Z41" i="1"/>
  <c r="Z589" i="1"/>
  <c r="Z120" i="1"/>
  <c r="Z114" i="1"/>
  <c r="Y642" i="1"/>
  <c r="Y646" i="1"/>
  <c r="X645" i="1"/>
  <c r="Y645" i="1" l="1"/>
  <c r="Z647" i="1"/>
</calcChain>
</file>

<file path=xl/sharedStrings.xml><?xml version="1.0" encoding="utf-8"?>
<sst xmlns="http://schemas.openxmlformats.org/spreadsheetml/2006/main" count="3024" uniqueCount="1065">
  <si>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</si>
  <si>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</si>
  <si>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</si>
  <si>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</si>
  <si>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</si>
  <si>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</si>
  <si>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</si>
  <si>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</si>
  <si>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</si>
  <si>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</si>
  <si>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</si>
  <si>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</si>
  <si>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</si>
  <si>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</si>
  <si>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</si>
  <si>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</si>
  <si>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</si>
  <si>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</si>
  <si>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</si>
  <si>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</si>
  <si>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</si>
  <si>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</si>
  <si>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</si>
  <si>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</si>
  <si>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</si>
  <si>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</si>
  <si>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</si>
  <si>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</si>
  <si>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</si>
  <si>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</si>
  <si>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</si>
  <si>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</si>
  <si>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</si>
  <si>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</si>
  <si>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</si>
  <si>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</si>
  <si>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</si>
  <si>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</si>
  <si>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</si>
  <si>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</si>
  <si>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</si>
  <si>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</si>
  <si>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</si>
  <si>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</si>
  <si>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</si>
  <si>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</si>
  <si>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</si>
  <si>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</si>
  <si>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</si>
  <si>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</si>
  <si>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</si>
  <si>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</si>
  <si>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</si>
  <si>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</si>
  <si>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</si>
  <si>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</si>
  <si>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</si>
  <si>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</si>
  <si>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</si>
  <si>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</si>
  <si>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</si>
  <si>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</si>
  <si>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</si>
  <si>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</si>
  <si>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</si>
  <si>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</si>
  <si>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</si>
  <si>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</si>
  <si>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</si>
  <si>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</si>
  <si>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</si>
  <si>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</si>
  <si>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</si>
  <si>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</si>
  <si>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</si>
  <si>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</si>
  <si>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</si>
  <si>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</si>
  <si>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</si>
  <si>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</si>
  <si>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</si>
  <si>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</si>
  <si>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</si>
  <si>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</si>
  <si>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</si>
  <si>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</si>
  <si>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</si>
  <si>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</si>
  <si>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</si>
  <si>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</si>
  <si>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</si>
  <si>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</si>
  <si>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</si>
  <si>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</si>
  <si>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</si>
  <si>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</si>
  <si>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</si>
  <si>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</si>
  <si>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</si>
  <si>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</si>
  <si>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</si>
  <si>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</si>
  <si>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</si>
  <si>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</si>
  <si>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</si>
  <si>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</si>
  <si>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</si>
  <si>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</si>
  <si>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</si>
  <si>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</si>
  <si>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</si>
  <si>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</si>
  <si>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</si>
  <si>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</si>
  <si>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</si>
  <si>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</si>
  <si>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</si>
  <si>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</si>
  <si>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</si>
  <si>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</si>
  <si>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</si>
  <si>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</si>
  <si>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</si>
  <si>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</si>
  <si>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</si>
  <si>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</si>
  <si>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</si>
  <si>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</si>
  <si>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</si>
  <si>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</si>
  <si>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</si>
  <si>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</si>
  <si>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</si>
  <si>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</si>
  <si>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</si>
  <si>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</si>
  <si>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</si>
  <si>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</si>
  <si>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</si>
  <si>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</si>
  <si>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</si>
  <si>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</si>
  <si>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</si>
  <si>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</si>
  <si>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</si>
  <si>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</si>
  <si>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</si>
  <si>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</si>
  <si>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</si>
  <si>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</si>
  <si>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</si>
  <si>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</si>
  <si>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</si>
  <si>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</si>
  <si>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</si>
  <si>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</si>
  <si>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</si>
  <si>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</si>
  <si>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</si>
  <si>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</si>
  <si>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</si>
  <si>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</si>
  <si>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</si>
  <si>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</si>
  <si>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</si>
  <si>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</si>
  <si>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</si>
  <si>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</si>
  <si>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</si>
  <si>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</si>
  <si>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</si>
  <si>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</si>
  <si>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</si>
  <si>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</si>
  <si>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</si>
  <si>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</si>
  <si>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</si>
  <si>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</si>
  <si>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</si>
  <si>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</si>
  <si>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</si>
  <si>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</si>
  <si>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</si>
  <si>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</si>
  <si>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</si>
  <si>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</si>
  <si>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</si>
  <si>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</si>
  <si>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</si>
  <si>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</si>
  <si>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</si>
  <si>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</si>
  <si>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</si>
  <si>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</si>
  <si>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</si>
  <si>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</si>
  <si>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</si>
  <si>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</si>
  <si>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</si>
  <si>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</si>
  <si>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</si>
  <si>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</si>
  <si>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</si>
  <si>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</si>
  <si>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</si>
  <si>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</si>
  <si>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</si>
  <si>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</si>
  <si>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</si>
  <si>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</si>
  <si>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</si>
  <si>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</si>
  <si>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</si>
  <si>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</si>
  <si>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</si>
  <si>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</si>
  <si>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</si>
  <si>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</si>
  <si>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</si>
  <si>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</si>
  <si>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</si>
  <si>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</si>
  <si>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</si>
  <si>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</si>
  <si>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</si>
  <si>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</si>
  <si>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</si>
  <si>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</si>
  <si>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</si>
  <si>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</si>
  <si>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</si>
  <si>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</si>
  <si>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</si>
  <si>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</si>
  <si>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</si>
  <si>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</si>
  <si>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</si>
  <si>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</si>
  <si>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</si>
  <si>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</si>
  <si>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</si>
  <si>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</si>
  <si>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</si>
  <si>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</si>
  <si>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</si>
  <si>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</si>
  <si>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</si>
  <si>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</si>
  <si>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</si>
  <si>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</si>
  <si>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</si>
  <si>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</si>
  <si>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</si>
  <si>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</si>
  <si>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</si>
  <si>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</si>
  <si>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</si>
  <si>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</si>
  <si>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</si>
  <si>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</si>
  <si>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</si>
  <si>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</si>
  <si>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</si>
  <si>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</si>
  <si>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</si>
  <si>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</si>
  <si>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</si>
  <si>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</si>
  <si>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</si>
  <si>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</si>
  <si>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</si>
  <si>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</si>
  <si>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</si>
  <si>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</si>
  <si>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</si>
  <si>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</si>
  <si>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</si>
  <si>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</si>
  <si>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</si>
  <si>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</si>
  <si>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</si>
  <si>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</si>
  <si>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</si>
  <si>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</si>
  <si>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</si>
  <si>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</si>
  <si>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</si>
  <si>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</si>
  <si>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</si>
  <si>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</si>
  <si>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</si>
  <si>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</si>
  <si>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</si>
  <si>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</si>
  <si>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</si>
  <si>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</si>
  <si>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</si>
  <si>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</si>
  <si>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</si>
  <si>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</si>
  <si>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</si>
  <si>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</si>
  <si>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</si>
  <si>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</si>
  <si>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</si>
  <si>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</si>
  <si>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</si>
  <si>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</si>
  <si>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</si>
  <si>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</si>
  <si>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</si>
  <si>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</si>
  <si>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</si>
  <si>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</si>
  <si>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</si>
  <si>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</si>
  <si>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</si>
  <si>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</si>
  <si>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</si>
  <si>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</si>
  <si>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</si>
  <si>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</si>
  <si>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</si>
  <si>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</si>
  <si>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</si>
  <si>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</si>
  <si>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</si>
  <si>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</si>
  <si>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</si>
  <si>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</si>
  <si>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</si>
  <si>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</si>
  <si>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</si>
  <si>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</si>
  <si>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</si>
  <si>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</si>
  <si>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</si>
  <si>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</si>
  <si>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</si>
  <si>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</si>
  <si>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</si>
  <si>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</si>
  <si>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</si>
  <si>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</si>
  <si>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</si>
  <si>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</si>
  <si>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</si>
  <si>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</si>
  <si>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</si>
  <si>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</si>
  <si>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</si>
  <si>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</si>
  <si>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</si>
  <si>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</si>
  <si>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</si>
  <si>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</si>
  <si>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</si>
  <si>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</si>
  <si>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</si>
  <si>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</si>
  <si>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</si>
  <si>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</si>
  <si>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</si>
  <si>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</si>
  <si>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</si>
  <si>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</si>
  <si>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</si>
  <si>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</si>
  <si>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</si>
  <si>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</si>
  <si>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</si>
  <si>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</si>
  <si>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</si>
  <si>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</si>
  <si>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</si>
  <si>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</si>
  <si>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</si>
  <si>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</si>
  <si>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</si>
  <si>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</si>
  <si>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</si>
  <si>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</si>
  <si>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</si>
  <si>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</si>
  <si>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</si>
  <si>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</si>
  <si>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</si>
  <si>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</si>
  <si>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</si>
  <si>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</si>
  <si>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</si>
  <si>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</si>
  <si>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</si>
  <si>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</si>
  <si>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</si>
  <si>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</si>
  <si>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</si>
  <si>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</si>
  <si>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</si>
  <si>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</si>
  <si>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</si>
  <si>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</si>
  <si>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</si>
  <si>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</si>
  <si>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</si>
  <si>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</si>
  <si>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</si>
  <si>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</si>
  <si>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</si>
  <si>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</si>
  <si>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</si>
  <si>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</si>
  <si>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</si>
  <si>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</si>
  <si>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</si>
  <si>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</si>
  <si>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</si>
  <si>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</si>
  <si>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</si>
  <si>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</si>
  <si>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</si>
  <si>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</si>
  <si>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</si>
  <si>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</si>
  <si>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</si>
  <si>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</si>
  <si>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</si>
  <si>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</si>
  <si>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</si>
  <si>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</si>
  <si>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</si>
  <si>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</si>
  <si>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</si>
  <si>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</si>
  <si>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</si>
  <si>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</si>
  <si>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</si>
  <si>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</si>
  <si>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</si>
  <si>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</si>
  <si>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</si>
  <si>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</si>
  <si>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</si>
  <si>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</si>
  <si>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</si>
  <si>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</si>
  <si>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</si>
  <si>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</si>
  <si>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</si>
  <si>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</si>
  <si>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</si>
  <si>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</si>
  <si>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</si>
  <si>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</si>
  <si>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</si>
  <si>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</si>
  <si>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</si>
  <si>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</si>
  <si>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</si>
  <si>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</si>
  <si>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</si>
  <si>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</si>
  <si>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</si>
  <si>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</si>
  <si>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</si>
  <si>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</si>
  <si>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</si>
  <si>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</si>
  <si>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</si>
  <si>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</si>
  <si>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</si>
  <si>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</si>
  <si>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</si>
  <si>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</si>
  <si>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</si>
  <si>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</si>
  <si>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</si>
  <si>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</si>
  <si>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</si>
  <si>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</si>
  <si>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</si>
  <si>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</si>
  <si>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</si>
  <si>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</si>
  <si>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</si>
  <si>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</si>
  <si>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</si>
  <si>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</si>
  <si>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</si>
  <si>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</si>
  <si>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</si>
  <si>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</si>
  <si>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</si>
  <si>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</si>
  <si>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</si>
  <si>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</si>
  <si>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</si>
  <si>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</si>
  <si>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</si>
  <si>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</si>
  <si>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</si>
  <si>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</si>
  <si>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</si>
  <si>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</si>
  <si>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</si>
  <si>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</si>
  <si>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</si>
  <si>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</si>
  <si>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</si>
  <si>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</si>
  <si>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</si>
  <si>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</si>
  <si>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</si>
  <si>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</si>
  <si>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</si>
  <si>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</si>
  <si>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</si>
  <si>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</si>
  <si>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</si>
  <si>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</si>
  <si>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</si>
  <si>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</si>
  <si>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</si>
  <si>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</si>
  <si>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</si>
  <si>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</si>
  <si>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</si>
  <si>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</si>
  <si>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</si>
  <si>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</si>
  <si>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</si>
  <si>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</si>
  <si>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</si>
  <si>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</si>
  <si>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</si>
  <si>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</si>
  <si>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</si>
  <si>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</si>
  <si>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</si>
  <si>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</si>
  <si>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</si>
  <si>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</si>
  <si>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</si>
  <si>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</si>
  <si>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</si>
  <si>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</si>
  <si>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</si>
  <si>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</si>
  <si>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</si>
  <si>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</si>
  <si>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</si>
  <si>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</si>
  <si>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</si>
  <si>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</si>
  <si>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</si>
  <si>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</si>
  <si>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</si>
  <si>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</si>
  <si>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</si>
  <si>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</si>
  <si>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</si>
  <si>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</si>
  <si>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</si>
  <si>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</si>
  <si>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</si>
  <si>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</si>
  <si>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</si>
  <si>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</si>
  <si>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</si>
  <si>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</si>
  <si>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</si>
  <si>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</si>
  <si>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</si>
  <si>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</si>
  <si>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</si>
  <si>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</si>
  <si>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</si>
  <si>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</si>
  <si>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</si>
  <si>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</si>
  <si>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</si>
  <si>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</si>
  <si>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</si>
  <si>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</si>
  <si>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</si>
  <si>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</si>
  <si>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</si>
  <si>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</si>
  <si>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</si>
  <si>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</si>
  <si>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</si>
  <si>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</si>
  <si>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</si>
  <si>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</si>
  <si>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</si>
  <si>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</si>
  <si>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</si>
  <si>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</si>
  <si>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</si>
  <si>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</si>
  <si>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</si>
  <si>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</si>
  <si>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</si>
  <si>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</si>
  <si>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</si>
  <si>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</si>
  <si>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</si>
  <si>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</si>
  <si>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</si>
  <si>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</si>
  <si>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</si>
  <si>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</si>
  <si>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</si>
  <si>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</si>
  <si>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</si>
  <si>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</si>
  <si>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</si>
  <si>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</si>
  <si>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</si>
  <si>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</si>
  <si>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</si>
  <si>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</si>
  <si>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</si>
  <si>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</si>
  <si>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</si>
  <si>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</si>
  <si>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</si>
  <si>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</si>
  <si>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</si>
  <si>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</si>
  <si>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</si>
  <si>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</si>
  <si>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</si>
  <si>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</si>
  <si>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</si>
  <si>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</si>
  <si>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</si>
  <si>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</si>
  <si>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</si>
  <si>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</si>
  <si>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</si>
  <si>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</si>
  <si>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</si>
  <si>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</si>
  <si>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</si>
  <si>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</si>
  <si>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</si>
  <si>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</si>
  <si>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</si>
  <si>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</si>
  <si>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</si>
  <si>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</si>
  <si>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</si>
  <si>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</si>
  <si>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</si>
  <si>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</si>
  <si>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</si>
  <si>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</si>
  <si>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</si>
  <si>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</si>
  <si>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</si>
  <si>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</si>
  <si>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</si>
  <si>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</si>
  <si>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</si>
  <si>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</si>
  <si>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</si>
  <si>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</si>
  <si>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</si>
  <si>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</si>
  <si>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</si>
  <si>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</si>
  <si>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</si>
  <si>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</si>
  <si>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</si>
  <si>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</si>
  <si>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</si>
  <si>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</si>
  <si>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</si>
  <si>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</si>
  <si>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</si>
  <si>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</si>
  <si>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</si>
  <si>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</si>
  <si>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</si>
  <si>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</si>
  <si>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</si>
  <si>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</si>
  <si>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</si>
  <si>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</si>
  <si>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</si>
  <si>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</si>
  <si>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</si>
  <si>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</si>
  <si>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</si>
  <si>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</si>
  <si>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</si>
  <si>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</si>
  <si>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</si>
  <si>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</si>
  <si>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</si>
  <si>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</si>
  <si>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</si>
  <si>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</si>
  <si>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</si>
  <si>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</si>
  <si>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</si>
  <si>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</si>
  <si>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</si>
  <si>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</si>
  <si>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</si>
  <si>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</si>
  <si>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</si>
  <si>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</si>
  <si>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</si>
  <si>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</si>
  <si>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</si>
  <si>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</si>
  <si>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</si>
  <si>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</si>
  <si>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</si>
  <si>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</si>
  <si>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</si>
  <si>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</si>
  <si>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</si>
  <si>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</si>
  <si>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</si>
  <si>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</si>
  <si>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</si>
  <si>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</si>
  <si>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</si>
  <si>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</si>
  <si>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</si>
  <si>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</si>
  <si>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</si>
  <si>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</si>
  <si>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</si>
  <si>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</si>
  <si>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</si>
  <si>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</si>
  <si>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</si>
  <si>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</si>
  <si>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</si>
  <si>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</si>
  <si>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</si>
  <si>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</si>
  <si>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</si>
  <si>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</si>
  <si>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</si>
  <si>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</si>
  <si>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</si>
  <si>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</si>
  <si>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</si>
  <si>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</si>
  <si>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</si>
  <si>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</si>
  <si>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</si>
  <si>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</si>
  <si>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</si>
  <si>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</si>
  <si>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</si>
  <si>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</si>
  <si>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</si>
  <si>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</si>
  <si>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</si>
  <si>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</si>
  <si>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</si>
  <si>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</si>
  <si>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</si>
  <si>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</si>
  <si>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</si>
  <si>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</si>
  <si>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</si>
  <si>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</si>
  <si>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</si>
  <si>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</si>
  <si>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</si>
  <si>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</si>
  <si>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</si>
  <si>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</si>
  <si>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</si>
  <si>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</si>
  <si>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</si>
  <si>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</si>
  <si>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</si>
  <si>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</si>
  <si>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</si>
  <si>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</si>
  <si>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</si>
  <si>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</si>
  <si>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</si>
  <si>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</si>
  <si>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</si>
  <si>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</si>
  <si>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</si>
  <si>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</si>
  <si>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</si>
  <si>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</si>
  <si>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</si>
  <si>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</si>
  <si>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</si>
  <si>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</si>
  <si>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</si>
  <si>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</si>
  <si>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</si>
  <si>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</si>
  <si>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</si>
  <si>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</si>
  <si>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</si>
  <si>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</si>
  <si>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</si>
  <si>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</si>
  <si>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</si>
  <si>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</si>
  <si>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</si>
  <si>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</si>
  <si>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</si>
  <si>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</si>
  <si>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</si>
  <si>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</si>
  <si>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</si>
  <si>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</si>
  <si>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</si>
  <si>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</si>
  <si>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</si>
  <si>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</si>
  <si>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</si>
  <si>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</si>
  <si>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</si>
  <si>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</si>
  <si>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</si>
  <si>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</si>
  <si>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</si>
  <si>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</si>
  <si>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</si>
  <si>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</si>
  <si>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</si>
  <si>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</si>
  <si>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</si>
  <si>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</si>
  <si>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</si>
  <si>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</si>
  <si>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</si>
  <si>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</si>
  <si>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</si>
  <si>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</si>
  <si>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</si>
  <si>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</si>
  <si>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</si>
  <si>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</si>
  <si>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</si>
  <si>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</si>
  <si>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</si>
  <si>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</si>
  <si>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</si>
  <si>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</si>
  <si>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</si>
  <si>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</si>
  <si>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</si>
  <si>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</si>
  <si>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</si>
  <si>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</si>
  <si>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</si>
  <si>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</si>
  <si>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</si>
  <si>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</si>
  <si>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</si>
  <si>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</si>
  <si>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</si>
  <si>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</si>
  <si>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</si>
  <si>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</si>
  <si>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</si>
  <si>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</si>
  <si>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</si>
  <si>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</si>
  <si>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</si>
  <si>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</si>
  <si>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</si>
  <si>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</si>
  <si>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</si>
  <si>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</si>
  <si>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</si>
  <si>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</si>
  <si>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</si>
  <si>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</si>
  <si>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</si>
  <si>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</si>
  <si>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</si>
  <si>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</si>
  <si>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</si>
  <si>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</si>
  <si>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</si>
  <si>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P004693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</si>
  <si>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</si>
  <si>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</si>
  <si>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</si>
  <si>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</si>
  <si>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</si>
  <si>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</si>
  <si>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</si>
  <si>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</si>
  <si>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</si>
  <si>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</si>
  <si>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</si>
  <si>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</si>
  <si>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</si>
  <si>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</si>
  <si>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</si>
  <si>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</si>
  <si>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</si>
  <si>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</si>
  <si>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</si>
  <si>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</si>
  <si>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</si>
  <si>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</si>
  <si>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</si>
  <si>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</si>
  <si>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</si>
  <si>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</si>
  <si>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</si>
  <si>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</si>
  <si>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</si>
  <si>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</si>
  <si>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</si>
  <si>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</si>
  <si>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</si>
  <si>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</si>
  <si>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</si>
  <si>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</si>
  <si>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</si>
  <si>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</si>
  <si>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</si>
  <si>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</si>
  <si>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</si>
  <si>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</si>
  <si>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</si>
  <si>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</si>
  <si>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</si>
  <si>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</si>
  <si>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</si>
  <si>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</si>
  <si>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</si>
  <si>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</si>
  <si>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</si>
  <si>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</si>
  <si>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</si>
  <si>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</si>
  <si>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</si>
  <si>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</si>
  <si>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</si>
  <si>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</si>
  <si>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</si>
  <si>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</si>
  <si>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</si>
  <si>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</si>
  <si>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</si>
  <si>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</si>
  <si>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</si>
  <si>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</si>
  <si>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</si>
  <si>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</si>
  <si>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</si>
  <si>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</si>
  <si>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</si>
  <si>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</si>
  <si>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</si>
  <si>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</si>
  <si>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</si>
  <si>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</si>
  <si>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</si>
  <si>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</si>
  <si>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</si>
  <si>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</si>
  <si>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</si>
  <si>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</si>
  <si>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</si>
  <si>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</si>
  <si>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</si>
  <si>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</si>
  <si>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</si>
  <si>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</si>
  <si>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</si>
  <si>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</si>
  <si>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</si>
  <si>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</si>
  <si>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</si>
  <si>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</si>
  <si>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</si>
  <si>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</si>
  <si>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</si>
  <si>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</si>
  <si>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</si>
  <si>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</si>
  <si>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</si>
  <si>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</si>
  <si>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</si>
  <si>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</si>
  <si>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</si>
  <si>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</si>
  <si>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</si>
  <si>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</si>
  <si>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</si>
  <si>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</si>
  <si>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</si>
  <si>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</si>
  <si>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</si>
  <si>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</si>
  <si>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</si>
  <si>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</si>
  <si>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</si>
  <si>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</si>
  <si>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</si>
  <si>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</si>
  <si>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</si>
  <si>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</si>
  <si>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</si>
  <si>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</si>
  <si>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</si>
  <si>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</si>
  <si>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</si>
  <si>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</si>
  <si>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</si>
  <si>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</si>
  <si>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</si>
  <si>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</si>
  <si>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</si>
  <si>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</si>
  <si>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</si>
  <si>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</si>
  <si>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</si>
  <si>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</si>
  <si>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</si>
  <si>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</si>
  <si>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</si>
  <si>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</si>
  <si>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</si>
  <si>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</si>
  <si>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</si>
  <si>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</si>
  <si>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</si>
  <si>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</si>
  <si>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</si>
  <si>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</si>
  <si>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</si>
  <si>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</si>
  <si>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</si>
  <si>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</si>
  <si>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</si>
  <si>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</si>
  <si>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</si>
  <si>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</si>
  <si>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</si>
  <si>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</si>
  <si>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</si>
  <si>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</si>
  <si>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</si>
  <si>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</si>
  <si>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</si>
  <si>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</si>
  <si>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</si>
  <si>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</si>
  <si>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</si>
  <si>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</si>
  <si>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Пуд,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</si>
</sst>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39" sqref="AA39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40" t="s">
        <v>0</v>
      </c>
      <c r="E1" s="779"/>
      <c r="F1" s="779"/>
      <c r="G1" s="12" t="s">
        <v>1</v>
      </c>
      <c r="H1" s="840" t="s">
        <v>2</v>
      </c>
      <c r="I1" s="779"/>
      <c r="J1" s="779"/>
      <c r="K1" s="779"/>
      <c r="L1" s="779"/>
      <c r="M1" s="779"/>
      <c r="N1" s="779"/>
      <c r="O1" s="779"/>
      <c r="P1" s="779"/>
      <c r="Q1" s="779"/>
      <c r="R1" s="778" t="s">
        <v>3</v>
      </c>
      <c r="S1" s="779"/>
      <c r="T1" s="7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957" t="s">
        <v>8</v>
      </c>
      <c r="B5" s="866"/>
      <c r="C5" s="867"/>
      <c r="D5" s="852"/>
      <c r="E5" s="853"/>
      <c r="F5" s="1107" t="s">
        <v>9</v>
      </c>
      <c r="G5" s="867"/>
      <c r="H5" s="852" t="s">
        <v>1064</v>
      </c>
      <c r="I5" s="1048"/>
      <c r="J5" s="1048"/>
      <c r="K5" s="1048"/>
      <c r="L5" s="1048"/>
      <c r="M5" s="853"/>
      <c r="N5" s="58"/>
      <c r="P5" s="24" t="s">
        <v>10</v>
      </c>
      <c r="Q5" s="1122">
        <v>45723</v>
      </c>
      <c r="R5" s="877"/>
      <c r="T5" s="947" t="s">
        <v>11</v>
      </c>
      <c r="U5" s="873"/>
      <c r="V5" s="949" t="s">
        <v>12</v>
      </c>
      <c r="W5" s="877"/>
      <c r="AB5" s="51"/>
      <c r="AC5" s="51"/>
      <c r="AD5" s="51"/>
      <c r="AE5" s="51"/>
    </row>
    <row r="6" spans="1:32" s="735" customFormat="1" ht="24" customHeight="1" x14ac:dyDescent="0.2">
      <c r="A6" s="957" t="s">
        <v>13</v>
      </c>
      <c r="B6" s="866"/>
      <c r="C6" s="867"/>
      <c r="D6" s="1050" t="s">
        <v>14</v>
      </c>
      <c r="E6" s="1051"/>
      <c r="F6" s="1051"/>
      <c r="G6" s="1051"/>
      <c r="H6" s="1051"/>
      <c r="I6" s="1051"/>
      <c r="J6" s="1051"/>
      <c r="K6" s="1051"/>
      <c r="L6" s="1051"/>
      <c r="M6" s="877"/>
      <c r="N6" s="59"/>
      <c r="P6" s="24" t="s">
        <v>15</v>
      </c>
      <c r="Q6" s="1142" t="str">
        <f>IF(Q5=0," ",CHOOSE(WEEKDAY(Q5,2),"Понедельник","Вторник","Среда","Четверг","Пятница","Суббота","Воскресенье"))</f>
        <v>Пятница</v>
      </c>
      <c r="R6" s="750"/>
      <c r="T6" s="959" t="s">
        <v>16</v>
      </c>
      <c r="U6" s="873"/>
      <c r="V6" s="983" t="s">
        <v>17</v>
      </c>
      <c r="W6" s="84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8" t="str">
        <f>IFERROR(VLOOKUP(DeliveryAddress,Table,3,0),1)</f>
        <v>1</v>
      </c>
      <c r="E7" s="809"/>
      <c r="F7" s="809"/>
      <c r="G7" s="809"/>
      <c r="H7" s="809"/>
      <c r="I7" s="809"/>
      <c r="J7" s="809"/>
      <c r="K7" s="809"/>
      <c r="L7" s="809"/>
      <c r="M7" s="810"/>
      <c r="N7" s="60"/>
      <c r="P7" s="24"/>
      <c r="Q7" s="42"/>
      <c r="R7" s="42"/>
      <c r="T7" s="746"/>
      <c r="U7" s="873"/>
      <c r="V7" s="984"/>
      <c r="W7" s="985"/>
      <c r="AB7" s="51"/>
      <c r="AC7" s="51"/>
      <c r="AD7" s="51"/>
      <c r="AE7" s="51"/>
    </row>
    <row r="8" spans="1:32" s="735" customFormat="1" ht="25.5" customHeight="1" x14ac:dyDescent="0.2">
      <c r="A8" s="1135" t="s">
        <v>18</v>
      </c>
      <c r="B8" s="759"/>
      <c r="C8" s="760"/>
      <c r="D8" s="828" t="s">
        <v>19</v>
      </c>
      <c r="E8" s="829"/>
      <c r="F8" s="829"/>
      <c r="G8" s="829"/>
      <c r="H8" s="829"/>
      <c r="I8" s="829"/>
      <c r="J8" s="829"/>
      <c r="K8" s="829"/>
      <c r="L8" s="829"/>
      <c r="M8" s="830"/>
      <c r="N8" s="61"/>
      <c r="P8" s="24" t="s">
        <v>20</v>
      </c>
      <c r="Q8" s="906">
        <v>0.375</v>
      </c>
      <c r="R8" s="810"/>
      <c r="T8" s="746"/>
      <c r="U8" s="873"/>
      <c r="V8" s="984"/>
      <c r="W8" s="985"/>
      <c r="AB8" s="51"/>
      <c r="AC8" s="51"/>
      <c r="AD8" s="51"/>
      <c r="AE8" s="51"/>
    </row>
    <row r="9" spans="1:32" s="735" customFormat="1" ht="39.950000000000003" customHeight="1" x14ac:dyDescent="0.2">
      <c r="A9" s="9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958"/>
      <c r="E9" s="767"/>
      <c r="F9" s="9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766" t="str">
        <f>IF(AND($A$9="Тип доверенности/получателя при получении в адресе перегруза:",$D$9="Разовая доверенность"),"Введите ФИО","")</f>
        <v/>
      </c>
      <c r="I9" s="767"/>
      <c r="J9" s="7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7"/>
      <c r="L9" s="767"/>
      <c r="M9" s="767"/>
      <c r="N9" s="733"/>
      <c r="P9" s="26" t="s">
        <v>21</v>
      </c>
      <c r="Q9" s="891"/>
      <c r="R9" s="892"/>
      <c r="T9" s="746"/>
      <c r="U9" s="873"/>
      <c r="V9" s="986"/>
      <c r="W9" s="987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958"/>
      <c r="E10" s="767"/>
      <c r="F10" s="9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1035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22</v>
      </c>
      <c r="Q10" s="960"/>
      <c r="R10" s="961"/>
      <c r="U10" s="24" t="s">
        <v>23</v>
      </c>
      <c r="V10" s="841" t="s">
        <v>24</v>
      </c>
      <c r="W10" s="84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76"/>
      <c r="R11" s="877"/>
      <c r="U11" s="24" t="s">
        <v>27</v>
      </c>
      <c r="V11" s="1071" t="s">
        <v>28</v>
      </c>
      <c r="W11" s="892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878" t="s">
        <v>29</v>
      </c>
      <c r="B12" s="866"/>
      <c r="C12" s="866"/>
      <c r="D12" s="866"/>
      <c r="E12" s="866"/>
      <c r="F12" s="866"/>
      <c r="G12" s="866"/>
      <c r="H12" s="866"/>
      <c r="I12" s="866"/>
      <c r="J12" s="866"/>
      <c r="K12" s="866"/>
      <c r="L12" s="866"/>
      <c r="M12" s="867"/>
      <c r="N12" s="62"/>
      <c r="P12" s="24" t="s">
        <v>30</v>
      </c>
      <c r="Q12" s="906"/>
      <c r="R12" s="810"/>
      <c r="S12" s="23"/>
      <c r="U12" s="24"/>
      <c r="V12" s="779"/>
      <c r="W12" s="746"/>
      <c r="AB12" s="51"/>
      <c r="AC12" s="51"/>
      <c r="AD12" s="51"/>
      <c r="AE12" s="51"/>
    </row>
    <row r="13" spans="1:32" s="735" customFormat="1" ht="23.25" customHeight="1" x14ac:dyDescent="0.2">
      <c r="A13" s="878" t="s">
        <v>31</v>
      </c>
      <c r="B13" s="866"/>
      <c r="C13" s="866"/>
      <c r="D13" s="866"/>
      <c r="E13" s="866"/>
      <c r="F13" s="866"/>
      <c r="G13" s="866"/>
      <c r="H13" s="866"/>
      <c r="I13" s="866"/>
      <c r="J13" s="866"/>
      <c r="K13" s="866"/>
      <c r="L13" s="866"/>
      <c r="M13" s="867"/>
      <c r="N13" s="62"/>
      <c r="O13" s="26"/>
      <c r="P13" s="26" t="s">
        <v>32</v>
      </c>
      <c r="Q13" s="1071"/>
      <c r="R13" s="8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878" t="s">
        <v>33</v>
      </c>
      <c r="B14" s="866"/>
      <c r="C14" s="866"/>
      <c r="D14" s="866"/>
      <c r="E14" s="866"/>
      <c r="F14" s="866"/>
      <c r="G14" s="866"/>
      <c r="H14" s="866"/>
      <c r="I14" s="866"/>
      <c r="J14" s="866"/>
      <c r="K14" s="866"/>
      <c r="L14" s="866"/>
      <c r="M14" s="8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4" t="s">
        <v>34</v>
      </c>
      <c r="B15" s="866"/>
      <c r="C15" s="866"/>
      <c r="D15" s="866"/>
      <c r="E15" s="866"/>
      <c r="F15" s="866"/>
      <c r="G15" s="866"/>
      <c r="H15" s="866"/>
      <c r="I15" s="866"/>
      <c r="J15" s="866"/>
      <c r="K15" s="866"/>
      <c r="L15" s="866"/>
      <c r="M15" s="867"/>
      <c r="N15" s="63"/>
      <c r="P15" s="914" t="s">
        <v>35</v>
      </c>
      <c r="Q15" s="779"/>
      <c r="R15" s="779"/>
      <c r="S15" s="779"/>
      <c r="T15" s="7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15"/>
      <c r="Q16" s="915"/>
      <c r="R16" s="915"/>
      <c r="S16" s="915"/>
      <c r="T16" s="9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9" t="s">
        <v>36</v>
      </c>
      <c r="B17" s="789" t="s">
        <v>37</v>
      </c>
      <c r="C17" s="919" t="s">
        <v>38</v>
      </c>
      <c r="D17" s="789" t="s">
        <v>39</v>
      </c>
      <c r="E17" s="883"/>
      <c r="F17" s="789" t="s">
        <v>40</v>
      </c>
      <c r="G17" s="789" t="s">
        <v>41</v>
      </c>
      <c r="H17" s="789" t="s">
        <v>42</v>
      </c>
      <c r="I17" s="789" t="s">
        <v>43</v>
      </c>
      <c r="J17" s="789" t="s">
        <v>44</v>
      </c>
      <c r="K17" s="789" t="s">
        <v>45</v>
      </c>
      <c r="L17" s="789" t="s">
        <v>46</v>
      </c>
      <c r="M17" s="789" t="s">
        <v>47</v>
      </c>
      <c r="N17" s="789" t="s">
        <v>48</v>
      </c>
      <c r="O17" s="789" t="s">
        <v>49</v>
      </c>
      <c r="P17" s="789" t="s">
        <v>50</v>
      </c>
      <c r="Q17" s="882"/>
      <c r="R17" s="882"/>
      <c r="S17" s="882"/>
      <c r="T17" s="883"/>
      <c r="U17" s="1153" t="s">
        <v>51</v>
      </c>
      <c r="V17" s="867"/>
      <c r="W17" s="789" t="s">
        <v>52</v>
      </c>
      <c r="X17" s="789" t="s">
        <v>53</v>
      </c>
      <c r="Y17" s="1150" t="s">
        <v>54</v>
      </c>
      <c r="Z17" s="989" t="s">
        <v>55</v>
      </c>
      <c r="AA17" s="1033" t="s">
        <v>56</v>
      </c>
      <c r="AB17" s="1033" t="s">
        <v>57</v>
      </c>
      <c r="AC17" s="1033" t="s">
        <v>58</v>
      </c>
      <c r="AD17" s="1033" t="s">
        <v>59</v>
      </c>
      <c r="AE17" s="1102"/>
      <c r="AF17" s="1103"/>
      <c r="AG17" s="66"/>
      <c r="BD17" s="65" t="s">
        <v>60</v>
      </c>
    </row>
    <row r="18" spans="1:68" ht="14.25" customHeight="1" x14ac:dyDescent="0.2">
      <c r="A18" s="790"/>
      <c r="B18" s="790"/>
      <c r="C18" s="790"/>
      <c r="D18" s="884"/>
      <c r="E18" s="886"/>
      <c r="F18" s="790"/>
      <c r="G18" s="790"/>
      <c r="H18" s="790"/>
      <c r="I18" s="790"/>
      <c r="J18" s="790"/>
      <c r="K18" s="790"/>
      <c r="L18" s="790"/>
      <c r="M18" s="790"/>
      <c r="N18" s="790"/>
      <c r="O18" s="790"/>
      <c r="P18" s="884"/>
      <c r="Q18" s="885"/>
      <c r="R18" s="885"/>
      <c r="S18" s="885"/>
      <c r="T18" s="886"/>
      <c r="U18" s="67" t="s">
        <v>61</v>
      </c>
      <c r="V18" s="67" t="s">
        <v>62</v>
      </c>
      <c r="W18" s="790"/>
      <c r="X18" s="790"/>
      <c r="Y18" s="1151"/>
      <c r="Z18" s="990"/>
      <c r="AA18" s="1034"/>
      <c r="AB18" s="1034"/>
      <c r="AC18" s="1034"/>
      <c r="AD18" s="1104"/>
      <c r="AE18" s="1105"/>
      <c r="AF18" s="1106"/>
      <c r="AG18" s="66"/>
      <c r="BD18" s="65"/>
    </row>
    <row r="19" spans="1:68" ht="27.75" hidden="1" customHeight="1" x14ac:dyDescent="0.2">
      <c r="A19" s="791" t="s">
        <v>63</v>
      </c>
      <c r="B19" s="792"/>
      <c r="C19" s="792"/>
      <c r="D19" s="792"/>
      <c r="E19" s="792"/>
      <c r="F19" s="792"/>
      <c r="G19" s="792"/>
      <c r="H19" s="792"/>
      <c r="I19" s="792"/>
      <c r="J19" s="792"/>
      <c r="K19" s="792"/>
      <c r="L19" s="792"/>
      <c r="M19" s="792"/>
      <c r="N19" s="792"/>
      <c r="O19" s="792"/>
      <c r="P19" s="792"/>
      <c r="Q19" s="792"/>
      <c r="R19" s="792"/>
      <c r="S19" s="792"/>
      <c r="T19" s="792"/>
      <c r="U19" s="792"/>
      <c r="V19" s="792"/>
      <c r="W19" s="792"/>
      <c r="X19" s="792"/>
      <c r="Y19" s="792"/>
      <c r="Z19" s="792"/>
      <c r="AA19" s="48"/>
      <c r="AB19" s="48"/>
      <c r="AC19" s="48"/>
    </row>
    <row r="20" spans="1:68" ht="16.5" hidden="1" customHeight="1" x14ac:dyDescent="0.25">
      <c r="A20" s="745" t="s">
        <v>63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hidden="1" customHeight="1" x14ac:dyDescent="0.25">
      <c r="A21" s="757" t="s">
        <v>64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749">
        <v>4680115885912</v>
      </c>
      <c r="E22" s="750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8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69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749">
        <v>4607091388237</v>
      </c>
      <c r="E23" s="750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69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749">
        <v>4680115885905</v>
      </c>
      <c r="E24" s="750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69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749">
        <v>4607091388244</v>
      </c>
      <c r="E25" s="750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3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69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7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8"/>
      <c r="P26" s="758" t="s">
        <v>80</v>
      </c>
      <c r="Q26" s="759"/>
      <c r="R26" s="759"/>
      <c r="S26" s="759"/>
      <c r="T26" s="759"/>
      <c r="U26" s="759"/>
      <c r="V26" s="760"/>
      <c r="W26" s="37" t="s">
        <v>81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48"/>
      <c r="P27" s="758" t="s">
        <v>80</v>
      </c>
      <c r="Q27" s="759"/>
      <c r="R27" s="759"/>
      <c r="S27" s="759"/>
      <c r="T27" s="759"/>
      <c r="U27" s="759"/>
      <c r="V27" s="760"/>
      <c r="W27" s="37" t="s">
        <v>69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7" t="s">
        <v>82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749">
        <v>4607091388503</v>
      </c>
      <c r="E29" s="750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69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7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8"/>
      <c r="P30" s="758" t="s">
        <v>80</v>
      </c>
      <c r="Q30" s="759"/>
      <c r="R30" s="759"/>
      <c r="S30" s="759"/>
      <c r="T30" s="759"/>
      <c r="U30" s="759"/>
      <c r="V30" s="760"/>
      <c r="W30" s="37" t="s">
        <v>81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48"/>
      <c r="P31" s="758" t="s">
        <v>80</v>
      </c>
      <c r="Q31" s="759"/>
      <c r="R31" s="759"/>
      <c r="S31" s="759"/>
      <c r="T31" s="759"/>
      <c r="U31" s="759"/>
      <c r="V31" s="760"/>
      <c r="W31" s="37" t="s">
        <v>69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791" t="s">
        <v>88</v>
      </c>
      <c r="B32" s="792"/>
      <c r="C32" s="792"/>
      <c r="D32" s="792"/>
      <c r="E32" s="792"/>
      <c r="F32" s="792"/>
      <c r="G32" s="792"/>
      <c r="H32" s="792"/>
      <c r="I32" s="792"/>
      <c r="J32" s="792"/>
      <c r="K32" s="792"/>
      <c r="L32" s="792"/>
      <c r="M32" s="792"/>
      <c r="N32" s="792"/>
      <c r="O32" s="792"/>
      <c r="P32" s="792"/>
      <c r="Q32" s="792"/>
      <c r="R32" s="792"/>
      <c r="S32" s="792"/>
      <c r="T32" s="792"/>
      <c r="U32" s="792"/>
      <c r="V32" s="792"/>
      <c r="W32" s="792"/>
      <c r="X32" s="792"/>
      <c r="Y32" s="792"/>
      <c r="Z32" s="792"/>
      <c r="AA32" s="48"/>
      <c r="AB32" s="48"/>
      <c r="AC32" s="48"/>
    </row>
    <row r="33" spans="1:68" ht="16.5" hidden="1" customHeight="1" x14ac:dyDescent="0.25">
      <c r="A33" s="745" t="s">
        <v>89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hidden="1" customHeight="1" x14ac:dyDescent="0.25">
      <c r="A34" s="757" t="s">
        <v>90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hidden="1" customHeight="1" x14ac:dyDescent="0.25">
      <c r="A35" s="54" t="s">
        <v>91</v>
      </c>
      <c r="B35" s="54" t="s">
        <v>92</v>
      </c>
      <c r="C35" s="31">
        <v>4301011540</v>
      </c>
      <c r="D35" s="749">
        <v>4607091385670</v>
      </c>
      <c r="E35" s="750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5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52"/>
      <c r="R35" s="752"/>
      <c r="S35" s="752"/>
      <c r="T35" s="753"/>
      <c r="U35" s="34"/>
      <c r="V35" s="34"/>
      <c r="W35" s="35" t="s">
        <v>69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hidden="1" customHeight="1" x14ac:dyDescent="0.25">
      <c r="A36" s="54" t="s">
        <v>91</v>
      </c>
      <c r="B36" s="54" t="s">
        <v>96</v>
      </c>
      <c r="C36" s="31">
        <v>4301011380</v>
      </c>
      <c r="D36" s="749">
        <v>4607091385670</v>
      </c>
      <c r="E36" s="750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93</v>
      </c>
      <c r="L36" s="32"/>
      <c r="M36" s="33" t="s">
        <v>97</v>
      </c>
      <c r="N36" s="33"/>
      <c r="O36" s="32">
        <v>50</v>
      </c>
      <c r="P36" s="108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52"/>
      <c r="R36" s="752"/>
      <c r="S36" s="752"/>
      <c r="T36" s="753"/>
      <c r="U36" s="34"/>
      <c r="V36" s="34"/>
      <c r="W36" s="35" t="s">
        <v>69</v>
      </c>
      <c r="X36" s="741">
        <v>0</v>
      </c>
      <c r="Y36" s="742">
        <f t="shared" si="0"/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 t="shared" si="1"/>
        <v>0</v>
      </c>
      <c r="BN36" s="64">
        <f t="shared" si="2"/>
        <v>0</v>
      </c>
      <c r="BO36" s="64">
        <f t="shared" si="3"/>
        <v>0</v>
      </c>
      <c r="BP36" s="64">
        <f t="shared" si="4"/>
        <v>0</v>
      </c>
    </row>
    <row r="37" spans="1:68" ht="16.5" hidden="1" customHeight="1" x14ac:dyDescent="0.25">
      <c r="A37" s="54" t="s">
        <v>99</v>
      </c>
      <c r="B37" s="54" t="s">
        <v>100</v>
      </c>
      <c r="C37" s="31">
        <v>4301011625</v>
      </c>
      <c r="D37" s="749">
        <v>4680115883956</v>
      </c>
      <c r="E37" s="750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93</v>
      </c>
      <c r="L37" s="32"/>
      <c r="M37" s="33" t="s">
        <v>97</v>
      </c>
      <c r="N37" s="33"/>
      <c r="O37" s="32">
        <v>50</v>
      </c>
      <c r="P37" s="99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52"/>
      <c r="R37" s="752"/>
      <c r="S37" s="752"/>
      <c r="T37" s="753"/>
      <c r="U37" s="34"/>
      <c r="V37" s="34"/>
      <c r="W37" s="35" t="s">
        <v>69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749">
        <v>4680115882539</v>
      </c>
      <c r="E38" s="750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104</v>
      </c>
      <c r="L38" s="32"/>
      <c r="M38" s="33" t="s">
        <v>94</v>
      </c>
      <c r="N38" s="33"/>
      <c r="O38" s="32">
        <v>50</v>
      </c>
      <c r="P38" s="104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2"/>
      <c r="R38" s="752"/>
      <c r="S38" s="752"/>
      <c r="T38" s="753"/>
      <c r="U38" s="34"/>
      <c r="V38" s="34"/>
      <c r="W38" s="35" t="s">
        <v>69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98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customHeight="1" x14ac:dyDescent="0.25">
      <c r="A39" s="54" t="s">
        <v>105</v>
      </c>
      <c r="B39" s="54" t="s">
        <v>106</v>
      </c>
      <c r="C39" s="31">
        <v>4301011382</v>
      </c>
      <c r="D39" s="749">
        <v>4607091385687</v>
      </c>
      <c r="E39" s="750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104</v>
      </c>
      <c r="L39" s="32" t="s">
        <v>107</v>
      </c>
      <c r="M39" s="33" t="s">
        <v>94</v>
      </c>
      <c r="N39" s="33"/>
      <c r="O39" s="32">
        <v>50</v>
      </c>
      <c r="P39" s="8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52"/>
      <c r="R39" s="752"/>
      <c r="S39" s="752"/>
      <c r="T39" s="753"/>
      <c r="U39" s="34"/>
      <c r="V39" s="34"/>
      <c r="W39" s="35" t="s">
        <v>69</v>
      </c>
      <c r="X39" s="741">
        <v>280</v>
      </c>
      <c r="Y39" s="742">
        <f t="shared" si="0"/>
        <v>280</v>
      </c>
      <c r="Z39" s="36">
        <f>IFERROR(IF(Y39=0,"",ROUNDUP(Y39/H39,0)*0.00902),"")</f>
        <v>0.63139999999999996</v>
      </c>
      <c r="AA39" s="56"/>
      <c r="AB39" s="57"/>
      <c r="AC39" s="87" t="s">
        <v>98</v>
      </c>
      <c r="AG39" s="64"/>
      <c r="AJ39" s="68" t="s">
        <v>108</v>
      </c>
      <c r="AK39" s="68">
        <v>528</v>
      </c>
      <c r="BB39" s="88" t="s">
        <v>1</v>
      </c>
      <c r="BM39" s="64">
        <f t="shared" si="1"/>
        <v>294.7</v>
      </c>
      <c r="BN39" s="64">
        <f t="shared" si="2"/>
        <v>294.7</v>
      </c>
      <c r="BO39" s="64">
        <f t="shared" si="3"/>
        <v>0.53030303030303028</v>
      </c>
      <c r="BP39" s="64">
        <f t="shared" si="4"/>
        <v>0.53030303030303028</v>
      </c>
    </row>
    <row r="40" spans="1:68" ht="27" hidden="1" customHeight="1" x14ac:dyDescent="0.25">
      <c r="A40" s="54" t="s">
        <v>109</v>
      </c>
      <c r="B40" s="54" t="s">
        <v>110</v>
      </c>
      <c r="C40" s="31">
        <v>4301011624</v>
      </c>
      <c r="D40" s="749">
        <v>4680115883949</v>
      </c>
      <c r="E40" s="750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104</v>
      </c>
      <c r="L40" s="32"/>
      <c r="M40" s="33" t="s">
        <v>97</v>
      </c>
      <c r="N40" s="33"/>
      <c r="O40" s="32">
        <v>50</v>
      </c>
      <c r="P40" s="102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52"/>
      <c r="R40" s="752"/>
      <c r="S40" s="752"/>
      <c r="T40" s="753"/>
      <c r="U40" s="34"/>
      <c r="V40" s="34"/>
      <c r="W40" s="35" t="s">
        <v>69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101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47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48"/>
      <c r="P41" s="758" t="s">
        <v>80</v>
      </c>
      <c r="Q41" s="759"/>
      <c r="R41" s="759"/>
      <c r="S41" s="759"/>
      <c r="T41" s="759"/>
      <c r="U41" s="759"/>
      <c r="V41" s="760"/>
      <c r="W41" s="37" t="s">
        <v>81</v>
      </c>
      <c r="X41" s="743">
        <f>IFERROR(X35/H35,"0")+IFERROR(X36/H36,"0")+IFERROR(X37/H37,"0")+IFERROR(X38/H38,"0")+IFERROR(X39/H39,"0")+IFERROR(X40/H40,"0")</f>
        <v>70</v>
      </c>
      <c r="Y41" s="743">
        <f>IFERROR(Y35/H35,"0")+IFERROR(Y36/H36,"0")+IFERROR(Y37/H37,"0")+IFERROR(Y38/H38,"0")+IFERROR(Y39/H39,"0")+IFERROR(Y40/H40,"0")</f>
        <v>70</v>
      </c>
      <c r="Z41" s="743">
        <f>IFERROR(IF(Z35="",0,Z35),"0")+IFERROR(IF(Z36="",0,Z36),"0")+IFERROR(IF(Z37="",0,Z37),"0")+IFERROR(IF(Z38="",0,Z38),"0")+IFERROR(IF(Z39="",0,Z39),"0")+IFERROR(IF(Z40="",0,Z40),"0")</f>
        <v>0.63139999999999996</v>
      </c>
      <c r="AA41" s="744"/>
      <c r="AB41" s="744"/>
      <c r="AC41" s="744"/>
    </row>
    <row r="42" spans="1:68" x14ac:dyDescent="0.2">
      <c r="A42" s="746"/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8"/>
      <c r="P42" s="758" t="s">
        <v>80</v>
      </c>
      <c r="Q42" s="759"/>
      <c r="R42" s="759"/>
      <c r="S42" s="759"/>
      <c r="T42" s="759"/>
      <c r="U42" s="759"/>
      <c r="V42" s="760"/>
      <c r="W42" s="37" t="s">
        <v>69</v>
      </c>
      <c r="X42" s="743">
        <f>IFERROR(SUM(X35:X40),"0")</f>
        <v>280</v>
      </c>
      <c r="Y42" s="743">
        <f>IFERROR(SUM(Y35:Y40),"0")</f>
        <v>280</v>
      </c>
      <c r="Z42" s="37"/>
      <c r="AA42" s="744"/>
      <c r="AB42" s="744"/>
      <c r="AC42" s="744"/>
    </row>
    <row r="43" spans="1:68" ht="14.25" hidden="1" customHeight="1" x14ac:dyDescent="0.25">
      <c r="A43" s="757" t="s">
        <v>64</v>
      </c>
      <c r="B43" s="746"/>
      <c r="C43" s="746"/>
      <c r="D43" s="746"/>
      <c r="E43" s="746"/>
      <c r="F43" s="746"/>
      <c r="G43" s="746"/>
      <c r="H43" s="746"/>
      <c r="I43" s="746"/>
      <c r="J43" s="746"/>
      <c r="K43" s="746"/>
      <c r="L43" s="746"/>
      <c r="M43" s="746"/>
      <c r="N43" s="746"/>
      <c r="O43" s="746"/>
      <c r="P43" s="746"/>
      <c r="Q43" s="746"/>
      <c r="R43" s="746"/>
      <c r="S43" s="746"/>
      <c r="T43" s="746"/>
      <c r="U43" s="746"/>
      <c r="V43" s="746"/>
      <c r="W43" s="746"/>
      <c r="X43" s="746"/>
      <c r="Y43" s="746"/>
      <c r="Z43" s="746"/>
      <c r="AA43" s="737"/>
      <c r="AB43" s="737"/>
      <c r="AC43" s="737"/>
    </row>
    <row r="44" spans="1:68" ht="27" hidden="1" customHeight="1" x14ac:dyDescent="0.25">
      <c r="A44" s="54" t="s">
        <v>111</v>
      </c>
      <c r="B44" s="54" t="s">
        <v>112</v>
      </c>
      <c r="C44" s="31">
        <v>4301051842</v>
      </c>
      <c r="D44" s="749">
        <v>4680115885233</v>
      </c>
      <c r="E44" s="750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113</v>
      </c>
      <c r="L44" s="32"/>
      <c r="M44" s="33" t="s">
        <v>94</v>
      </c>
      <c r="N44" s="33"/>
      <c r="O44" s="32">
        <v>40</v>
      </c>
      <c r="P44" s="83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52"/>
      <c r="R44" s="752"/>
      <c r="S44" s="752"/>
      <c r="T44" s="753"/>
      <c r="U44" s="34"/>
      <c r="V44" s="34"/>
      <c r="W44" s="35" t="s">
        <v>69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114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hidden="1" customHeight="1" x14ac:dyDescent="0.25">
      <c r="A45" s="54" t="s">
        <v>115</v>
      </c>
      <c r="B45" s="54" t="s">
        <v>116</v>
      </c>
      <c r="C45" s="31">
        <v>4301051820</v>
      </c>
      <c r="D45" s="749">
        <v>4680115884915</v>
      </c>
      <c r="E45" s="750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67</v>
      </c>
      <c r="L45" s="32"/>
      <c r="M45" s="33" t="s">
        <v>94</v>
      </c>
      <c r="N45" s="33"/>
      <c r="O45" s="32">
        <v>40</v>
      </c>
      <c r="P45" s="10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52"/>
      <c r="R45" s="752"/>
      <c r="S45" s="752"/>
      <c r="T45" s="753"/>
      <c r="U45" s="34"/>
      <c r="V45" s="34"/>
      <c r="W45" s="35" t="s">
        <v>69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117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747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8"/>
      <c r="P46" s="758" t="s">
        <v>80</v>
      </c>
      <c r="Q46" s="759"/>
      <c r="R46" s="759"/>
      <c r="S46" s="759"/>
      <c r="T46" s="759"/>
      <c r="U46" s="759"/>
      <c r="V46" s="760"/>
      <c r="W46" s="37" t="s">
        <v>81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hidden="1" x14ac:dyDescent="0.2">
      <c r="A47" s="746"/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8"/>
      <c r="P47" s="758" t="s">
        <v>80</v>
      </c>
      <c r="Q47" s="759"/>
      <c r="R47" s="759"/>
      <c r="S47" s="759"/>
      <c r="T47" s="759"/>
      <c r="U47" s="759"/>
      <c r="V47" s="760"/>
      <c r="W47" s="37" t="s">
        <v>69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hidden="1" customHeight="1" x14ac:dyDescent="0.25">
      <c r="A48" s="745" t="s">
        <v>118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6"/>
      <c r="AB48" s="736"/>
      <c r="AC48" s="736"/>
    </row>
    <row r="49" spans="1:68" ht="14.25" hidden="1" customHeight="1" x14ac:dyDescent="0.25">
      <c r="A49" s="757" t="s">
        <v>90</v>
      </c>
      <c r="B49" s="746"/>
      <c r="C49" s="746"/>
      <c r="D49" s="746"/>
      <c r="E49" s="746"/>
      <c r="F49" s="746"/>
      <c r="G49" s="746"/>
      <c r="H49" s="746"/>
      <c r="I49" s="746"/>
      <c r="J49" s="746"/>
      <c r="K49" s="746"/>
      <c r="L49" s="746"/>
      <c r="M49" s="746"/>
      <c r="N49" s="746"/>
      <c r="O49" s="746"/>
      <c r="P49" s="746"/>
      <c r="Q49" s="746"/>
      <c r="R49" s="746"/>
      <c r="S49" s="746"/>
      <c r="T49" s="746"/>
      <c r="U49" s="746"/>
      <c r="V49" s="746"/>
      <c r="W49" s="746"/>
      <c r="X49" s="746"/>
      <c r="Y49" s="746"/>
      <c r="Z49" s="746"/>
      <c r="AA49" s="737"/>
      <c r="AB49" s="737"/>
      <c r="AC49" s="737"/>
    </row>
    <row r="50" spans="1:68" ht="27" hidden="1" customHeight="1" x14ac:dyDescent="0.25">
      <c r="A50" s="54" t="s">
        <v>119</v>
      </c>
      <c r="B50" s="54" t="s">
        <v>120</v>
      </c>
      <c r="C50" s="31">
        <v>4301012030</v>
      </c>
      <c r="D50" s="749">
        <v>4680115885882</v>
      </c>
      <c r="E50" s="750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93</v>
      </c>
      <c r="L50" s="32"/>
      <c r="M50" s="33" t="s">
        <v>94</v>
      </c>
      <c r="N50" s="33"/>
      <c r="O50" s="32">
        <v>50</v>
      </c>
      <c r="P50" s="8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52"/>
      <c r="R50" s="752"/>
      <c r="S50" s="752"/>
      <c r="T50" s="753"/>
      <c r="U50" s="34"/>
      <c r="V50" s="34"/>
      <c r="W50" s="35" t="s">
        <v>69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121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hidden="1" customHeight="1" x14ac:dyDescent="0.25">
      <c r="A51" s="54" t="s">
        <v>122</v>
      </c>
      <c r="B51" s="54" t="s">
        <v>123</v>
      </c>
      <c r="C51" s="31">
        <v>4301011816</v>
      </c>
      <c r="D51" s="749">
        <v>4680115881426</v>
      </c>
      <c r="E51" s="750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93</v>
      </c>
      <c r="L51" s="32" t="s">
        <v>124</v>
      </c>
      <c r="M51" s="33" t="s">
        <v>97</v>
      </c>
      <c r="N51" s="33"/>
      <c r="O51" s="32">
        <v>50</v>
      </c>
      <c r="P51" s="99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52"/>
      <c r="R51" s="752"/>
      <c r="S51" s="752"/>
      <c r="T51" s="753"/>
      <c r="U51" s="34"/>
      <c r="V51" s="34"/>
      <c r="W51" s="35" t="s">
        <v>69</v>
      </c>
      <c r="X51" s="741">
        <v>0</v>
      </c>
      <c r="Y51" s="74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125</v>
      </c>
      <c r="AG51" s="64"/>
      <c r="AJ51" s="68" t="s">
        <v>126</v>
      </c>
      <c r="AK51" s="68">
        <v>86.4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4301011386</v>
      </c>
      <c r="D52" s="749">
        <v>4680115880283</v>
      </c>
      <c r="E52" s="750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104</v>
      </c>
      <c r="L52" s="32"/>
      <c r="M52" s="33" t="s">
        <v>97</v>
      </c>
      <c r="N52" s="33"/>
      <c r="O52" s="32">
        <v>45</v>
      </c>
      <c r="P52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52"/>
      <c r="R52" s="752"/>
      <c r="S52" s="752"/>
      <c r="T52" s="753"/>
      <c r="U52" s="34"/>
      <c r="V52" s="34"/>
      <c r="W52" s="35" t="s">
        <v>69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129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4301011432</v>
      </c>
      <c r="D53" s="749">
        <v>4680115882720</v>
      </c>
      <c r="E53" s="750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104</v>
      </c>
      <c r="L53" s="32"/>
      <c r="M53" s="33" t="s">
        <v>97</v>
      </c>
      <c r="N53" s="33"/>
      <c r="O53" s="32">
        <v>90</v>
      </c>
      <c r="P53" s="92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52"/>
      <c r="R53" s="752"/>
      <c r="S53" s="752"/>
      <c r="T53" s="753"/>
      <c r="U53" s="34"/>
      <c r="V53" s="34"/>
      <c r="W53" s="35" t="s">
        <v>69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132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hidden="1" customHeight="1" x14ac:dyDescent="0.25">
      <c r="A54" s="54" t="s">
        <v>133</v>
      </c>
      <c r="B54" s="54" t="s">
        <v>134</v>
      </c>
      <c r="C54" s="31">
        <v>4301011806</v>
      </c>
      <c r="D54" s="749">
        <v>4680115881525</v>
      </c>
      <c r="E54" s="750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104</v>
      </c>
      <c r="L54" s="32"/>
      <c r="M54" s="33" t="s">
        <v>97</v>
      </c>
      <c r="N54" s="33"/>
      <c r="O54" s="32">
        <v>50</v>
      </c>
      <c r="P54" s="109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52"/>
      <c r="R54" s="752"/>
      <c r="S54" s="752"/>
      <c r="T54" s="753"/>
      <c r="U54" s="34"/>
      <c r="V54" s="34"/>
      <c r="W54" s="35" t="s">
        <v>69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125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hidden="1" customHeight="1" x14ac:dyDescent="0.25">
      <c r="A55" s="54" t="s">
        <v>135</v>
      </c>
      <c r="B55" s="54" t="s">
        <v>136</v>
      </c>
      <c r="C55" s="31">
        <v>4301011589</v>
      </c>
      <c r="D55" s="749">
        <v>4680115885899</v>
      </c>
      <c r="E55" s="750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67</v>
      </c>
      <c r="L55" s="32"/>
      <c r="M55" s="33" t="s">
        <v>137</v>
      </c>
      <c r="N55" s="33"/>
      <c r="O55" s="32">
        <v>50</v>
      </c>
      <c r="P55" s="9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52"/>
      <c r="R55" s="752"/>
      <c r="S55" s="752"/>
      <c r="T55" s="753"/>
      <c r="U55" s="34"/>
      <c r="V55" s="34"/>
      <c r="W55" s="35" t="s">
        <v>69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138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139</v>
      </c>
      <c r="B56" s="54" t="s">
        <v>140</v>
      </c>
      <c r="C56" s="31">
        <v>4301011801</v>
      </c>
      <c r="D56" s="749">
        <v>4680115881419</v>
      </c>
      <c r="E56" s="750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104</v>
      </c>
      <c r="L56" s="32" t="s">
        <v>107</v>
      </c>
      <c r="M56" s="33" t="s">
        <v>97</v>
      </c>
      <c r="N56" s="33"/>
      <c r="O56" s="32">
        <v>50</v>
      </c>
      <c r="P56" s="7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52"/>
      <c r="R56" s="752"/>
      <c r="S56" s="752"/>
      <c r="T56" s="753"/>
      <c r="U56" s="34"/>
      <c r="V56" s="34"/>
      <c r="W56" s="35" t="s">
        <v>69</v>
      </c>
      <c r="X56" s="741">
        <v>441</v>
      </c>
      <c r="Y56" s="742">
        <f t="shared" si="5"/>
        <v>441</v>
      </c>
      <c r="Z56" s="36">
        <f>IFERROR(IF(Y56=0,"",ROUNDUP(Y56/H56,0)*0.00902),"")</f>
        <v>0.88396000000000008</v>
      </c>
      <c r="AA56" s="56"/>
      <c r="AB56" s="57"/>
      <c r="AC56" s="107" t="s">
        <v>125</v>
      </c>
      <c r="AG56" s="64"/>
      <c r="AJ56" s="68" t="s">
        <v>108</v>
      </c>
      <c r="AK56" s="68">
        <v>594</v>
      </c>
      <c r="BB56" s="108" t="s">
        <v>1</v>
      </c>
      <c r="BM56" s="64">
        <f t="shared" si="6"/>
        <v>461.58000000000004</v>
      </c>
      <c r="BN56" s="64">
        <f t="shared" si="7"/>
        <v>461.58000000000004</v>
      </c>
      <c r="BO56" s="64">
        <f t="shared" si="8"/>
        <v>0.74242424242424243</v>
      </c>
      <c r="BP56" s="64">
        <f t="shared" si="9"/>
        <v>0.74242424242424243</v>
      </c>
    </row>
    <row r="57" spans="1:68" x14ac:dyDescent="0.2">
      <c r="A57" s="747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8"/>
      <c r="P57" s="758" t="s">
        <v>80</v>
      </c>
      <c r="Q57" s="759"/>
      <c r="R57" s="759"/>
      <c r="S57" s="759"/>
      <c r="T57" s="759"/>
      <c r="U57" s="759"/>
      <c r="V57" s="760"/>
      <c r="W57" s="37" t="s">
        <v>81</v>
      </c>
      <c r="X57" s="743">
        <f>IFERROR(X50/H50,"0")+IFERROR(X51/H51,"0")+IFERROR(X52/H52,"0")+IFERROR(X53/H53,"0")+IFERROR(X54/H54,"0")+IFERROR(X55/H55,"0")+IFERROR(X56/H56,"0")</f>
        <v>98</v>
      </c>
      <c r="Y57" s="743">
        <f>IFERROR(Y50/H50,"0")+IFERROR(Y51/H51,"0")+IFERROR(Y52/H52,"0")+IFERROR(Y53/H53,"0")+IFERROR(Y54/H54,"0")+IFERROR(Y55/H55,"0")+IFERROR(Y56/H56,"0")</f>
        <v>98</v>
      </c>
      <c r="Z57" s="743">
        <f>IFERROR(IF(Z50="",0,Z50),"0")+IFERROR(IF(Z51="",0,Z51),"0")+IFERROR(IF(Z52="",0,Z52),"0")+IFERROR(IF(Z53="",0,Z53),"0")+IFERROR(IF(Z54="",0,Z54),"0")+IFERROR(IF(Z55="",0,Z55),"0")+IFERROR(IF(Z56="",0,Z56),"0")</f>
        <v>0.88396000000000008</v>
      </c>
      <c r="AA57" s="744"/>
      <c r="AB57" s="744"/>
      <c r="AC57" s="744"/>
    </row>
    <row r="58" spans="1:68" x14ac:dyDescent="0.2">
      <c r="A58" s="746"/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8"/>
      <c r="P58" s="758" t="s">
        <v>80</v>
      </c>
      <c r="Q58" s="759"/>
      <c r="R58" s="759"/>
      <c r="S58" s="759"/>
      <c r="T58" s="759"/>
      <c r="U58" s="759"/>
      <c r="V58" s="760"/>
      <c r="W58" s="37" t="s">
        <v>69</v>
      </c>
      <c r="X58" s="743">
        <f>IFERROR(SUM(X50:X56),"0")</f>
        <v>441</v>
      </c>
      <c r="Y58" s="743">
        <f>IFERROR(SUM(Y50:Y56),"0")</f>
        <v>441</v>
      </c>
      <c r="Z58" s="37"/>
      <c r="AA58" s="744"/>
      <c r="AB58" s="744"/>
      <c r="AC58" s="744"/>
    </row>
    <row r="59" spans="1:68" ht="14.25" hidden="1" customHeight="1" x14ac:dyDescent="0.25">
      <c r="A59" s="757" t="s">
        <v>141</v>
      </c>
      <c r="B59" s="746"/>
      <c r="C59" s="746"/>
      <c r="D59" s="746"/>
      <c r="E59" s="746"/>
      <c r="F59" s="746"/>
      <c r="G59" s="746"/>
      <c r="H59" s="746"/>
      <c r="I59" s="746"/>
      <c r="J59" s="746"/>
      <c r="K59" s="746"/>
      <c r="L59" s="746"/>
      <c r="M59" s="746"/>
      <c r="N59" s="746"/>
      <c r="O59" s="746"/>
      <c r="P59" s="746"/>
      <c r="Q59" s="746"/>
      <c r="R59" s="746"/>
      <c r="S59" s="746"/>
      <c r="T59" s="746"/>
      <c r="U59" s="746"/>
      <c r="V59" s="746"/>
      <c r="W59" s="746"/>
      <c r="X59" s="746"/>
      <c r="Y59" s="746"/>
      <c r="Z59" s="746"/>
      <c r="AA59" s="737"/>
      <c r="AB59" s="737"/>
      <c r="AC59" s="737"/>
    </row>
    <row r="60" spans="1:68" ht="27" hidden="1" customHeight="1" x14ac:dyDescent="0.25">
      <c r="A60" s="54" t="s">
        <v>142</v>
      </c>
      <c r="B60" s="54" t="s">
        <v>143</v>
      </c>
      <c r="C60" s="31">
        <v>4301020298</v>
      </c>
      <c r="D60" s="749">
        <v>4680115881440</v>
      </c>
      <c r="E60" s="750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93</v>
      </c>
      <c r="L60" s="32"/>
      <c r="M60" s="33" t="s">
        <v>97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52"/>
      <c r="R60" s="752"/>
      <c r="S60" s="752"/>
      <c r="T60" s="753"/>
      <c r="U60" s="34"/>
      <c r="V60" s="34"/>
      <c r="W60" s="35" t="s">
        <v>69</v>
      </c>
      <c r="X60" s="741">
        <v>0</v>
      </c>
      <c r="Y60" s="74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9" t="s">
        <v>144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145</v>
      </c>
      <c r="B61" s="54" t="s">
        <v>146</v>
      </c>
      <c r="C61" s="31">
        <v>4301020228</v>
      </c>
      <c r="D61" s="749">
        <v>4680115882751</v>
      </c>
      <c r="E61" s="750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104</v>
      </c>
      <c r="L61" s="32"/>
      <c r="M61" s="33" t="s">
        <v>97</v>
      </c>
      <c r="N61" s="33"/>
      <c r="O61" s="32">
        <v>90</v>
      </c>
      <c r="P61" s="9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52"/>
      <c r="R61" s="752"/>
      <c r="S61" s="752"/>
      <c r="T61" s="753"/>
      <c r="U61" s="34"/>
      <c r="V61" s="34"/>
      <c r="W61" s="35" t="s">
        <v>69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147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148</v>
      </c>
      <c r="B62" s="54" t="s">
        <v>149</v>
      </c>
      <c r="C62" s="31">
        <v>4301020358</v>
      </c>
      <c r="D62" s="749">
        <v>4680115885950</v>
      </c>
      <c r="E62" s="750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67</v>
      </c>
      <c r="L62" s="32"/>
      <c r="M62" s="33" t="s">
        <v>94</v>
      </c>
      <c r="N62" s="33"/>
      <c r="O62" s="32">
        <v>50</v>
      </c>
      <c r="P62" s="113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52"/>
      <c r="R62" s="752"/>
      <c r="S62" s="752"/>
      <c r="T62" s="753"/>
      <c r="U62" s="34"/>
      <c r="V62" s="34"/>
      <c r="W62" s="35" t="s">
        <v>69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144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150</v>
      </c>
      <c r="B63" s="54" t="s">
        <v>151</v>
      </c>
      <c r="C63" s="31">
        <v>4301020296</v>
      </c>
      <c r="D63" s="749">
        <v>4680115881433</v>
      </c>
      <c r="E63" s="750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67</v>
      </c>
      <c r="L63" s="32" t="s">
        <v>124</v>
      </c>
      <c r="M63" s="33" t="s">
        <v>97</v>
      </c>
      <c r="N63" s="33"/>
      <c r="O63" s="32">
        <v>50</v>
      </c>
      <c r="P63" s="8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52"/>
      <c r="R63" s="752"/>
      <c r="S63" s="752"/>
      <c r="T63" s="753"/>
      <c r="U63" s="34"/>
      <c r="V63" s="34"/>
      <c r="W63" s="35" t="s">
        <v>69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144</v>
      </c>
      <c r="AG63" s="64"/>
      <c r="AJ63" s="68" t="s">
        <v>126</v>
      </c>
      <c r="AK63" s="68">
        <v>37.799999999999997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747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8"/>
      <c r="P64" s="758" t="s">
        <v>80</v>
      </c>
      <c r="Q64" s="759"/>
      <c r="R64" s="759"/>
      <c r="S64" s="759"/>
      <c r="T64" s="759"/>
      <c r="U64" s="759"/>
      <c r="V64" s="760"/>
      <c r="W64" s="37" t="s">
        <v>81</v>
      </c>
      <c r="X64" s="743">
        <f>IFERROR(X60/H60,"0")+IFERROR(X61/H61,"0")+IFERROR(X62/H62,"0")+IFERROR(X63/H63,"0")</f>
        <v>0</v>
      </c>
      <c r="Y64" s="743">
        <f>IFERROR(Y60/H60,"0")+IFERROR(Y61/H61,"0")+IFERROR(Y62/H62,"0")+IFERROR(Y63/H63,"0")</f>
        <v>0</v>
      </c>
      <c r="Z64" s="743">
        <f>IFERROR(IF(Z60="",0,Z60),"0")+IFERROR(IF(Z61="",0,Z61),"0")+IFERROR(IF(Z62="",0,Z62),"0")+IFERROR(IF(Z63="",0,Z63),"0")</f>
        <v>0</v>
      </c>
      <c r="AA64" s="744"/>
      <c r="AB64" s="744"/>
      <c r="AC64" s="744"/>
    </row>
    <row r="65" spans="1:68" hidden="1" x14ac:dyDescent="0.2">
      <c r="A65" s="746"/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8"/>
      <c r="P65" s="758" t="s">
        <v>80</v>
      </c>
      <c r="Q65" s="759"/>
      <c r="R65" s="759"/>
      <c r="S65" s="759"/>
      <c r="T65" s="759"/>
      <c r="U65" s="759"/>
      <c r="V65" s="760"/>
      <c r="W65" s="37" t="s">
        <v>69</v>
      </c>
      <c r="X65" s="743">
        <f>IFERROR(SUM(X60:X63),"0")</f>
        <v>0</v>
      </c>
      <c r="Y65" s="743">
        <f>IFERROR(SUM(Y60:Y63),"0")</f>
        <v>0</v>
      </c>
      <c r="Z65" s="37"/>
      <c r="AA65" s="744"/>
      <c r="AB65" s="744"/>
      <c r="AC65" s="744"/>
    </row>
    <row r="66" spans="1:68" ht="14.25" hidden="1" customHeight="1" x14ac:dyDescent="0.25">
      <c r="A66" s="757" t="s">
        <v>152</v>
      </c>
      <c r="B66" s="746"/>
      <c r="C66" s="746"/>
      <c r="D66" s="746"/>
      <c r="E66" s="746"/>
      <c r="F66" s="746"/>
      <c r="G66" s="746"/>
      <c r="H66" s="746"/>
      <c r="I66" s="746"/>
      <c r="J66" s="746"/>
      <c r="K66" s="746"/>
      <c r="L66" s="746"/>
      <c r="M66" s="746"/>
      <c r="N66" s="746"/>
      <c r="O66" s="746"/>
      <c r="P66" s="746"/>
      <c r="Q66" s="746"/>
      <c r="R66" s="746"/>
      <c r="S66" s="746"/>
      <c r="T66" s="746"/>
      <c r="U66" s="746"/>
      <c r="V66" s="746"/>
      <c r="W66" s="746"/>
      <c r="X66" s="746"/>
      <c r="Y66" s="746"/>
      <c r="Z66" s="746"/>
      <c r="AA66" s="737"/>
      <c r="AB66" s="737"/>
      <c r="AC66" s="737"/>
    </row>
    <row r="67" spans="1:68" ht="16.5" hidden="1" customHeight="1" x14ac:dyDescent="0.25">
      <c r="A67" s="54" t="s">
        <v>153</v>
      </c>
      <c r="B67" s="54" t="s">
        <v>154</v>
      </c>
      <c r="C67" s="31">
        <v>4301031242</v>
      </c>
      <c r="D67" s="749">
        <v>4680115885066</v>
      </c>
      <c r="E67" s="750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104</v>
      </c>
      <c r="L67" s="32"/>
      <c r="M67" s="33" t="s">
        <v>68</v>
      </c>
      <c r="N67" s="33"/>
      <c r="O67" s="32">
        <v>40</v>
      </c>
      <c r="P67" s="110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52"/>
      <c r="R67" s="752"/>
      <c r="S67" s="752"/>
      <c r="T67" s="753"/>
      <c r="U67" s="34"/>
      <c r="V67" s="34"/>
      <c r="W67" s="35" t="s">
        <v>69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hidden="1" customHeight="1" x14ac:dyDescent="0.25">
      <c r="A68" s="54" t="s">
        <v>156</v>
      </c>
      <c r="B68" s="54" t="s">
        <v>157</v>
      </c>
      <c r="C68" s="31">
        <v>4301031240</v>
      </c>
      <c r="D68" s="749">
        <v>4680115885042</v>
      </c>
      <c r="E68" s="750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104</v>
      </c>
      <c r="L68" s="32"/>
      <c r="M68" s="33" t="s">
        <v>68</v>
      </c>
      <c r="N68" s="33"/>
      <c r="O68" s="32">
        <v>40</v>
      </c>
      <c r="P68" s="93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52"/>
      <c r="R68" s="752"/>
      <c r="S68" s="752"/>
      <c r="T68" s="753"/>
      <c r="U68" s="34"/>
      <c r="V68" s="34"/>
      <c r="W68" s="35" t="s">
        <v>69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hidden="1" customHeight="1" x14ac:dyDescent="0.25">
      <c r="A69" s="54" t="s">
        <v>159</v>
      </c>
      <c r="B69" s="54" t="s">
        <v>160</v>
      </c>
      <c r="C69" s="31">
        <v>4301031315</v>
      </c>
      <c r="D69" s="749">
        <v>4680115885080</v>
      </c>
      <c r="E69" s="750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104</v>
      </c>
      <c r="L69" s="32"/>
      <c r="M69" s="33" t="s">
        <v>68</v>
      </c>
      <c r="N69" s="33"/>
      <c r="O69" s="32">
        <v>40</v>
      </c>
      <c r="P69" s="95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52"/>
      <c r="R69" s="752"/>
      <c r="S69" s="752"/>
      <c r="T69" s="753"/>
      <c r="U69" s="34"/>
      <c r="V69" s="34"/>
      <c r="W69" s="35" t="s">
        <v>69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hidden="1" customHeight="1" x14ac:dyDescent="0.25">
      <c r="A70" s="54" t="s">
        <v>162</v>
      </c>
      <c r="B70" s="54" t="s">
        <v>163</v>
      </c>
      <c r="C70" s="31">
        <v>4301031243</v>
      </c>
      <c r="D70" s="749">
        <v>4680115885073</v>
      </c>
      <c r="E70" s="750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113</v>
      </c>
      <c r="L70" s="32"/>
      <c r="M70" s="33" t="s">
        <v>68</v>
      </c>
      <c r="N70" s="33"/>
      <c r="O70" s="32">
        <v>40</v>
      </c>
      <c r="P70" s="11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52"/>
      <c r="R70" s="752"/>
      <c r="S70" s="752"/>
      <c r="T70" s="753"/>
      <c r="U70" s="34"/>
      <c r="V70" s="34"/>
      <c r="W70" s="35" t="s">
        <v>69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hidden="1" customHeight="1" x14ac:dyDescent="0.25">
      <c r="A71" s="54" t="s">
        <v>164</v>
      </c>
      <c r="B71" s="54" t="s">
        <v>165</v>
      </c>
      <c r="C71" s="31">
        <v>4301031241</v>
      </c>
      <c r="D71" s="749">
        <v>4680115885059</v>
      </c>
      <c r="E71" s="750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113</v>
      </c>
      <c r="L71" s="32"/>
      <c r="M71" s="33" t="s">
        <v>68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52"/>
      <c r="R71" s="752"/>
      <c r="S71" s="752"/>
      <c r="T71" s="753"/>
      <c r="U71" s="34"/>
      <c r="V71" s="34"/>
      <c r="W71" s="35" t="s">
        <v>69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158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hidden="1" customHeight="1" x14ac:dyDescent="0.25">
      <c r="A72" s="54" t="s">
        <v>166</v>
      </c>
      <c r="B72" s="54" t="s">
        <v>167</v>
      </c>
      <c r="C72" s="31">
        <v>4301031316</v>
      </c>
      <c r="D72" s="749">
        <v>4680115885097</v>
      </c>
      <c r="E72" s="750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113</v>
      </c>
      <c r="L72" s="32"/>
      <c r="M72" s="33" t="s">
        <v>68</v>
      </c>
      <c r="N72" s="33"/>
      <c r="O72" s="32">
        <v>40</v>
      </c>
      <c r="P72" s="11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52"/>
      <c r="R72" s="752"/>
      <c r="S72" s="752"/>
      <c r="T72" s="753"/>
      <c r="U72" s="34"/>
      <c r="V72" s="34"/>
      <c r="W72" s="35" t="s">
        <v>69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161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hidden="1" x14ac:dyDescent="0.2">
      <c r="A73" s="747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48"/>
      <c r="P73" s="758" t="s">
        <v>80</v>
      </c>
      <c r="Q73" s="759"/>
      <c r="R73" s="759"/>
      <c r="S73" s="759"/>
      <c r="T73" s="759"/>
      <c r="U73" s="759"/>
      <c r="V73" s="760"/>
      <c r="W73" s="37" t="s">
        <v>81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hidden="1" x14ac:dyDescent="0.2">
      <c r="A74" s="746"/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8"/>
      <c r="P74" s="758" t="s">
        <v>80</v>
      </c>
      <c r="Q74" s="759"/>
      <c r="R74" s="759"/>
      <c r="S74" s="759"/>
      <c r="T74" s="759"/>
      <c r="U74" s="759"/>
      <c r="V74" s="760"/>
      <c r="W74" s="37" t="s">
        <v>69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hidden="1" customHeight="1" x14ac:dyDescent="0.25">
      <c r="A75" s="757" t="s">
        <v>64</v>
      </c>
      <c r="B75" s="746"/>
      <c r="C75" s="746"/>
      <c r="D75" s="746"/>
      <c r="E75" s="746"/>
      <c r="F75" s="746"/>
      <c r="G75" s="746"/>
      <c r="H75" s="746"/>
      <c r="I75" s="746"/>
      <c r="J75" s="746"/>
      <c r="K75" s="746"/>
      <c r="L75" s="746"/>
      <c r="M75" s="746"/>
      <c r="N75" s="746"/>
      <c r="O75" s="746"/>
      <c r="P75" s="746"/>
      <c r="Q75" s="746"/>
      <c r="R75" s="746"/>
      <c r="S75" s="746"/>
      <c r="T75" s="746"/>
      <c r="U75" s="746"/>
      <c r="V75" s="746"/>
      <c r="W75" s="746"/>
      <c r="X75" s="746"/>
      <c r="Y75" s="746"/>
      <c r="Z75" s="746"/>
      <c r="AA75" s="737"/>
      <c r="AB75" s="737"/>
      <c r="AC75" s="737"/>
    </row>
    <row r="76" spans="1:68" ht="16.5" hidden="1" customHeight="1" x14ac:dyDescent="0.25">
      <c r="A76" s="54" t="s">
        <v>168</v>
      </c>
      <c r="B76" s="54" t="s">
        <v>169</v>
      </c>
      <c r="C76" s="31">
        <v>4301051838</v>
      </c>
      <c r="D76" s="749">
        <v>4680115881891</v>
      </c>
      <c r="E76" s="750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93</v>
      </c>
      <c r="L76" s="32"/>
      <c r="M76" s="33" t="s">
        <v>94</v>
      </c>
      <c r="N76" s="33"/>
      <c r="O76" s="32">
        <v>40</v>
      </c>
      <c r="P76" s="9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52"/>
      <c r="R76" s="752"/>
      <c r="S76" s="752"/>
      <c r="T76" s="753"/>
      <c r="U76" s="34"/>
      <c r="V76" s="34"/>
      <c r="W76" s="35" t="s">
        <v>69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170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hidden="1" customHeight="1" x14ac:dyDescent="0.25">
      <c r="A77" s="54" t="s">
        <v>171</v>
      </c>
      <c r="B77" s="54" t="s">
        <v>172</v>
      </c>
      <c r="C77" s="31">
        <v>4301051846</v>
      </c>
      <c r="D77" s="749">
        <v>4680115885769</v>
      </c>
      <c r="E77" s="750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93</v>
      </c>
      <c r="L77" s="32"/>
      <c r="M77" s="33" t="s">
        <v>94</v>
      </c>
      <c r="N77" s="33"/>
      <c r="O77" s="32">
        <v>45</v>
      </c>
      <c r="P77" s="9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52"/>
      <c r="R77" s="752"/>
      <c r="S77" s="752"/>
      <c r="T77" s="753"/>
      <c r="U77" s="34"/>
      <c r="V77" s="34"/>
      <c r="W77" s="35" t="s">
        <v>69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173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hidden="1" customHeight="1" x14ac:dyDescent="0.25">
      <c r="A78" s="54" t="s">
        <v>174</v>
      </c>
      <c r="B78" s="54" t="s">
        <v>175</v>
      </c>
      <c r="C78" s="31">
        <v>4301051822</v>
      </c>
      <c r="D78" s="749">
        <v>4680115884410</v>
      </c>
      <c r="E78" s="750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93</v>
      </c>
      <c r="L78" s="32"/>
      <c r="M78" s="33" t="s">
        <v>68</v>
      </c>
      <c r="N78" s="33"/>
      <c r="O78" s="32">
        <v>40</v>
      </c>
      <c r="P78" s="8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52"/>
      <c r="R78" s="752"/>
      <c r="S78" s="752"/>
      <c r="T78" s="753"/>
      <c r="U78" s="34"/>
      <c r="V78" s="34"/>
      <c r="W78" s="35" t="s">
        <v>69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176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hidden="1" customHeight="1" x14ac:dyDescent="0.25">
      <c r="A79" s="54" t="s">
        <v>177</v>
      </c>
      <c r="B79" s="54" t="s">
        <v>178</v>
      </c>
      <c r="C79" s="31">
        <v>4301051837</v>
      </c>
      <c r="D79" s="749">
        <v>4680115884311</v>
      </c>
      <c r="E79" s="750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67</v>
      </c>
      <c r="L79" s="32"/>
      <c r="M79" s="33" t="s">
        <v>94</v>
      </c>
      <c r="N79" s="33"/>
      <c r="O79" s="32">
        <v>40</v>
      </c>
      <c r="P79" s="7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52"/>
      <c r="R79" s="752"/>
      <c r="S79" s="752"/>
      <c r="T79" s="753"/>
      <c r="U79" s="34"/>
      <c r="V79" s="34"/>
      <c r="W79" s="35" t="s">
        <v>69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170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hidden="1" customHeight="1" x14ac:dyDescent="0.25">
      <c r="A80" s="54" t="s">
        <v>179</v>
      </c>
      <c r="B80" s="54" t="s">
        <v>180</v>
      </c>
      <c r="C80" s="31">
        <v>4301051844</v>
      </c>
      <c r="D80" s="749">
        <v>4680115885929</v>
      </c>
      <c r="E80" s="750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67</v>
      </c>
      <c r="L80" s="32"/>
      <c r="M80" s="33" t="s">
        <v>94</v>
      </c>
      <c r="N80" s="33"/>
      <c r="O80" s="32">
        <v>45</v>
      </c>
      <c r="P80" s="103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52"/>
      <c r="R80" s="752"/>
      <c r="S80" s="752"/>
      <c r="T80" s="753"/>
      <c r="U80" s="34"/>
      <c r="V80" s="34"/>
      <c r="W80" s="35" t="s">
        <v>69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173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hidden="1" customHeight="1" x14ac:dyDescent="0.25">
      <c r="A81" s="54" t="s">
        <v>181</v>
      </c>
      <c r="B81" s="54" t="s">
        <v>182</v>
      </c>
      <c r="C81" s="31">
        <v>4301051827</v>
      </c>
      <c r="D81" s="749">
        <v>4680115884403</v>
      </c>
      <c r="E81" s="750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67</v>
      </c>
      <c r="L81" s="32"/>
      <c r="M81" s="33" t="s">
        <v>68</v>
      </c>
      <c r="N81" s="33"/>
      <c r="O81" s="32">
        <v>40</v>
      </c>
      <c r="P81" s="7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52"/>
      <c r="R81" s="752"/>
      <c r="S81" s="752"/>
      <c r="T81" s="753"/>
      <c r="U81" s="34"/>
      <c r="V81" s="34"/>
      <c r="W81" s="35" t="s">
        <v>69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176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hidden="1" x14ac:dyDescent="0.2">
      <c r="A82" s="747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8"/>
      <c r="P82" s="758" t="s">
        <v>80</v>
      </c>
      <c r="Q82" s="759"/>
      <c r="R82" s="759"/>
      <c r="S82" s="759"/>
      <c r="T82" s="759"/>
      <c r="U82" s="759"/>
      <c r="V82" s="760"/>
      <c r="W82" s="37" t="s">
        <v>81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hidden="1" x14ac:dyDescent="0.2">
      <c r="A83" s="746"/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8"/>
      <c r="P83" s="758" t="s">
        <v>80</v>
      </c>
      <c r="Q83" s="759"/>
      <c r="R83" s="759"/>
      <c r="S83" s="759"/>
      <c r="T83" s="759"/>
      <c r="U83" s="759"/>
      <c r="V83" s="760"/>
      <c r="W83" s="37" t="s">
        <v>69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hidden="1" customHeight="1" x14ac:dyDescent="0.25">
      <c r="A84" s="757" t="s">
        <v>183</v>
      </c>
      <c r="B84" s="746"/>
      <c r="C84" s="746"/>
      <c r="D84" s="746"/>
      <c r="E84" s="746"/>
      <c r="F84" s="746"/>
      <c r="G84" s="746"/>
      <c r="H84" s="746"/>
      <c r="I84" s="746"/>
      <c r="J84" s="746"/>
      <c r="K84" s="746"/>
      <c r="L84" s="746"/>
      <c r="M84" s="746"/>
      <c r="N84" s="746"/>
      <c r="O84" s="746"/>
      <c r="P84" s="746"/>
      <c r="Q84" s="746"/>
      <c r="R84" s="746"/>
      <c r="S84" s="746"/>
      <c r="T84" s="746"/>
      <c r="U84" s="746"/>
      <c r="V84" s="746"/>
      <c r="W84" s="746"/>
      <c r="X84" s="746"/>
      <c r="Y84" s="746"/>
      <c r="Z84" s="746"/>
      <c r="AA84" s="737"/>
      <c r="AB84" s="737"/>
      <c r="AC84" s="737"/>
    </row>
    <row r="85" spans="1:68" ht="37.5" hidden="1" customHeight="1" x14ac:dyDescent="0.25">
      <c r="A85" s="54" t="s">
        <v>184</v>
      </c>
      <c r="B85" s="54" t="s">
        <v>185</v>
      </c>
      <c r="C85" s="31">
        <v>4301060366</v>
      </c>
      <c r="D85" s="749">
        <v>4680115881532</v>
      </c>
      <c r="E85" s="750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3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52"/>
      <c r="R85" s="752"/>
      <c r="S85" s="752"/>
      <c r="T85" s="753"/>
      <c r="U85" s="34"/>
      <c r="V85" s="34"/>
      <c r="W85" s="35" t="s">
        <v>69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hidden="1" customHeight="1" x14ac:dyDescent="0.25">
      <c r="A86" s="54" t="s">
        <v>184</v>
      </c>
      <c r="B86" s="54" t="s">
        <v>187</v>
      </c>
      <c r="C86" s="31">
        <v>4301060371</v>
      </c>
      <c r="D86" s="749">
        <v>4680115881532</v>
      </c>
      <c r="E86" s="750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93</v>
      </c>
      <c r="L86" s="32"/>
      <c r="M86" s="33" t="s">
        <v>68</v>
      </c>
      <c r="N86" s="33"/>
      <c r="O86" s="32">
        <v>30</v>
      </c>
      <c r="P86" s="77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52"/>
      <c r="R86" s="752"/>
      <c r="S86" s="752"/>
      <c r="T86" s="753"/>
      <c r="U86" s="34"/>
      <c r="V86" s="34"/>
      <c r="W86" s="35" t="s">
        <v>69</v>
      </c>
      <c r="X86" s="741">
        <v>0</v>
      </c>
      <c r="Y86" s="7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186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188</v>
      </c>
      <c r="B87" s="54" t="s">
        <v>189</v>
      </c>
      <c r="C87" s="31">
        <v>4301060351</v>
      </c>
      <c r="D87" s="749">
        <v>4680115881464</v>
      </c>
      <c r="E87" s="750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104</v>
      </c>
      <c r="L87" s="32"/>
      <c r="M87" s="33" t="s">
        <v>94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52"/>
      <c r="R87" s="752"/>
      <c r="S87" s="752"/>
      <c r="T87" s="753"/>
      <c r="U87" s="34"/>
      <c r="V87" s="34"/>
      <c r="W87" s="35" t="s">
        <v>69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190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idden="1" x14ac:dyDescent="0.2">
      <c r="A88" s="747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8"/>
      <c r="P88" s="758" t="s">
        <v>80</v>
      </c>
      <c r="Q88" s="759"/>
      <c r="R88" s="759"/>
      <c r="S88" s="759"/>
      <c r="T88" s="759"/>
      <c r="U88" s="759"/>
      <c r="V88" s="760"/>
      <c r="W88" s="37" t="s">
        <v>81</v>
      </c>
      <c r="X88" s="743">
        <f>IFERROR(X85/H85,"0")+IFERROR(X86/H86,"0")+IFERROR(X87/H87,"0")</f>
        <v>0</v>
      </c>
      <c r="Y88" s="743">
        <f>IFERROR(Y85/H85,"0")+IFERROR(Y86/H86,"0")+IFERROR(Y87/H87,"0")</f>
        <v>0</v>
      </c>
      <c r="Z88" s="743">
        <f>IFERROR(IF(Z85="",0,Z85),"0")+IFERROR(IF(Z86="",0,Z86),"0")+IFERROR(IF(Z87="",0,Z87),"0")</f>
        <v>0</v>
      </c>
      <c r="AA88" s="744"/>
      <c r="AB88" s="744"/>
      <c r="AC88" s="744"/>
    </row>
    <row r="89" spans="1:68" hidden="1" x14ac:dyDescent="0.2">
      <c r="A89" s="746"/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8"/>
      <c r="P89" s="758" t="s">
        <v>80</v>
      </c>
      <c r="Q89" s="759"/>
      <c r="R89" s="759"/>
      <c r="S89" s="759"/>
      <c r="T89" s="759"/>
      <c r="U89" s="759"/>
      <c r="V89" s="760"/>
      <c r="W89" s="37" t="s">
        <v>69</v>
      </c>
      <c r="X89" s="743">
        <f>IFERROR(SUM(X85:X87),"0")</f>
        <v>0</v>
      </c>
      <c r="Y89" s="743">
        <f>IFERROR(SUM(Y85:Y87),"0")</f>
        <v>0</v>
      </c>
      <c r="Z89" s="37"/>
      <c r="AA89" s="744"/>
      <c r="AB89" s="744"/>
      <c r="AC89" s="744"/>
    </row>
    <row r="90" spans="1:68" ht="16.5" hidden="1" customHeight="1" x14ac:dyDescent="0.25">
      <c r="A90" s="745" t="s">
        <v>191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6"/>
      <c r="AB90" s="736"/>
      <c r="AC90" s="736"/>
    </row>
    <row r="91" spans="1:68" ht="14.25" hidden="1" customHeight="1" x14ac:dyDescent="0.25">
      <c r="A91" s="757" t="s">
        <v>90</v>
      </c>
      <c r="B91" s="746"/>
      <c r="C91" s="746"/>
      <c r="D91" s="746"/>
      <c r="E91" s="746"/>
      <c r="F91" s="746"/>
      <c r="G91" s="746"/>
      <c r="H91" s="746"/>
      <c r="I91" s="746"/>
      <c r="J91" s="746"/>
      <c r="K91" s="746"/>
      <c r="L91" s="746"/>
      <c r="M91" s="746"/>
      <c r="N91" s="746"/>
      <c r="O91" s="746"/>
      <c r="P91" s="746"/>
      <c r="Q91" s="746"/>
      <c r="R91" s="746"/>
      <c r="S91" s="746"/>
      <c r="T91" s="746"/>
      <c r="U91" s="746"/>
      <c r="V91" s="746"/>
      <c r="W91" s="746"/>
      <c r="X91" s="746"/>
      <c r="Y91" s="746"/>
      <c r="Z91" s="746"/>
      <c r="AA91" s="737"/>
      <c r="AB91" s="737"/>
      <c r="AC91" s="737"/>
    </row>
    <row r="92" spans="1:68" ht="27" hidden="1" customHeight="1" x14ac:dyDescent="0.25">
      <c r="A92" s="54" t="s">
        <v>192</v>
      </c>
      <c r="B92" s="54" t="s">
        <v>193</v>
      </c>
      <c r="C92" s="31">
        <v>4301011468</v>
      </c>
      <c r="D92" s="749">
        <v>4680115881327</v>
      </c>
      <c r="E92" s="750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93</v>
      </c>
      <c r="L92" s="32"/>
      <c r="M92" s="33" t="s">
        <v>137</v>
      </c>
      <c r="N92" s="33"/>
      <c r="O92" s="32">
        <v>50</v>
      </c>
      <c r="P92" s="81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52"/>
      <c r="R92" s="752"/>
      <c r="S92" s="752"/>
      <c r="T92" s="753"/>
      <c r="U92" s="34"/>
      <c r="V92" s="34"/>
      <c r="W92" s="35" t="s">
        <v>69</v>
      </c>
      <c r="X92" s="741">
        <v>0</v>
      </c>
      <c r="Y92" s="74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7" t="s">
        <v>194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195</v>
      </c>
      <c r="B93" s="54" t="s">
        <v>196</v>
      </c>
      <c r="C93" s="31">
        <v>4301011476</v>
      </c>
      <c r="D93" s="749">
        <v>4680115881518</v>
      </c>
      <c r="E93" s="750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104</v>
      </c>
      <c r="L93" s="32"/>
      <c r="M93" s="33" t="s">
        <v>94</v>
      </c>
      <c r="N93" s="33"/>
      <c r="O93" s="32">
        <v>50</v>
      </c>
      <c r="P93" s="105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52"/>
      <c r="R93" s="752"/>
      <c r="S93" s="752"/>
      <c r="T93" s="753"/>
      <c r="U93" s="34"/>
      <c r="V93" s="34"/>
      <c r="W93" s="35" t="s">
        <v>69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194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197</v>
      </c>
      <c r="B94" s="54" t="s">
        <v>198</v>
      </c>
      <c r="C94" s="31">
        <v>4301011443</v>
      </c>
      <c r="D94" s="749">
        <v>4680115881303</v>
      </c>
      <c r="E94" s="750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104</v>
      </c>
      <c r="L94" s="32" t="s">
        <v>107</v>
      </c>
      <c r="M94" s="33" t="s">
        <v>137</v>
      </c>
      <c r="N94" s="33"/>
      <c r="O94" s="32">
        <v>50</v>
      </c>
      <c r="P94" s="8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52"/>
      <c r="R94" s="752"/>
      <c r="S94" s="752"/>
      <c r="T94" s="753"/>
      <c r="U94" s="34"/>
      <c r="V94" s="34"/>
      <c r="W94" s="35" t="s">
        <v>69</v>
      </c>
      <c r="X94" s="741">
        <v>423</v>
      </c>
      <c r="Y94" s="742">
        <f>IFERROR(IF(X94="",0,CEILING((X94/$H94),1)*$H94),"")</f>
        <v>423</v>
      </c>
      <c r="Z94" s="36">
        <f>IFERROR(IF(Y94=0,"",ROUNDUP(Y94/H94,0)*0.00902),"")</f>
        <v>0.84787999999999997</v>
      </c>
      <c r="AA94" s="56"/>
      <c r="AB94" s="57"/>
      <c r="AC94" s="151" t="s">
        <v>199</v>
      </c>
      <c r="AG94" s="64"/>
      <c r="AJ94" s="68" t="s">
        <v>108</v>
      </c>
      <c r="AK94" s="68">
        <v>594</v>
      </c>
      <c r="BB94" s="152" t="s">
        <v>1</v>
      </c>
      <c r="BM94" s="64">
        <f>IFERROR(X94*I94/H94,"0")</f>
        <v>442.74</v>
      </c>
      <c r="BN94" s="64">
        <f>IFERROR(Y94*I94/H94,"0")</f>
        <v>442.74</v>
      </c>
      <c r="BO94" s="64">
        <f>IFERROR(1/J94*(X94/H94),"0")</f>
        <v>0.71212121212121215</v>
      </c>
      <c r="BP94" s="64">
        <f>IFERROR(1/J94*(Y94/H94),"0")</f>
        <v>0.71212121212121215</v>
      </c>
    </row>
    <row r="95" spans="1:68" x14ac:dyDescent="0.2">
      <c r="A95" s="747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48"/>
      <c r="P95" s="758" t="s">
        <v>80</v>
      </c>
      <c r="Q95" s="759"/>
      <c r="R95" s="759"/>
      <c r="S95" s="759"/>
      <c r="T95" s="759"/>
      <c r="U95" s="759"/>
      <c r="V95" s="760"/>
      <c r="W95" s="37" t="s">
        <v>81</v>
      </c>
      <c r="X95" s="743">
        <f>IFERROR(X92/H92,"0")+IFERROR(X93/H93,"0")+IFERROR(X94/H94,"0")</f>
        <v>94</v>
      </c>
      <c r="Y95" s="743">
        <f>IFERROR(Y92/H92,"0")+IFERROR(Y93/H93,"0")+IFERROR(Y94/H94,"0")</f>
        <v>94</v>
      </c>
      <c r="Z95" s="743">
        <f>IFERROR(IF(Z92="",0,Z92),"0")+IFERROR(IF(Z93="",0,Z93),"0")+IFERROR(IF(Z94="",0,Z94),"0")</f>
        <v>0.84787999999999997</v>
      </c>
      <c r="AA95" s="744"/>
      <c r="AB95" s="744"/>
      <c r="AC95" s="744"/>
    </row>
    <row r="96" spans="1:68" x14ac:dyDescent="0.2">
      <c r="A96" s="746"/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8"/>
      <c r="P96" s="758" t="s">
        <v>80</v>
      </c>
      <c r="Q96" s="759"/>
      <c r="R96" s="759"/>
      <c r="S96" s="759"/>
      <c r="T96" s="759"/>
      <c r="U96" s="759"/>
      <c r="V96" s="760"/>
      <c r="W96" s="37" t="s">
        <v>69</v>
      </c>
      <c r="X96" s="743">
        <f>IFERROR(SUM(X92:X94),"0")</f>
        <v>423</v>
      </c>
      <c r="Y96" s="743">
        <f>IFERROR(SUM(Y92:Y94),"0")</f>
        <v>423</v>
      </c>
      <c r="Z96" s="37"/>
      <c r="AA96" s="744"/>
      <c r="AB96" s="744"/>
      <c r="AC96" s="744"/>
    </row>
    <row r="97" spans="1:68" ht="14.25" hidden="1" customHeight="1" x14ac:dyDescent="0.25">
      <c r="A97" s="757" t="s">
        <v>64</v>
      </c>
      <c r="B97" s="746"/>
      <c r="C97" s="746"/>
      <c r="D97" s="746"/>
      <c r="E97" s="746"/>
      <c r="F97" s="746"/>
      <c r="G97" s="746"/>
      <c r="H97" s="746"/>
      <c r="I97" s="746"/>
      <c r="J97" s="746"/>
      <c r="K97" s="746"/>
      <c r="L97" s="746"/>
      <c r="M97" s="746"/>
      <c r="N97" s="746"/>
      <c r="O97" s="746"/>
      <c r="P97" s="746"/>
      <c r="Q97" s="746"/>
      <c r="R97" s="746"/>
      <c r="S97" s="746"/>
      <c r="T97" s="746"/>
      <c r="U97" s="746"/>
      <c r="V97" s="746"/>
      <c r="W97" s="746"/>
      <c r="X97" s="746"/>
      <c r="Y97" s="746"/>
      <c r="Z97" s="746"/>
      <c r="AA97" s="737"/>
      <c r="AB97" s="737"/>
      <c r="AC97" s="737"/>
    </row>
    <row r="98" spans="1:68" ht="27" hidden="1" customHeight="1" x14ac:dyDescent="0.25">
      <c r="A98" s="54" t="s">
        <v>200</v>
      </c>
      <c r="B98" s="54" t="s">
        <v>201</v>
      </c>
      <c r="C98" s="31">
        <v>4301051437</v>
      </c>
      <c r="D98" s="749">
        <v>4607091386967</v>
      </c>
      <c r="E98" s="750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93</v>
      </c>
      <c r="L98" s="32"/>
      <c r="M98" s="33" t="s">
        <v>94</v>
      </c>
      <c r="N98" s="33"/>
      <c r="O98" s="32">
        <v>45</v>
      </c>
      <c r="P98" s="104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52"/>
      <c r="R98" s="752"/>
      <c r="S98" s="752"/>
      <c r="T98" s="753"/>
      <c r="U98" s="34"/>
      <c r="V98" s="34"/>
      <c r="W98" s="35" t="s">
        <v>69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202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hidden="1" customHeight="1" x14ac:dyDescent="0.25">
      <c r="A99" s="54" t="s">
        <v>200</v>
      </c>
      <c r="B99" s="54" t="s">
        <v>203</v>
      </c>
      <c r="C99" s="31">
        <v>4301051546</v>
      </c>
      <c r="D99" s="749">
        <v>4607091386967</v>
      </c>
      <c r="E99" s="750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93</v>
      </c>
      <c r="L99" s="32"/>
      <c r="M99" s="33" t="s">
        <v>94</v>
      </c>
      <c r="N99" s="33"/>
      <c r="O99" s="32">
        <v>45</v>
      </c>
      <c r="P99" s="79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52"/>
      <c r="R99" s="752"/>
      <c r="S99" s="752"/>
      <c r="T99" s="753"/>
      <c r="U99" s="34"/>
      <c r="V99" s="34"/>
      <c r="W99" s="35" t="s">
        <v>69</v>
      </c>
      <c r="X99" s="741">
        <v>0</v>
      </c>
      <c r="Y99" s="74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customHeight="1" x14ac:dyDescent="0.25">
      <c r="A100" s="54" t="s">
        <v>204</v>
      </c>
      <c r="B100" s="54" t="s">
        <v>205</v>
      </c>
      <c r="C100" s="31">
        <v>4301051436</v>
      </c>
      <c r="D100" s="749">
        <v>4607091385731</v>
      </c>
      <c r="E100" s="750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67</v>
      </c>
      <c r="L100" s="32" t="s">
        <v>107</v>
      </c>
      <c r="M100" s="33" t="s">
        <v>94</v>
      </c>
      <c r="N100" s="33"/>
      <c r="O100" s="32">
        <v>45</v>
      </c>
      <c r="P100" s="81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52"/>
      <c r="R100" s="752"/>
      <c r="S100" s="752"/>
      <c r="T100" s="753"/>
      <c r="U100" s="34"/>
      <c r="V100" s="34"/>
      <c r="W100" s="35" t="s">
        <v>69</v>
      </c>
      <c r="X100" s="741">
        <v>378</v>
      </c>
      <c r="Y100" s="742">
        <f t="shared" si="20"/>
        <v>378</v>
      </c>
      <c r="Z100" s="36">
        <f>IFERROR(IF(Y100=0,"",ROUNDUP(Y100/H100,0)*0.00651),"")</f>
        <v>0.91139999999999999</v>
      </c>
      <c r="AA100" s="56"/>
      <c r="AB100" s="57"/>
      <c r="AC100" s="157" t="s">
        <v>202</v>
      </c>
      <c r="AG100" s="64"/>
      <c r="AJ100" s="68" t="s">
        <v>108</v>
      </c>
      <c r="AK100" s="68">
        <v>491.4</v>
      </c>
      <c r="BB100" s="158" t="s">
        <v>1</v>
      </c>
      <c r="BM100" s="64">
        <f t="shared" si="21"/>
        <v>413.28</v>
      </c>
      <c r="BN100" s="64">
        <f t="shared" si="22"/>
        <v>413.28</v>
      </c>
      <c r="BO100" s="64">
        <f t="shared" si="23"/>
        <v>0.76923076923076927</v>
      </c>
      <c r="BP100" s="64">
        <f t="shared" si="24"/>
        <v>0.76923076923076927</v>
      </c>
    </row>
    <row r="101" spans="1:68" ht="16.5" hidden="1" customHeight="1" x14ac:dyDescent="0.25">
      <c r="A101" s="54" t="s">
        <v>204</v>
      </c>
      <c r="B101" s="54" t="s">
        <v>206</v>
      </c>
      <c r="C101" s="31">
        <v>4301051718</v>
      </c>
      <c r="D101" s="749">
        <v>4607091385731</v>
      </c>
      <c r="E101" s="750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67</v>
      </c>
      <c r="L101" s="32"/>
      <c r="M101" s="33" t="s">
        <v>137</v>
      </c>
      <c r="N101" s="33"/>
      <c r="O101" s="32">
        <v>45</v>
      </c>
      <c r="P101" s="1085" t="s">
        <v>207</v>
      </c>
      <c r="Q101" s="752"/>
      <c r="R101" s="752"/>
      <c r="S101" s="752"/>
      <c r="T101" s="753"/>
      <c r="U101" s="34" t="s">
        <v>208</v>
      </c>
      <c r="V101" s="34"/>
      <c r="W101" s="35" t="s">
        <v>69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hidden="1" customHeight="1" x14ac:dyDescent="0.25">
      <c r="A102" s="54" t="s">
        <v>210</v>
      </c>
      <c r="B102" s="54" t="s">
        <v>211</v>
      </c>
      <c r="C102" s="31">
        <v>4301051438</v>
      </c>
      <c r="D102" s="749">
        <v>4680115880894</v>
      </c>
      <c r="E102" s="750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67</v>
      </c>
      <c r="L102" s="32"/>
      <c r="M102" s="33" t="s">
        <v>94</v>
      </c>
      <c r="N102" s="33"/>
      <c r="O102" s="32">
        <v>45</v>
      </c>
      <c r="P102" s="10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69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212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hidden="1" customHeight="1" x14ac:dyDescent="0.25">
      <c r="A103" s="54" t="s">
        <v>213</v>
      </c>
      <c r="B103" s="54" t="s">
        <v>214</v>
      </c>
      <c r="C103" s="31">
        <v>4301051439</v>
      </c>
      <c r="D103" s="749">
        <v>4680115880214</v>
      </c>
      <c r="E103" s="750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104</v>
      </c>
      <c r="L103" s="32"/>
      <c r="M103" s="33" t="s">
        <v>94</v>
      </c>
      <c r="N103" s="33"/>
      <c r="O103" s="32">
        <v>45</v>
      </c>
      <c r="P103" s="86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2"/>
      <c r="R103" s="752"/>
      <c r="S103" s="752"/>
      <c r="T103" s="753"/>
      <c r="U103" s="34"/>
      <c r="V103" s="34"/>
      <c r="W103" s="35" t="s">
        <v>69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212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hidden="1" customHeight="1" x14ac:dyDescent="0.25">
      <c r="A104" s="54" t="s">
        <v>213</v>
      </c>
      <c r="B104" s="54" t="s">
        <v>215</v>
      </c>
      <c r="C104" s="31">
        <v>4301051687</v>
      </c>
      <c r="D104" s="749">
        <v>4680115880214</v>
      </c>
      <c r="E104" s="750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67</v>
      </c>
      <c r="L104" s="32"/>
      <c r="M104" s="33" t="s">
        <v>94</v>
      </c>
      <c r="N104" s="33"/>
      <c r="O104" s="32">
        <v>45</v>
      </c>
      <c r="P104" s="788" t="s">
        <v>216</v>
      </c>
      <c r="Q104" s="752"/>
      <c r="R104" s="752"/>
      <c r="S104" s="752"/>
      <c r="T104" s="753"/>
      <c r="U104" s="34"/>
      <c r="V104" s="34"/>
      <c r="W104" s="35" t="s">
        <v>69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212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47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8"/>
      <c r="P105" s="758" t="s">
        <v>80</v>
      </c>
      <c r="Q105" s="759"/>
      <c r="R105" s="759"/>
      <c r="S105" s="759"/>
      <c r="T105" s="759"/>
      <c r="U105" s="759"/>
      <c r="V105" s="760"/>
      <c r="W105" s="37" t="s">
        <v>81</v>
      </c>
      <c r="X105" s="743">
        <f>IFERROR(X98/H98,"0")+IFERROR(X99/H99,"0")+IFERROR(X100/H100,"0")+IFERROR(X101/H101,"0")+IFERROR(X102/H102,"0")+IFERROR(X103/H103,"0")+IFERROR(X104/H104,"0")</f>
        <v>140</v>
      </c>
      <c r="Y105" s="743">
        <f>IFERROR(Y98/H98,"0")+IFERROR(Y99/H99,"0")+IFERROR(Y100/H100,"0")+IFERROR(Y101/H101,"0")+IFERROR(Y102/H102,"0")+IFERROR(Y103/H103,"0")+IFERROR(Y104/H104,"0")</f>
        <v>140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0.91139999999999999</v>
      </c>
      <c r="AA105" s="744"/>
      <c r="AB105" s="744"/>
      <c r="AC105" s="744"/>
    </row>
    <row r="106" spans="1:68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48"/>
      <c r="P106" s="758" t="s">
        <v>80</v>
      </c>
      <c r="Q106" s="759"/>
      <c r="R106" s="759"/>
      <c r="S106" s="759"/>
      <c r="T106" s="759"/>
      <c r="U106" s="759"/>
      <c r="V106" s="760"/>
      <c r="W106" s="37" t="s">
        <v>69</v>
      </c>
      <c r="X106" s="743">
        <f>IFERROR(SUM(X98:X104),"0")</f>
        <v>378</v>
      </c>
      <c r="Y106" s="743">
        <f>IFERROR(SUM(Y98:Y104),"0")</f>
        <v>378</v>
      </c>
      <c r="Z106" s="37"/>
      <c r="AA106" s="744"/>
      <c r="AB106" s="744"/>
      <c r="AC106" s="744"/>
    </row>
    <row r="107" spans="1:68" ht="16.5" hidden="1" customHeight="1" x14ac:dyDescent="0.25">
      <c r="A107" s="745" t="s">
        <v>217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hidden="1" customHeight="1" x14ac:dyDescent="0.25">
      <c r="A108" s="757" t="s">
        <v>90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hidden="1" customHeight="1" x14ac:dyDescent="0.25">
      <c r="A109" s="54" t="s">
        <v>218</v>
      </c>
      <c r="B109" s="54" t="s">
        <v>219</v>
      </c>
      <c r="C109" s="31">
        <v>4301011514</v>
      </c>
      <c r="D109" s="749">
        <v>4680115882133</v>
      </c>
      <c r="E109" s="750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93</v>
      </c>
      <c r="L109" s="32"/>
      <c r="M109" s="33" t="s">
        <v>97</v>
      </c>
      <c r="N109" s="33"/>
      <c r="O109" s="32">
        <v>50</v>
      </c>
      <c r="P109" s="104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69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220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218</v>
      </c>
      <c r="B110" s="54" t="s">
        <v>221</v>
      </c>
      <c r="C110" s="31">
        <v>4301011703</v>
      </c>
      <c r="D110" s="749">
        <v>4680115882133</v>
      </c>
      <c r="E110" s="750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93</v>
      </c>
      <c r="L110" s="32"/>
      <c r="M110" s="33" t="s">
        <v>97</v>
      </c>
      <c r="N110" s="33"/>
      <c r="O110" s="32">
        <v>50</v>
      </c>
      <c r="P110" s="11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69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220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222</v>
      </c>
      <c r="B111" s="54" t="s">
        <v>223</v>
      </c>
      <c r="C111" s="31">
        <v>4301011417</v>
      </c>
      <c r="D111" s="749">
        <v>4680115880269</v>
      </c>
      <c r="E111" s="750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104</v>
      </c>
      <c r="L111" s="32"/>
      <c r="M111" s="33" t="s">
        <v>94</v>
      </c>
      <c r="N111" s="33"/>
      <c r="O111" s="32">
        <v>50</v>
      </c>
      <c r="P111" s="9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69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220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224</v>
      </c>
      <c r="B112" s="54" t="s">
        <v>225</v>
      </c>
      <c r="C112" s="31">
        <v>4301011415</v>
      </c>
      <c r="D112" s="749">
        <v>4680115880429</v>
      </c>
      <c r="E112" s="750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104</v>
      </c>
      <c r="L112" s="32"/>
      <c r="M112" s="33" t="s">
        <v>94</v>
      </c>
      <c r="N112" s="33"/>
      <c r="O112" s="32">
        <v>50</v>
      </c>
      <c r="P112" s="10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69</v>
      </c>
      <c r="X112" s="741">
        <v>540</v>
      </c>
      <c r="Y112" s="742">
        <f>IFERROR(IF(X112="",0,CEILING((X112/$H112),1)*$H112),"")</f>
        <v>540</v>
      </c>
      <c r="Z112" s="36">
        <f>IFERROR(IF(Y112=0,"",ROUNDUP(Y112/H112,0)*0.00902),"")</f>
        <v>1.0824</v>
      </c>
      <c r="AA112" s="56"/>
      <c r="AB112" s="57"/>
      <c r="AC112" s="173" t="s">
        <v>220</v>
      </c>
      <c r="AG112" s="64"/>
      <c r="AJ112" s="68"/>
      <c r="AK112" s="68">
        <v>0</v>
      </c>
      <c r="BB112" s="174" t="s">
        <v>1</v>
      </c>
      <c r="BM112" s="64">
        <f>IFERROR(X112*I112/H112,"0")</f>
        <v>565.20000000000005</v>
      </c>
      <c r="BN112" s="64">
        <f>IFERROR(Y112*I112/H112,"0")</f>
        <v>565.20000000000005</v>
      </c>
      <c r="BO112" s="64">
        <f>IFERROR(1/J112*(X112/H112),"0")</f>
        <v>0.90909090909090917</v>
      </c>
      <c r="BP112" s="64">
        <f>IFERROR(1/J112*(Y112/H112),"0")</f>
        <v>0.90909090909090917</v>
      </c>
    </row>
    <row r="113" spans="1:68" ht="16.5" hidden="1" customHeight="1" x14ac:dyDescent="0.25">
      <c r="A113" s="54" t="s">
        <v>226</v>
      </c>
      <c r="B113" s="54" t="s">
        <v>227</v>
      </c>
      <c r="C113" s="31">
        <v>4301011462</v>
      </c>
      <c r="D113" s="749">
        <v>4680115881457</v>
      </c>
      <c r="E113" s="750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104</v>
      </c>
      <c r="L113" s="32"/>
      <c r="M113" s="33" t="s">
        <v>94</v>
      </c>
      <c r="N113" s="33"/>
      <c r="O113" s="32">
        <v>50</v>
      </c>
      <c r="P113" s="8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69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220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47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48"/>
      <c r="P114" s="758" t="s">
        <v>80</v>
      </c>
      <c r="Q114" s="759"/>
      <c r="R114" s="759"/>
      <c r="S114" s="759"/>
      <c r="T114" s="759"/>
      <c r="U114" s="759"/>
      <c r="V114" s="760"/>
      <c r="W114" s="37" t="s">
        <v>81</v>
      </c>
      <c r="X114" s="743">
        <f>IFERROR(X109/H109,"0")+IFERROR(X110/H110,"0")+IFERROR(X111/H111,"0")+IFERROR(X112/H112,"0")+IFERROR(X113/H113,"0")</f>
        <v>120</v>
      </c>
      <c r="Y114" s="743">
        <f>IFERROR(Y109/H109,"0")+IFERROR(Y110/H110,"0")+IFERROR(Y111/H111,"0")+IFERROR(Y112/H112,"0")+IFERROR(Y113/H113,"0")</f>
        <v>120</v>
      </c>
      <c r="Z114" s="743">
        <f>IFERROR(IF(Z109="",0,Z109),"0")+IFERROR(IF(Z110="",0,Z110),"0")+IFERROR(IF(Z111="",0,Z111),"0")+IFERROR(IF(Z112="",0,Z112),"0")+IFERROR(IF(Z113="",0,Z113),"0")</f>
        <v>1.0824</v>
      </c>
      <c r="AA114" s="744"/>
      <c r="AB114" s="744"/>
      <c r="AC114" s="744"/>
    </row>
    <row r="115" spans="1:68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48"/>
      <c r="P115" s="758" t="s">
        <v>80</v>
      </c>
      <c r="Q115" s="759"/>
      <c r="R115" s="759"/>
      <c r="S115" s="759"/>
      <c r="T115" s="759"/>
      <c r="U115" s="759"/>
      <c r="V115" s="760"/>
      <c r="W115" s="37" t="s">
        <v>69</v>
      </c>
      <c r="X115" s="743">
        <f>IFERROR(SUM(X109:X113),"0")</f>
        <v>540</v>
      </c>
      <c r="Y115" s="743">
        <f>IFERROR(SUM(Y109:Y113),"0")</f>
        <v>540</v>
      </c>
      <c r="Z115" s="37"/>
      <c r="AA115" s="744"/>
      <c r="AB115" s="744"/>
      <c r="AC115" s="744"/>
    </row>
    <row r="116" spans="1:68" ht="14.25" hidden="1" customHeight="1" x14ac:dyDescent="0.25">
      <c r="A116" s="757" t="s">
        <v>141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hidden="1" customHeight="1" x14ac:dyDescent="0.25">
      <c r="A117" s="54" t="s">
        <v>228</v>
      </c>
      <c r="B117" s="54" t="s">
        <v>229</v>
      </c>
      <c r="C117" s="31">
        <v>4301020345</v>
      </c>
      <c r="D117" s="749">
        <v>4680115881488</v>
      </c>
      <c r="E117" s="750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93</v>
      </c>
      <c r="L117" s="32"/>
      <c r="M117" s="33" t="s">
        <v>97</v>
      </c>
      <c r="N117" s="33"/>
      <c r="O117" s="32">
        <v>55</v>
      </c>
      <c r="P117" s="9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69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230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231</v>
      </c>
      <c r="B118" s="54" t="s">
        <v>232</v>
      </c>
      <c r="C118" s="31">
        <v>4301020346</v>
      </c>
      <c r="D118" s="749">
        <v>4680115882775</v>
      </c>
      <c r="E118" s="750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113</v>
      </c>
      <c r="L118" s="32"/>
      <c r="M118" s="33" t="s">
        <v>97</v>
      </c>
      <c r="N118" s="33"/>
      <c r="O118" s="32">
        <v>55</v>
      </c>
      <c r="P118" s="9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69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230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233</v>
      </c>
      <c r="B119" s="54" t="s">
        <v>234</v>
      </c>
      <c r="C119" s="31">
        <v>4301020344</v>
      </c>
      <c r="D119" s="749">
        <v>4680115880658</v>
      </c>
      <c r="E119" s="750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67</v>
      </c>
      <c r="L119" s="32"/>
      <c r="M119" s="33" t="s">
        <v>97</v>
      </c>
      <c r="N119" s="33"/>
      <c r="O119" s="32">
        <v>55</v>
      </c>
      <c r="P119" s="9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69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230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47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48"/>
      <c r="P120" s="758" t="s">
        <v>80</v>
      </c>
      <c r="Q120" s="759"/>
      <c r="R120" s="759"/>
      <c r="S120" s="759"/>
      <c r="T120" s="759"/>
      <c r="U120" s="759"/>
      <c r="V120" s="760"/>
      <c r="W120" s="37" t="s">
        <v>81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hidden="1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48"/>
      <c r="P121" s="758" t="s">
        <v>80</v>
      </c>
      <c r="Q121" s="759"/>
      <c r="R121" s="759"/>
      <c r="S121" s="759"/>
      <c r="T121" s="759"/>
      <c r="U121" s="759"/>
      <c r="V121" s="760"/>
      <c r="W121" s="37" t="s">
        <v>69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hidden="1" customHeight="1" x14ac:dyDescent="0.25">
      <c r="A122" s="757" t="s">
        <v>64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27" hidden="1" customHeight="1" x14ac:dyDescent="0.25">
      <c r="A123" s="54" t="s">
        <v>235</v>
      </c>
      <c r="B123" s="54" t="s">
        <v>236</v>
      </c>
      <c r="C123" s="31">
        <v>4301051625</v>
      </c>
      <c r="D123" s="749">
        <v>4607091385168</v>
      </c>
      <c r="E123" s="750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93</v>
      </c>
      <c r="L123" s="32"/>
      <c r="M123" s="33" t="s">
        <v>94</v>
      </c>
      <c r="N123" s="33"/>
      <c r="O123" s="32">
        <v>45</v>
      </c>
      <c r="P123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52"/>
      <c r="R123" s="752"/>
      <c r="S123" s="752"/>
      <c r="T123" s="753"/>
      <c r="U123" s="34"/>
      <c r="V123" s="34"/>
      <c r="W123" s="35" t="s">
        <v>69</v>
      </c>
      <c r="X123" s="741">
        <v>0</v>
      </c>
      <c r="Y123" s="742">
        <f t="shared" ref="Y123:Y131" si="25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237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0</v>
      </c>
      <c r="BN123" s="64">
        <f t="shared" ref="BN123:BN131" si="27">IFERROR(Y123*I123/H123,"0")</f>
        <v>0</v>
      </c>
      <c r="BO123" s="64">
        <f t="shared" ref="BO123:BO131" si="28">IFERROR(1/J123*(X123/H123),"0")</f>
        <v>0</v>
      </c>
      <c r="BP123" s="64">
        <f t="shared" ref="BP123:BP131" si="29">IFERROR(1/J123*(Y123/H123),"0")</f>
        <v>0</v>
      </c>
    </row>
    <row r="124" spans="1:68" ht="37.5" hidden="1" customHeight="1" x14ac:dyDescent="0.25">
      <c r="A124" s="54" t="s">
        <v>235</v>
      </c>
      <c r="B124" s="54" t="s">
        <v>238</v>
      </c>
      <c r="C124" s="31">
        <v>4301051360</v>
      </c>
      <c r="D124" s="749">
        <v>4607091385168</v>
      </c>
      <c r="E124" s="750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93</v>
      </c>
      <c r="L124" s="32"/>
      <c r="M124" s="33" t="s">
        <v>94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52"/>
      <c r="R124" s="752"/>
      <c r="S124" s="752"/>
      <c r="T124" s="753"/>
      <c r="U124" s="34"/>
      <c r="V124" s="34"/>
      <c r="W124" s="35" t="s">
        <v>69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239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hidden="1" customHeight="1" x14ac:dyDescent="0.25">
      <c r="A125" s="54" t="s">
        <v>240</v>
      </c>
      <c r="B125" s="54" t="s">
        <v>241</v>
      </c>
      <c r="C125" s="31">
        <v>4301051742</v>
      </c>
      <c r="D125" s="749">
        <v>4680115884540</v>
      </c>
      <c r="E125" s="750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93</v>
      </c>
      <c r="L125" s="32"/>
      <c r="M125" s="33" t="s">
        <v>94</v>
      </c>
      <c r="N125" s="33"/>
      <c r="O125" s="32">
        <v>45</v>
      </c>
      <c r="P125" s="106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69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242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hidden="1" customHeight="1" x14ac:dyDescent="0.25">
      <c r="A126" s="54" t="s">
        <v>243</v>
      </c>
      <c r="B126" s="54" t="s">
        <v>244</v>
      </c>
      <c r="C126" s="31">
        <v>4301051730</v>
      </c>
      <c r="D126" s="749">
        <v>4607091383256</v>
      </c>
      <c r="E126" s="750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67</v>
      </c>
      <c r="L126" s="32"/>
      <c r="M126" s="33" t="s">
        <v>137</v>
      </c>
      <c r="N126" s="33"/>
      <c r="O126" s="32">
        <v>45</v>
      </c>
      <c r="P126" s="1156" t="s">
        <v>245</v>
      </c>
      <c r="Q126" s="752"/>
      <c r="R126" s="752"/>
      <c r="S126" s="752"/>
      <c r="T126" s="753"/>
      <c r="U126" s="34" t="s">
        <v>246</v>
      </c>
      <c r="V126" s="34"/>
      <c r="W126" s="35" t="s">
        <v>69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247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hidden="1" customHeight="1" x14ac:dyDescent="0.25">
      <c r="A127" s="54" t="s">
        <v>243</v>
      </c>
      <c r="B127" s="54" t="s">
        <v>248</v>
      </c>
      <c r="C127" s="31">
        <v>4301051362</v>
      </c>
      <c r="D127" s="749">
        <v>4607091383256</v>
      </c>
      <c r="E127" s="750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67</v>
      </c>
      <c r="L127" s="32"/>
      <c r="M127" s="33" t="s">
        <v>94</v>
      </c>
      <c r="N127" s="33"/>
      <c r="O127" s="32">
        <v>45</v>
      </c>
      <c r="P127" s="109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52"/>
      <c r="R127" s="752"/>
      <c r="S127" s="752"/>
      <c r="T127" s="753"/>
      <c r="U127" s="34"/>
      <c r="V127" s="34"/>
      <c r="W127" s="35" t="s">
        <v>69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239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hidden="1" customHeight="1" x14ac:dyDescent="0.25">
      <c r="A128" s="54" t="s">
        <v>249</v>
      </c>
      <c r="B128" s="54" t="s">
        <v>250</v>
      </c>
      <c r="C128" s="31">
        <v>4301051721</v>
      </c>
      <c r="D128" s="749">
        <v>4607091385748</v>
      </c>
      <c r="E128" s="750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67</v>
      </c>
      <c r="L128" s="32"/>
      <c r="M128" s="33" t="s">
        <v>137</v>
      </c>
      <c r="N128" s="33"/>
      <c r="O128" s="32">
        <v>45</v>
      </c>
      <c r="P128" s="1100" t="s">
        <v>251</v>
      </c>
      <c r="Q128" s="752"/>
      <c r="R128" s="752"/>
      <c r="S128" s="752"/>
      <c r="T128" s="753"/>
      <c r="U128" s="34" t="s">
        <v>246</v>
      </c>
      <c r="V128" s="34"/>
      <c r="W128" s="35" t="s">
        <v>69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247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customHeight="1" x14ac:dyDescent="0.25">
      <c r="A129" s="54" t="s">
        <v>249</v>
      </c>
      <c r="B129" s="54" t="s">
        <v>252</v>
      </c>
      <c r="C129" s="31">
        <v>4301051358</v>
      </c>
      <c r="D129" s="749">
        <v>4607091385748</v>
      </c>
      <c r="E129" s="750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67</v>
      </c>
      <c r="L129" s="32" t="s">
        <v>107</v>
      </c>
      <c r="M129" s="33" t="s">
        <v>94</v>
      </c>
      <c r="N129" s="33"/>
      <c r="O129" s="32">
        <v>45</v>
      </c>
      <c r="P129" s="8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52"/>
      <c r="R129" s="752"/>
      <c r="S129" s="752"/>
      <c r="T129" s="753"/>
      <c r="U129" s="34"/>
      <c r="V129" s="34"/>
      <c r="W129" s="35" t="s">
        <v>69</v>
      </c>
      <c r="X129" s="741">
        <v>162</v>
      </c>
      <c r="Y129" s="742">
        <f t="shared" si="25"/>
        <v>162</v>
      </c>
      <c r="Z129" s="36">
        <f t="shared" si="30"/>
        <v>0.3906</v>
      </c>
      <c r="AA129" s="56"/>
      <c r="AB129" s="57"/>
      <c r="AC129" s="195" t="s">
        <v>239</v>
      </c>
      <c r="AG129" s="64"/>
      <c r="AJ129" s="68" t="s">
        <v>108</v>
      </c>
      <c r="AK129" s="68">
        <v>491.4</v>
      </c>
      <c r="BB129" s="196" t="s">
        <v>1</v>
      </c>
      <c r="BM129" s="64">
        <f t="shared" si="26"/>
        <v>177.11999999999998</v>
      </c>
      <c r="BN129" s="64">
        <f t="shared" si="27"/>
        <v>177.11999999999998</v>
      </c>
      <c r="BO129" s="64">
        <f t="shared" si="28"/>
        <v>0.32967032967032966</v>
      </c>
      <c r="BP129" s="64">
        <f t="shared" si="29"/>
        <v>0.32967032967032966</v>
      </c>
    </row>
    <row r="130" spans="1:68" ht="27" hidden="1" customHeight="1" x14ac:dyDescent="0.25">
      <c r="A130" s="54" t="s">
        <v>253</v>
      </c>
      <c r="B130" s="54" t="s">
        <v>254</v>
      </c>
      <c r="C130" s="31">
        <v>4301051740</v>
      </c>
      <c r="D130" s="749">
        <v>4680115884533</v>
      </c>
      <c r="E130" s="750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67</v>
      </c>
      <c r="L130" s="32"/>
      <c r="M130" s="33" t="s">
        <v>94</v>
      </c>
      <c r="N130" s="33"/>
      <c r="O130" s="32">
        <v>45</v>
      </c>
      <c r="P130" s="101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52"/>
      <c r="R130" s="752"/>
      <c r="S130" s="752"/>
      <c r="T130" s="753"/>
      <c r="U130" s="34"/>
      <c r="V130" s="34"/>
      <c r="W130" s="35" t="s">
        <v>69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242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hidden="1" customHeight="1" x14ac:dyDescent="0.25">
      <c r="A131" s="54" t="s">
        <v>255</v>
      </c>
      <c r="B131" s="54" t="s">
        <v>256</v>
      </c>
      <c r="C131" s="31">
        <v>4301051480</v>
      </c>
      <c r="D131" s="749">
        <v>4680115882645</v>
      </c>
      <c r="E131" s="750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67</v>
      </c>
      <c r="L131" s="32"/>
      <c r="M131" s="33" t="s">
        <v>68</v>
      </c>
      <c r="N131" s="33"/>
      <c r="O131" s="32">
        <v>40</v>
      </c>
      <c r="P131" s="89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52"/>
      <c r="R131" s="752"/>
      <c r="S131" s="752"/>
      <c r="T131" s="753"/>
      <c r="U131" s="34"/>
      <c r="V131" s="34"/>
      <c r="W131" s="35" t="s">
        <v>69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257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x14ac:dyDescent="0.2">
      <c r="A132" s="747"/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8"/>
      <c r="P132" s="758" t="s">
        <v>80</v>
      </c>
      <c r="Q132" s="759"/>
      <c r="R132" s="759"/>
      <c r="S132" s="759"/>
      <c r="T132" s="759"/>
      <c r="U132" s="759"/>
      <c r="V132" s="760"/>
      <c r="W132" s="37" t="s">
        <v>81</v>
      </c>
      <c r="X132" s="743">
        <f>IFERROR(X123/H123,"0")+IFERROR(X124/H124,"0")+IFERROR(X125/H125,"0")+IFERROR(X126/H126,"0")+IFERROR(X127/H127,"0")+IFERROR(X128/H128,"0")+IFERROR(X129/H129,"0")+IFERROR(X130/H130,"0")+IFERROR(X131/H131,"0")</f>
        <v>59.999999999999993</v>
      </c>
      <c r="Y132" s="743">
        <f>IFERROR(Y123/H123,"0")+IFERROR(Y124/H124,"0")+IFERROR(Y125/H125,"0")+IFERROR(Y126/H126,"0")+IFERROR(Y127/H127,"0")+IFERROR(Y128/H128,"0")+IFERROR(Y129/H129,"0")+IFERROR(Y130/H130,"0")+IFERROR(Y131/H131,"0")</f>
        <v>59.999999999999993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0.3906</v>
      </c>
      <c r="AA132" s="744"/>
      <c r="AB132" s="744"/>
      <c r="AC132" s="744"/>
    </row>
    <row r="133" spans="1:68" x14ac:dyDescent="0.2">
      <c r="A133" s="746"/>
      <c r="B133" s="746"/>
      <c r="C133" s="746"/>
      <c r="D133" s="746"/>
      <c r="E133" s="746"/>
      <c r="F133" s="746"/>
      <c r="G133" s="746"/>
      <c r="H133" s="746"/>
      <c r="I133" s="746"/>
      <c r="J133" s="746"/>
      <c r="K133" s="746"/>
      <c r="L133" s="746"/>
      <c r="M133" s="746"/>
      <c r="N133" s="746"/>
      <c r="O133" s="748"/>
      <c r="P133" s="758" t="s">
        <v>80</v>
      </c>
      <c r="Q133" s="759"/>
      <c r="R133" s="759"/>
      <c r="S133" s="759"/>
      <c r="T133" s="759"/>
      <c r="U133" s="759"/>
      <c r="V133" s="760"/>
      <c r="W133" s="37" t="s">
        <v>69</v>
      </c>
      <c r="X133" s="743">
        <f>IFERROR(SUM(X123:X131),"0")</f>
        <v>162</v>
      </c>
      <c r="Y133" s="743">
        <f>IFERROR(SUM(Y123:Y131),"0")</f>
        <v>162</v>
      </c>
      <c r="Z133" s="37"/>
      <c r="AA133" s="744"/>
      <c r="AB133" s="744"/>
      <c r="AC133" s="744"/>
    </row>
    <row r="134" spans="1:68" ht="14.25" hidden="1" customHeight="1" x14ac:dyDescent="0.25">
      <c r="A134" s="757" t="s">
        <v>183</v>
      </c>
      <c r="B134" s="746"/>
      <c r="C134" s="746"/>
      <c r="D134" s="746"/>
      <c r="E134" s="746"/>
      <c r="F134" s="746"/>
      <c r="G134" s="746"/>
      <c r="H134" s="746"/>
      <c r="I134" s="746"/>
      <c r="J134" s="746"/>
      <c r="K134" s="746"/>
      <c r="L134" s="746"/>
      <c r="M134" s="746"/>
      <c r="N134" s="746"/>
      <c r="O134" s="746"/>
      <c r="P134" s="746"/>
      <c r="Q134" s="746"/>
      <c r="R134" s="746"/>
      <c r="S134" s="746"/>
      <c r="T134" s="746"/>
      <c r="U134" s="746"/>
      <c r="V134" s="746"/>
      <c r="W134" s="746"/>
      <c r="X134" s="746"/>
      <c r="Y134" s="746"/>
      <c r="Z134" s="746"/>
      <c r="AA134" s="737"/>
      <c r="AB134" s="737"/>
      <c r="AC134" s="737"/>
    </row>
    <row r="135" spans="1:68" ht="37.5" hidden="1" customHeight="1" x14ac:dyDescent="0.25">
      <c r="A135" s="54" t="s">
        <v>258</v>
      </c>
      <c r="B135" s="54" t="s">
        <v>259</v>
      </c>
      <c r="C135" s="31">
        <v>4301060356</v>
      </c>
      <c r="D135" s="749">
        <v>4680115882652</v>
      </c>
      <c r="E135" s="750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67</v>
      </c>
      <c r="L135" s="32"/>
      <c r="M135" s="33" t="s">
        <v>68</v>
      </c>
      <c r="N135" s="33"/>
      <c r="O135" s="32">
        <v>40</v>
      </c>
      <c r="P135" s="10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52"/>
      <c r="R135" s="752"/>
      <c r="S135" s="752"/>
      <c r="T135" s="753"/>
      <c r="U135" s="34"/>
      <c r="V135" s="34"/>
      <c r="W135" s="35" t="s">
        <v>69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261</v>
      </c>
      <c r="B136" s="54" t="s">
        <v>262</v>
      </c>
      <c r="C136" s="31">
        <v>4301060317</v>
      </c>
      <c r="D136" s="749">
        <v>4680115880238</v>
      </c>
      <c r="E136" s="750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67</v>
      </c>
      <c r="L136" s="32"/>
      <c r="M136" s="33" t="s">
        <v>94</v>
      </c>
      <c r="N136" s="33"/>
      <c r="O136" s="32">
        <v>40</v>
      </c>
      <c r="P136" s="11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52"/>
      <c r="R136" s="752"/>
      <c r="S136" s="752"/>
      <c r="T136" s="753"/>
      <c r="U136" s="34"/>
      <c r="V136" s="34"/>
      <c r="W136" s="35" t="s">
        <v>69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263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747"/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8"/>
      <c r="P137" s="758" t="s">
        <v>80</v>
      </c>
      <c r="Q137" s="759"/>
      <c r="R137" s="759"/>
      <c r="S137" s="759"/>
      <c r="T137" s="759"/>
      <c r="U137" s="759"/>
      <c r="V137" s="760"/>
      <c r="W137" s="37" t="s">
        <v>81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hidden="1" x14ac:dyDescent="0.2">
      <c r="A138" s="746"/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8"/>
      <c r="P138" s="758" t="s">
        <v>80</v>
      </c>
      <c r="Q138" s="759"/>
      <c r="R138" s="759"/>
      <c r="S138" s="759"/>
      <c r="T138" s="759"/>
      <c r="U138" s="759"/>
      <c r="V138" s="760"/>
      <c r="W138" s="37" t="s">
        <v>69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hidden="1" customHeight="1" x14ac:dyDescent="0.25">
      <c r="A139" s="745" t="s">
        <v>264</v>
      </c>
      <c r="B139" s="746"/>
      <c r="C139" s="746"/>
      <c r="D139" s="746"/>
      <c r="E139" s="746"/>
      <c r="F139" s="746"/>
      <c r="G139" s="746"/>
      <c r="H139" s="746"/>
      <c r="I139" s="746"/>
      <c r="J139" s="746"/>
      <c r="K139" s="746"/>
      <c r="L139" s="746"/>
      <c r="M139" s="746"/>
      <c r="N139" s="746"/>
      <c r="O139" s="746"/>
      <c r="P139" s="746"/>
      <c r="Q139" s="746"/>
      <c r="R139" s="746"/>
      <c r="S139" s="746"/>
      <c r="T139" s="746"/>
      <c r="U139" s="746"/>
      <c r="V139" s="746"/>
      <c r="W139" s="746"/>
      <c r="X139" s="746"/>
      <c r="Y139" s="746"/>
      <c r="Z139" s="746"/>
      <c r="AA139" s="736"/>
      <c r="AB139" s="736"/>
      <c r="AC139" s="736"/>
    </row>
    <row r="140" spans="1:68" ht="14.25" hidden="1" customHeight="1" x14ac:dyDescent="0.25">
      <c r="A140" s="757" t="s">
        <v>90</v>
      </c>
      <c r="B140" s="746"/>
      <c r="C140" s="746"/>
      <c r="D140" s="746"/>
      <c r="E140" s="746"/>
      <c r="F140" s="746"/>
      <c r="G140" s="746"/>
      <c r="H140" s="746"/>
      <c r="I140" s="746"/>
      <c r="J140" s="746"/>
      <c r="K140" s="746"/>
      <c r="L140" s="746"/>
      <c r="M140" s="746"/>
      <c r="N140" s="746"/>
      <c r="O140" s="746"/>
      <c r="P140" s="746"/>
      <c r="Q140" s="746"/>
      <c r="R140" s="746"/>
      <c r="S140" s="746"/>
      <c r="T140" s="746"/>
      <c r="U140" s="746"/>
      <c r="V140" s="746"/>
      <c r="W140" s="746"/>
      <c r="X140" s="746"/>
      <c r="Y140" s="746"/>
      <c r="Z140" s="746"/>
      <c r="AA140" s="737"/>
      <c r="AB140" s="737"/>
      <c r="AC140" s="737"/>
    </row>
    <row r="141" spans="1:68" ht="27" hidden="1" customHeight="1" x14ac:dyDescent="0.25">
      <c r="A141" s="54" t="s">
        <v>265</v>
      </c>
      <c r="B141" s="54" t="s">
        <v>266</v>
      </c>
      <c r="C141" s="31">
        <v>4301011562</v>
      </c>
      <c r="D141" s="749">
        <v>4680115882577</v>
      </c>
      <c r="E141" s="750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67</v>
      </c>
      <c r="L141" s="32"/>
      <c r="M141" s="33" t="s">
        <v>85</v>
      </c>
      <c r="N141" s="33"/>
      <c r="O141" s="32">
        <v>90</v>
      </c>
      <c r="P141" s="9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52"/>
      <c r="R141" s="752"/>
      <c r="S141" s="752"/>
      <c r="T141" s="753"/>
      <c r="U141" s="34"/>
      <c r="V141" s="34"/>
      <c r="W141" s="35" t="s">
        <v>69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267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265</v>
      </c>
      <c r="B142" s="54" t="s">
        <v>268</v>
      </c>
      <c r="C142" s="31">
        <v>4301011564</v>
      </c>
      <c r="D142" s="749">
        <v>4680115882577</v>
      </c>
      <c r="E142" s="750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67</v>
      </c>
      <c r="L142" s="32"/>
      <c r="M142" s="33" t="s">
        <v>85</v>
      </c>
      <c r="N142" s="33"/>
      <c r="O142" s="32">
        <v>90</v>
      </c>
      <c r="P142" s="9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52"/>
      <c r="R142" s="752"/>
      <c r="S142" s="752"/>
      <c r="T142" s="753"/>
      <c r="U142" s="34"/>
      <c r="V142" s="34"/>
      <c r="W142" s="35" t="s">
        <v>69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267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747"/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8"/>
      <c r="P143" s="758" t="s">
        <v>80</v>
      </c>
      <c r="Q143" s="759"/>
      <c r="R143" s="759"/>
      <c r="S143" s="759"/>
      <c r="T143" s="759"/>
      <c r="U143" s="759"/>
      <c r="V143" s="760"/>
      <c r="W143" s="37" t="s">
        <v>81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hidden="1" x14ac:dyDescent="0.2">
      <c r="A144" s="746"/>
      <c r="B144" s="746"/>
      <c r="C144" s="746"/>
      <c r="D144" s="746"/>
      <c r="E144" s="746"/>
      <c r="F144" s="746"/>
      <c r="G144" s="746"/>
      <c r="H144" s="746"/>
      <c r="I144" s="746"/>
      <c r="J144" s="746"/>
      <c r="K144" s="746"/>
      <c r="L144" s="746"/>
      <c r="M144" s="746"/>
      <c r="N144" s="746"/>
      <c r="O144" s="748"/>
      <c r="P144" s="758" t="s">
        <v>80</v>
      </c>
      <c r="Q144" s="759"/>
      <c r="R144" s="759"/>
      <c r="S144" s="759"/>
      <c r="T144" s="759"/>
      <c r="U144" s="759"/>
      <c r="V144" s="760"/>
      <c r="W144" s="37" t="s">
        <v>69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hidden="1" customHeight="1" x14ac:dyDescent="0.25">
      <c r="A145" s="757" t="s">
        <v>152</v>
      </c>
      <c r="B145" s="746"/>
      <c r="C145" s="746"/>
      <c r="D145" s="746"/>
      <c r="E145" s="746"/>
      <c r="F145" s="746"/>
      <c r="G145" s="746"/>
      <c r="H145" s="746"/>
      <c r="I145" s="746"/>
      <c r="J145" s="746"/>
      <c r="K145" s="746"/>
      <c r="L145" s="746"/>
      <c r="M145" s="746"/>
      <c r="N145" s="746"/>
      <c r="O145" s="746"/>
      <c r="P145" s="746"/>
      <c r="Q145" s="746"/>
      <c r="R145" s="746"/>
      <c r="S145" s="746"/>
      <c r="T145" s="746"/>
      <c r="U145" s="746"/>
      <c r="V145" s="746"/>
      <c r="W145" s="746"/>
      <c r="X145" s="746"/>
      <c r="Y145" s="746"/>
      <c r="Z145" s="746"/>
      <c r="AA145" s="737"/>
      <c r="AB145" s="737"/>
      <c r="AC145" s="737"/>
    </row>
    <row r="146" spans="1:68" ht="27" hidden="1" customHeight="1" x14ac:dyDescent="0.25">
      <c r="A146" s="54" t="s">
        <v>269</v>
      </c>
      <c r="B146" s="54" t="s">
        <v>270</v>
      </c>
      <c r="C146" s="31">
        <v>4301031235</v>
      </c>
      <c r="D146" s="749">
        <v>4680115883444</v>
      </c>
      <c r="E146" s="750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67</v>
      </c>
      <c r="L146" s="32"/>
      <c r="M146" s="33" t="s">
        <v>85</v>
      </c>
      <c r="N146" s="33"/>
      <c r="O146" s="32">
        <v>90</v>
      </c>
      <c r="P146" s="11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52"/>
      <c r="R146" s="752"/>
      <c r="S146" s="752"/>
      <c r="T146" s="753"/>
      <c r="U146" s="34"/>
      <c r="V146" s="34"/>
      <c r="W146" s="35" t="s">
        <v>69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269</v>
      </c>
      <c r="B147" s="54" t="s">
        <v>272</v>
      </c>
      <c r="C147" s="31">
        <v>4301031234</v>
      </c>
      <c r="D147" s="749">
        <v>4680115883444</v>
      </c>
      <c r="E147" s="750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67</v>
      </c>
      <c r="L147" s="32"/>
      <c r="M147" s="33" t="s">
        <v>85</v>
      </c>
      <c r="N147" s="33"/>
      <c r="O147" s="32">
        <v>90</v>
      </c>
      <c r="P147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52"/>
      <c r="R147" s="752"/>
      <c r="S147" s="752"/>
      <c r="T147" s="753"/>
      <c r="U147" s="34"/>
      <c r="V147" s="34"/>
      <c r="W147" s="35" t="s">
        <v>69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47"/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8"/>
      <c r="P148" s="758" t="s">
        <v>80</v>
      </c>
      <c r="Q148" s="759"/>
      <c r="R148" s="759"/>
      <c r="S148" s="759"/>
      <c r="T148" s="759"/>
      <c r="U148" s="759"/>
      <c r="V148" s="760"/>
      <c r="W148" s="37" t="s">
        <v>81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hidden="1" x14ac:dyDescent="0.2">
      <c r="A149" s="746"/>
      <c r="B149" s="746"/>
      <c r="C149" s="746"/>
      <c r="D149" s="746"/>
      <c r="E149" s="746"/>
      <c r="F149" s="746"/>
      <c r="G149" s="746"/>
      <c r="H149" s="746"/>
      <c r="I149" s="746"/>
      <c r="J149" s="746"/>
      <c r="K149" s="746"/>
      <c r="L149" s="746"/>
      <c r="M149" s="746"/>
      <c r="N149" s="746"/>
      <c r="O149" s="748"/>
      <c r="P149" s="758" t="s">
        <v>80</v>
      </c>
      <c r="Q149" s="759"/>
      <c r="R149" s="759"/>
      <c r="S149" s="759"/>
      <c r="T149" s="759"/>
      <c r="U149" s="759"/>
      <c r="V149" s="760"/>
      <c r="W149" s="37" t="s">
        <v>69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hidden="1" customHeight="1" x14ac:dyDescent="0.25">
      <c r="A150" s="757" t="s">
        <v>64</v>
      </c>
      <c r="B150" s="746"/>
      <c r="C150" s="746"/>
      <c r="D150" s="746"/>
      <c r="E150" s="746"/>
      <c r="F150" s="746"/>
      <c r="G150" s="746"/>
      <c r="H150" s="746"/>
      <c r="I150" s="746"/>
      <c r="J150" s="746"/>
      <c r="K150" s="746"/>
      <c r="L150" s="746"/>
      <c r="M150" s="746"/>
      <c r="N150" s="746"/>
      <c r="O150" s="746"/>
      <c r="P150" s="746"/>
      <c r="Q150" s="746"/>
      <c r="R150" s="746"/>
      <c r="S150" s="746"/>
      <c r="T150" s="746"/>
      <c r="U150" s="746"/>
      <c r="V150" s="746"/>
      <c r="W150" s="746"/>
      <c r="X150" s="746"/>
      <c r="Y150" s="746"/>
      <c r="Z150" s="746"/>
      <c r="AA150" s="737"/>
      <c r="AB150" s="737"/>
      <c r="AC150" s="737"/>
    </row>
    <row r="151" spans="1:68" ht="16.5" hidden="1" customHeight="1" x14ac:dyDescent="0.25">
      <c r="A151" s="54" t="s">
        <v>273</v>
      </c>
      <c r="B151" s="54" t="s">
        <v>274</v>
      </c>
      <c r="C151" s="31">
        <v>4301051477</v>
      </c>
      <c r="D151" s="749">
        <v>4680115882584</v>
      </c>
      <c r="E151" s="750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67</v>
      </c>
      <c r="L151" s="32"/>
      <c r="M151" s="33" t="s">
        <v>85</v>
      </c>
      <c r="N151" s="33"/>
      <c r="O151" s="32">
        <v>60</v>
      </c>
      <c r="P151" s="11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52"/>
      <c r="R151" s="752"/>
      <c r="S151" s="752"/>
      <c r="T151" s="753"/>
      <c r="U151" s="34"/>
      <c r="V151" s="34"/>
      <c r="W151" s="35" t="s">
        <v>69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267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273</v>
      </c>
      <c r="B152" s="54" t="s">
        <v>275</v>
      </c>
      <c r="C152" s="31">
        <v>4301051476</v>
      </c>
      <c r="D152" s="749">
        <v>4680115882584</v>
      </c>
      <c r="E152" s="750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67</v>
      </c>
      <c r="L152" s="32"/>
      <c r="M152" s="33" t="s">
        <v>85</v>
      </c>
      <c r="N152" s="33"/>
      <c r="O152" s="32">
        <v>60</v>
      </c>
      <c r="P152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52"/>
      <c r="R152" s="752"/>
      <c r="S152" s="752"/>
      <c r="T152" s="753"/>
      <c r="U152" s="34"/>
      <c r="V152" s="34"/>
      <c r="W152" s="35" t="s">
        <v>69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267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47"/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8"/>
      <c r="P153" s="758" t="s">
        <v>80</v>
      </c>
      <c r="Q153" s="759"/>
      <c r="R153" s="759"/>
      <c r="S153" s="759"/>
      <c r="T153" s="759"/>
      <c r="U153" s="759"/>
      <c r="V153" s="760"/>
      <c r="W153" s="37" t="s">
        <v>81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hidden="1" x14ac:dyDescent="0.2">
      <c r="A154" s="746"/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8"/>
      <c r="P154" s="758" t="s">
        <v>80</v>
      </c>
      <c r="Q154" s="759"/>
      <c r="R154" s="759"/>
      <c r="S154" s="759"/>
      <c r="T154" s="759"/>
      <c r="U154" s="759"/>
      <c r="V154" s="760"/>
      <c r="W154" s="37" t="s">
        <v>69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hidden="1" customHeight="1" x14ac:dyDescent="0.25">
      <c r="A155" s="745" t="s">
        <v>88</v>
      </c>
      <c r="B155" s="746"/>
      <c r="C155" s="746"/>
      <c r="D155" s="746"/>
      <c r="E155" s="746"/>
      <c r="F155" s="746"/>
      <c r="G155" s="746"/>
      <c r="H155" s="746"/>
      <c r="I155" s="746"/>
      <c r="J155" s="746"/>
      <c r="K155" s="746"/>
      <c r="L155" s="746"/>
      <c r="M155" s="746"/>
      <c r="N155" s="746"/>
      <c r="O155" s="746"/>
      <c r="P155" s="746"/>
      <c r="Q155" s="746"/>
      <c r="R155" s="746"/>
      <c r="S155" s="746"/>
      <c r="T155" s="746"/>
      <c r="U155" s="746"/>
      <c r="V155" s="746"/>
      <c r="W155" s="746"/>
      <c r="X155" s="746"/>
      <c r="Y155" s="746"/>
      <c r="Z155" s="746"/>
      <c r="AA155" s="736"/>
      <c r="AB155" s="736"/>
      <c r="AC155" s="736"/>
    </row>
    <row r="156" spans="1:68" ht="14.25" hidden="1" customHeight="1" x14ac:dyDescent="0.25">
      <c r="A156" s="757" t="s">
        <v>90</v>
      </c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46"/>
      <c r="P156" s="746"/>
      <c r="Q156" s="746"/>
      <c r="R156" s="746"/>
      <c r="S156" s="746"/>
      <c r="T156" s="746"/>
      <c r="U156" s="746"/>
      <c r="V156" s="746"/>
      <c r="W156" s="746"/>
      <c r="X156" s="746"/>
      <c r="Y156" s="746"/>
      <c r="Z156" s="746"/>
      <c r="AA156" s="737"/>
      <c r="AB156" s="737"/>
      <c r="AC156" s="737"/>
    </row>
    <row r="157" spans="1:68" ht="27" hidden="1" customHeight="1" x14ac:dyDescent="0.25">
      <c r="A157" s="54" t="s">
        <v>276</v>
      </c>
      <c r="B157" s="54" t="s">
        <v>277</v>
      </c>
      <c r="C157" s="31">
        <v>4301011705</v>
      </c>
      <c r="D157" s="749">
        <v>4607091384604</v>
      </c>
      <c r="E157" s="750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104</v>
      </c>
      <c r="L157" s="32"/>
      <c r="M157" s="33" t="s">
        <v>97</v>
      </c>
      <c r="N157" s="33"/>
      <c r="O157" s="32">
        <v>50</v>
      </c>
      <c r="P157" s="7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52"/>
      <c r="R157" s="752"/>
      <c r="S157" s="752"/>
      <c r="T157" s="753"/>
      <c r="U157" s="34"/>
      <c r="V157" s="34"/>
      <c r="W157" s="35" t="s">
        <v>69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278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747"/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8"/>
      <c r="P158" s="758" t="s">
        <v>80</v>
      </c>
      <c r="Q158" s="759"/>
      <c r="R158" s="759"/>
      <c r="S158" s="759"/>
      <c r="T158" s="759"/>
      <c r="U158" s="759"/>
      <c r="V158" s="760"/>
      <c r="W158" s="37" t="s">
        <v>81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hidden="1" x14ac:dyDescent="0.2">
      <c r="A159" s="746"/>
      <c r="B159" s="746"/>
      <c r="C159" s="746"/>
      <c r="D159" s="746"/>
      <c r="E159" s="746"/>
      <c r="F159" s="746"/>
      <c r="G159" s="746"/>
      <c r="H159" s="746"/>
      <c r="I159" s="746"/>
      <c r="J159" s="746"/>
      <c r="K159" s="746"/>
      <c r="L159" s="746"/>
      <c r="M159" s="746"/>
      <c r="N159" s="746"/>
      <c r="O159" s="748"/>
      <c r="P159" s="758" t="s">
        <v>80</v>
      </c>
      <c r="Q159" s="759"/>
      <c r="R159" s="759"/>
      <c r="S159" s="759"/>
      <c r="T159" s="759"/>
      <c r="U159" s="759"/>
      <c r="V159" s="760"/>
      <c r="W159" s="37" t="s">
        <v>69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hidden="1" customHeight="1" x14ac:dyDescent="0.25">
      <c r="A160" s="757" t="s">
        <v>152</v>
      </c>
      <c r="B160" s="746"/>
      <c r="C160" s="746"/>
      <c r="D160" s="746"/>
      <c r="E160" s="746"/>
      <c r="F160" s="746"/>
      <c r="G160" s="746"/>
      <c r="H160" s="746"/>
      <c r="I160" s="746"/>
      <c r="J160" s="746"/>
      <c r="K160" s="746"/>
      <c r="L160" s="746"/>
      <c r="M160" s="746"/>
      <c r="N160" s="746"/>
      <c r="O160" s="746"/>
      <c r="P160" s="746"/>
      <c r="Q160" s="746"/>
      <c r="R160" s="746"/>
      <c r="S160" s="746"/>
      <c r="T160" s="746"/>
      <c r="U160" s="746"/>
      <c r="V160" s="746"/>
      <c r="W160" s="746"/>
      <c r="X160" s="746"/>
      <c r="Y160" s="746"/>
      <c r="Z160" s="746"/>
      <c r="AA160" s="737"/>
      <c r="AB160" s="737"/>
      <c r="AC160" s="737"/>
    </row>
    <row r="161" spans="1:68" ht="16.5" hidden="1" customHeight="1" x14ac:dyDescent="0.25">
      <c r="A161" s="54" t="s">
        <v>279</v>
      </c>
      <c r="B161" s="54" t="s">
        <v>280</v>
      </c>
      <c r="C161" s="31">
        <v>4301030895</v>
      </c>
      <c r="D161" s="749">
        <v>4607091387667</v>
      </c>
      <c r="E161" s="750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93</v>
      </c>
      <c r="L161" s="32"/>
      <c r="M161" s="33" t="s">
        <v>97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69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281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282</v>
      </c>
      <c r="B162" s="54" t="s">
        <v>283</v>
      </c>
      <c r="C162" s="31">
        <v>4301030961</v>
      </c>
      <c r="D162" s="749">
        <v>4607091387636</v>
      </c>
      <c r="E162" s="750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104</v>
      </c>
      <c r="L162" s="32"/>
      <c r="M162" s="33" t="s">
        <v>68</v>
      </c>
      <c r="N162" s="33"/>
      <c r="O162" s="32">
        <v>40</v>
      </c>
      <c r="P162" s="10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52"/>
      <c r="R162" s="752"/>
      <c r="S162" s="752"/>
      <c r="T162" s="753"/>
      <c r="U162" s="34"/>
      <c r="V162" s="34"/>
      <c r="W162" s="35" t="s">
        <v>69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284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hidden="1" customHeight="1" x14ac:dyDescent="0.25">
      <c r="A163" s="54" t="s">
        <v>285</v>
      </c>
      <c r="B163" s="54" t="s">
        <v>286</v>
      </c>
      <c r="C163" s="31">
        <v>4301030963</v>
      </c>
      <c r="D163" s="749">
        <v>4607091382426</v>
      </c>
      <c r="E163" s="750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93</v>
      </c>
      <c r="L163" s="32"/>
      <c r="M163" s="33" t="s">
        <v>68</v>
      </c>
      <c r="N163" s="33"/>
      <c r="O163" s="32">
        <v>40</v>
      </c>
      <c r="P163" s="7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52"/>
      <c r="R163" s="752"/>
      <c r="S163" s="752"/>
      <c r="T163" s="753"/>
      <c r="U163" s="34"/>
      <c r="V163" s="34"/>
      <c r="W163" s="35" t="s">
        <v>69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287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288</v>
      </c>
      <c r="B164" s="54" t="s">
        <v>289</v>
      </c>
      <c r="C164" s="31">
        <v>4301030962</v>
      </c>
      <c r="D164" s="749">
        <v>4607091386547</v>
      </c>
      <c r="E164" s="750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113</v>
      </c>
      <c r="L164" s="32"/>
      <c r="M164" s="33" t="s">
        <v>68</v>
      </c>
      <c r="N164" s="33"/>
      <c r="O164" s="32">
        <v>40</v>
      </c>
      <c r="P164" s="10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52"/>
      <c r="R164" s="752"/>
      <c r="S164" s="752"/>
      <c r="T164" s="753"/>
      <c r="U164" s="34"/>
      <c r="V164" s="34"/>
      <c r="W164" s="35" t="s">
        <v>69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284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290</v>
      </c>
      <c r="B165" s="54" t="s">
        <v>291</v>
      </c>
      <c r="C165" s="31">
        <v>4301030964</v>
      </c>
      <c r="D165" s="749">
        <v>4607091382464</v>
      </c>
      <c r="E165" s="750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113</v>
      </c>
      <c r="L165" s="32"/>
      <c r="M165" s="33" t="s">
        <v>68</v>
      </c>
      <c r="N165" s="33"/>
      <c r="O165" s="32">
        <v>40</v>
      </c>
      <c r="P165" s="78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52"/>
      <c r="R165" s="752"/>
      <c r="S165" s="752"/>
      <c r="T165" s="753"/>
      <c r="U165" s="34"/>
      <c r="V165" s="34"/>
      <c r="W165" s="35" t="s">
        <v>69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287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47"/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8"/>
      <c r="P166" s="758" t="s">
        <v>80</v>
      </c>
      <c r="Q166" s="759"/>
      <c r="R166" s="759"/>
      <c r="S166" s="759"/>
      <c r="T166" s="759"/>
      <c r="U166" s="759"/>
      <c r="V166" s="760"/>
      <c r="W166" s="37" t="s">
        <v>81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hidden="1" x14ac:dyDescent="0.2">
      <c r="A167" s="746"/>
      <c r="B167" s="746"/>
      <c r="C167" s="746"/>
      <c r="D167" s="746"/>
      <c r="E167" s="746"/>
      <c r="F167" s="746"/>
      <c r="G167" s="746"/>
      <c r="H167" s="746"/>
      <c r="I167" s="746"/>
      <c r="J167" s="746"/>
      <c r="K167" s="746"/>
      <c r="L167" s="746"/>
      <c r="M167" s="746"/>
      <c r="N167" s="746"/>
      <c r="O167" s="748"/>
      <c r="P167" s="758" t="s">
        <v>80</v>
      </c>
      <c r="Q167" s="759"/>
      <c r="R167" s="759"/>
      <c r="S167" s="759"/>
      <c r="T167" s="759"/>
      <c r="U167" s="759"/>
      <c r="V167" s="760"/>
      <c r="W167" s="37" t="s">
        <v>69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hidden="1" customHeight="1" x14ac:dyDescent="0.25">
      <c r="A168" s="757" t="s">
        <v>64</v>
      </c>
      <c r="B168" s="746"/>
      <c r="C168" s="746"/>
      <c r="D168" s="746"/>
      <c r="E168" s="746"/>
      <c r="F168" s="746"/>
      <c r="G168" s="746"/>
      <c r="H168" s="746"/>
      <c r="I168" s="746"/>
      <c r="J168" s="746"/>
      <c r="K168" s="746"/>
      <c r="L168" s="746"/>
      <c r="M168" s="746"/>
      <c r="N168" s="746"/>
      <c r="O168" s="746"/>
      <c r="P168" s="746"/>
      <c r="Q168" s="746"/>
      <c r="R168" s="746"/>
      <c r="S168" s="746"/>
      <c r="T168" s="746"/>
      <c r="U168" s="746"/>
      <c r="V168" s="746"/>
      <c r="W168" s="746"/>
      <c r="X168" s="746"/>
      <c r="Y168" s="746"/>
      <c r="Z168" s="746"/>
      <c r="AA168" s="737"/>
      <c r="AB168" s="737"/>
      <c r="AC168" s="737"/>
    </row>
    <row r="169" spans="1:68" ht="16.5" hidden="1" customHeight="1" x14ac:dyDescent="0.25">
      <c r="A169" s="54" t="s">
        <v>292</v>
      </c>
      <c r="B169" s="54" t="s">
        <v>293</v>
      </c>
      <c r="C169" s="31">
        <v>4301051653</v>
      </c>
      <c r="D169" s="749">
        <v>4607091386264</v>
      </c>
      <c r="E169" s="750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67</v>
      </c>
      <c r="L169" s="32"/>
      <c r="M169" s="33" t="s">
        <v>94</v>
      </c>
      <c r="N169" s="33"/>
      <c r="O169" s="32">
        <v>31</v>
      </c>
      <c r="P169" s="9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52"/>
      <c r="R169" s="752"/>
      <c r="S169" s="752"/>
      <c r="T169" s="753"/>
      <c r="U169" s="34"/>
      <c r="V169" s="34"/>
      <c r="W169" s="35" t="s">
        <v>69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295</v>
      </c>
      <c r="B170" s="54" t="s">
        <v>296</v>
      </c>
      <c r="C170" s="31">
        <v>4301051313</v>
      </c>
      <c r="D170" s="749">
        <v>4607091385427</v>
      </c>
      <c r="E170" s="750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67</v>
      </c>
      <c r="L170" s="32"/>
      <c r="M170" s="33" t="s">
        <v>68</v>
      </c>
      <c r="N170" s="33"/>
      <c r="O170" s="32">
        <v>40</v>
      </c>
      <c r="P170" s="8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52"/>
      <c r="R170" s="752"/>
      <c r="S170" s="752"/>
      <c r="T170" s="753"/>
      <c r="U170" s="34"/>
      <c r="V170" s="34"/>
      <c r="W170" s="35" t="s">
        <v>69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297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7"/>
      <c r="B171" s="746"/>
      <c r="C171" s="746"/>
      <c r="D171" s="746"/>
      <c r="E171" s="746"/>
      <c r="F171" s="746"/>
      <c r="G171" s="746"/>
      <c r="H171" s="746"/>
      <c r="I171" s="746"/>
      <c r="J171" s="746"/>
      <c r="K171" s="746"/>
      <c r="L171" s="746"/>
      <c r="M171" s="746"/>
      <c r="N171" s="746"/>
      <c r="O171" s="748"/>
      <c r="P171" s="758" t="s">
        <v>80</v>
      </c>
      <c r="Q171" s="759"/>
      <c r="R171" s="759"/>
      <c r="S171" s="759"/>
      <c r="T171" s="759"/>
      <c r="U171" s="759"/>
      <c r="V171" s="760"/>
      <c r="W171" s="37" t="s">
        <v>81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hidden="1" x14ac:dyDescent="0.2">
      <c r="A172" s="746"/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8"/>
      <c r="P172" s="758" t="s">
        <v>80</v>
      </c>
      <c r="Q172" s="759"/>
      <c r="R172" s="759"/>
      <c r="S172" s="759"/>
      <c r="T172" s="759"/>
      <c r="U172" s="759"/>
      <c r="V172" s="760"/>
      <c r="W172" s="37" t="s">
        <v>69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hidden="1" customHeight="1" x14ac:dyDescent="0.2">
      <c r="A173" s="791" t="s">
        <v>298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48"/>
      <c r="AB173" s="48"/>
      <c r="AC173" s="48"/>
    </row>
    <row r="174" spans="1:68" ht="16.5" hidden="1" customHeight="1" x14ac:dyDescent="0.25">
      <c r="A174" s="745" t="s">
        <v>299</v>
      </c>
      <c r="B174" s="746"/>
      <c r="C174" s="746"/>
      <c r="D174" s="746"/>
      <c r="E174" s="746"/>
      <c r="F174" s="746"/>
      <c r="G174" s="746"/>
      <c r="H174" s="746"/>
      <c r="I174" s="746"/>
      <c r="J174" s="746"/>
      <c r="K174" s="746"/>
      <c r="L174" s="746"/>
      <c r="M174" s="746"/>
      <c r="N174" s="746"/>
      <c r="O174" s="746"/>
      <c r="P174" s="746"/>
      <c r="Q174" s="746"/>
      <c r="R174" s="746"/>
      <c r="S174" s="746"/>
      <c r="T174" s="746"/>
      <c r="U174" s="746"/>
      <c r="V174" s="746"/>
      <c r="W174" s="746"/>
      <c r="X174" s="746"/>
      <c r="Y174" s="746"/>
      <c r="Z174" s="746"/>
      <c r="AA174" s="736"/>
      <c r="AB174" s="736"/>
      <c r="AC174" s="736"/>
    </row>
    <row r="175" spans="1:68" ht="14.25" hidden="1" customHeight="1" x14ac:dyDescent="0.25">
      <c r="A175" s="757" t="s">
        <v>141</v>
      </c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46"/>
      <c r="P175" s="746"/>
      <c r="Q175" s="746"/>
      <c r="R175" s="746"/>
      <c r="S175" s="746"/>
      <c r="T175" s="746"/>
      <c r="U175" s="746"/>
      <c r="V175" s="746"/>
      <c r="W175" s="746"/>
      <c r="X175" s="746"/>
      <c r="Y175" s="746"/>
      <c r="Z175" s="746"/>
      <c r="AA175" s="737"/>
      <c r="AB175" s="737"/>
      <c r="AC175" s="737"/>
    </row>
    <row r="176" spans="1:68" ht="27" hidden="1" customHeight="1" x14ac:dyDescent="0.25">
      <c r="A176" s="54" t="s">
        <v>300</v>
      </c>
      <c r="B176" s="54" t="s">
        <v>301</v>
      </c>
      <c r="C176" s="31">
        <v>4301020323</v>
      </c>
      <c r="D176" s="749">
        <v>4680115886223</v>
      </c>
      <c r="E176" s="750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113</v>
      </c>
      <c r="L176" s="32"/>
      <c r="M176" s="33" t="s">
        <v>68</v>
      </c>
      <c r="N176" s="33"/>
      <c r="O176" s="32">
        <v>40</v>
      </c>
      <c r="P176" s="10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52"/>
      <c r="R176" s="752"/>
      <c r="S176" s="752"/>
      <c r="T176" s="753"/>
      <c r="U176" s="34"/>
      <c r="V176" s="34"/>
      <c r="W176" s="35" t="s">
        <v>69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302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47"/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8"/>
      <c r="P177" s="758" t="s">
        <v>80</v>
      </c>
      <c r="Q177" s="759"/>
      <c r="R177" s="759"/>
      <c r="S177" s="759"/>
      <c r="T177" s="759"/>
      <c r="U177" s="759"/>
      <c r="V177" s="760"/>
      <c r="W177" s="37" t="s">
        <v>81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hidden="1" x14ac:dyDescent="0.2">
      <c r="A178" s="746"/>
      <c r="B178" s="746"/>
      <c r="C178" s="746"/>
      <c r="D178" s="746"/>
      <c r="E178" s="746"/>
      <c r="F178" s="746"/>
      <c r="G178" s="746"/>
      <c r="H178" s="746"/>
      <c r="I178" s="746"/>
      <c r="J178" s="746"/>
      <c r="K178" s="746"/>
      <c r="L178" s="746"/>
      <c r="M178" s="746"/>
      <c r="N178" s="746"/>
      <c r="O178" s="748"/>
      <c r="P178" s="758" t="s">
        <v>80</v>
      </c>
      <c r="Q178" s="759"/>
      <c r="R178" s="759"/>
      <c r="S178" s="759"/>
      <c r="T178" s="759"/>
      <c r="U178" s="759"/>
      <c r="V178" s="760"/>
      <c r="W178" s="37" t="s">
        <v>69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hidden="1" customHeight="1" x14ac:dyDescent="0.25">
      <c r="A179" s="757" t="s">
        <v>152</v>
      </c>
      <c r="B179" s="746"/>
      <c r="C179" s="746"/>
      <c r="D179" s="746"/>
      <c r="E179" s="746"/>
      <c r="F179" s="746"/>
      <c r="G179" s="746"/>
      <c r="H179" s="746"/>
      <c r="I179" s="746"/>
      <c r="J179" s="746"/>
      <c r="K179" s="746"/>
      <c r="L179" s="746"/>
      <c r="M179" s="746"/>
      <c r="N179" s="746"/>
      <c r="O179" s="746"/>
      <c r="P179" s="746"/>
      <c r="Q179" s="746"/>
      <c r="R179" s="746"/>
      <c r="S179" s="746"/>
      <c r="T179" s="746"/>
      <c r="U179" s="746"/>
      <c r="V179" s="746"/>
      <c r="W179" s="746"/>
      <c r="X179" s="746"/>
      <c r="Y179" s="746"/>
      <c r="Z179" s="746"/>
      <c r="AA179" s="737"/>
      <c r="AB179" s="737"/>
      <c r="AC179" s="737"/>
    </row>
    <row r="180" spans="1:68" ht="27" hidden="1" customHeight="1" x14ac:dyDescent="0.25">
      <c r="A180" s="54" t="s">
        <v>303</v>
      </c>
      <c r="B180" s="54" t="s">
        <v>304</v>
      </c>
      <c r="C180" s="31">
        <v>4301031191</v>
      </c>
      <c r="D180" s="749">
        <v>4680115880993</v>
      </c>
      <c r="E180" s="750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104</v>
      </c>
      <c r="L180" s="32"/>
      <c r="M180" s="33" t="s">
        <v>68</v>
      </c>
      <c r="N180" s="33"/>
      <c r="O180" s="32">
        <v>40</v>
      </c>
      <c r="P180" s="9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52"/>
      <c r="R180" s="752"/>
      <c r="S180" s="752"/>
      <c r="T180" s="753"/>
      <c r="U180" s="34"/>
      <c r="V180" s="34"/>
      <c r="W180" s="35" t="s">
        <v>69</v>
      </c>
      <c r="X180" s="741">
        <v>0</v>
      </c>
      <c r="Y180" s="742">
        <f t="shared" ref="Y180:Y187" si="31">IFERROR(IF(X180="",0,CEILING((X180/$H180),1)*$H180),"")</f>
        <v>0</v>
      </c>
      <c r="Z180" s="36" t="str">
        <f>IFERROR(IF(Y180=0,"",ROUNDUP(Y180/H180,0)*0.00902),"")</f>
        <v/>
      </c>
      <c r="AA180" s="56"/>
      <c r="AB180" s="57"/>
      <c r="AC180" s="235" t="s">
        <v>305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0</v>
      </c>
      <c r="BN180" s="64">
        <f t="shared" ref="BN180:BN187" si="33">IFERROR(Y180*I180/H180,"0")</f>
        <v>0</v>
      </c>
      <c r="BO180" s="64">
        <f t="shared" ref="BO180:BO187" si="34">IFERROR(1/J180*(X180/H180),"0")</f>
        <v>0</v>
      </c>
      <c r="BP180" s="64">
        <f t="shared" ref="BP180:BP187" si="35">IFERROR(1/J180*(Y180/H180),"0")</f>
        <v>0</v>
      </c>
    </row>
    <row r="181" spans="1:68" ht="27" hidden="1" customHeight="1" x14ac:dyDescent="0.25">
      <c r="A181" s="54" t="s">
        <v>306</v>
      </c>
      <c r="B181" s="54" t="s">
        <v>307</v>
      </c>
      <c r="C181" s="31">
        <v>4301031204</v>
      </c>
      <c r="D181" s="749">
        <v>4680115881761</v>
      </c>
      <c r="E181" s="750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104</v>
      </c>
      <c r="L181" s="32"/>
      <c r="M181" s="33" t="s">
        <v>68</v>
      </c>
      <c r="N181" s="33"/>
      <c r="O181" s="32">
        <v>40</v>
      </c>
      <c r="P181" s="11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69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308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hidden="1" customHeight="1" x14ac:dyDescent="0.25">
      <c r="A182" s="54" t="s">
        <v>309</v>
      </c>
      <c r="B182" s="54" t="s">
        <v>310</v>
      </c>
      <c r="C182" s="31">
        <v>4301031201</v>
      </c>
      <c r="D182" s="749">
        <v>4680115881563</v>
      </c>
      <c r="E182" s="750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104</v>
      </c>
      <c r="L182" s="32"/>
      <c r="M182" s="33" t="s">
        <v>68</v>
      </c>
      <c r="N182" s="33"/>
      <c r="O182" s="32">
        <v>40</v>
      </c>
      <c r="P182" s="9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52"/>
      <c r="R182" s="752"/>
      <c r="S182" s="752"/>
      <c r="T182" s="753"/>
      <c r="U182" s="34"/>
      <c r="V182" s="34"/>
      <c r="W182" s="35" t="s">
        <v>69</v>
      </c>
      <c r="X182" s="741">
        <v>0</v>
      </c>
      <c r="Y182" s="742">
        <f t="shared" si="31"/>
        <v>0</v>
      </c>
      <c r="Z182" s="36" t="str">
        <f>IFERROR(IF(Y182=0,"",ROUNDUP(Y182/H182,0)*0.00902),"")</f>
        <v/>
      </c>
      <c r="AA182" s="56"/>
      <c r="AB182" s="57"/>
      <c r="AC182" s="239" t="s">
        <v>311</v>
      </c>
      <c r="AG182" s="64"/>
      <c r="AJ182" s="68"/>
      <c r="AK182" s="68">
        <v>0</v>
      </c>
      <c r="BB182" s="240" t="s">
        <v>1</v>
      </c>
      <c r="BM182" s="64">
        <f t="shared" si="32"/>
        <v>0</v>
      </c>
      <c r="BN182" s="64">
        <f t="shared" si="33"/>
        <v>0</v>
      </c>
      <c r="BO182" s="64">
        <f t="shared" si="34"/>
        <v>0</v>
      </c>
      <c r="BP182" s="64">
        <f t="shared" si="35"/>
        <v>0</v>
      </c>
    </row>
    <row r="183" spans="1:68" ht="27" hidden="1" customHeight="1" x14ac:dyDescent="0.25">
      <c r="A183" s="54" t="s">
        <v>312</v>
      </c>
      <c r="B183" s="54" t="s">
        <v>313</v>
      </c>
      <c r="C183" s="31">
        <v>4301031199</v>
      </c>
      <c r="D183" s="749">
        <v>4680115880986</v>
      </c>
      <c r="E183" s="750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113</v>
      </c>
      <c r="L183" s="32"/>
      <c r="M183" s="33" t="s">
        <v>68</v>
      </c>
      <c r="N183" s="33"/>
      <c r="O183" s="32">
        <v>40</v>
      </c>
      <c r="P183" s="10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52"/>
      <c r="R183" s="752"/>
      <c r="S183" s="752"/>
      <c r="T183" s="753"/>
      <c r="U183" s="34"/>
      <c r="V183" s="34"/>
      <c r="W183" s="35" t="s">
        <v>69</v>
      </c>
      <c r="X183" s="741">
        <v>0</v>
      </c>
      <c r="Y183" s="742">
        <f t="shared" si="31"/>
        <v>0</v>
      </c>
      <c r="Z183" s="36" t="str">
        <f>IFERROR(IF(Y183=0,"",ROUNDUP(Y183/H183,0)*0.00502),"")</f>
        <v/>
      </c>
      <c r="AA183" s="56"/>
      <c r="AB183" s="57"/>
      <c r="AC183" s="241" t="s">
        <v>305</v>
      </c>
      <c r="AG183" s="64"/>
      <c r="AJ183" s="68"/>
      <c r="AK183" s="68">
        <v>0</v>
      </c>
      <c r="BB183" s="242" t="s">
        <v>1</v>
      </c>
      <c r="BM183" s="64">
        <f t="shared" si="32"/>
        <v>0</v>
      </c>
      <c r="BN183" s="64">
        <f t="shared" si="33"/>
        <v>0</v>
      </c>
      <c r="BO183" s="64">
        <f t="shared" si="34"/>
        <v>0</v>
      </c>
      <c r="BP183" s="64">
        <f t="shared" si="35"/>
        <v>0</v>
      </c>
    </row>
    <row r="184" spans="1:68" ht="27" hidden="1" customHeight="1" x14ac:dyDescent="0.25">
      <c r="A184" s="54" t="s">
        <v>314</v>
      </c>
      <c r="B184" s="54" t="s">
        <v>315</v>
      </c>
      <c r="C184" s="31">
        <v>4301031205</v>
      </c>
      <c r="D184" s="749">
        <v>4680115881785</v>
      </c>
      <c r="E184" s="750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113</v>
      </c>
      <c r="L184" s="32"/>
      <c r="M184" s="33" t="s">
        <v>68</v>
      </c>
      <c r="N184" s="33"/>
      <c r="O184" s="32">
        <v>40</v>
      </c>
      <c r="P184" s="8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52"/>
      <c r="R184" s="752"/>
      <c r="S184" s="752"/>
      <c r="T184" s="753"/>
      <c r="U184" s="34"/>
      <c r="V184" s="34"/>
      <c r="W184" s="35" t="s">
        <v>69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308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hidden="1" customHeight="1" x14ac:dyDescent="0.25">
      <c r="A185" s="54" t="s">
        <v>316</v>
      </c>
      <c r="B185" s="54" t="s">
        <v>317</v>
      </c>
      <c r="C185" s="31">
        <v>4301031202</v>
      </c>
      <c r="D185" s="749">
        <v>4680115881679</v>
      </c>
      <c r="E185" s="750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113</v>
      </c>
      <c r="L185" s="32"/>
      <c r="M185" s="33" t="s">
        <v>68</v>
      </c>
      <c r="N185" s="33"/>
      <c r="O185" s="32">
        <v>40</v>
      </c>
      <c r="P185" s="9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52"/>
      <c r="R185" s="752"/>
      <c r="S185" s="752"/>
      <c r="T185" s="753"/>
      <c r="U185" s="34"/>
      <c r="V185" s="34"/>
      <c r="W185" s="35" t="s">
        <v>69</v>
      </c>
      <c r="X185" s="741">
        <v>0</v>
      </c>
      <c r="Y185" s="742">
        <f t="shared" si="31"/>
        <v>0</v>
      </c>
      <c r="Z185" s="36" t="str">
        <f>IFERROR(IF(Y185=0,"",ROUNDUP(Y185/H185,0)*0.00502),"")</f>
        <v/>
      </c>
      <c r="AA185" s="56"/>
      <c r="AB185" s="57"/>
      <c r="AC185" s="245" t="s">
        <v>311</v>
      </c>
      <c r="AG185" s="64"/>
      <c r="AJ185" s="68"/>
      <c r="AK185" s="68">
        <v>0</v>
      </c>
      <c r="BB185" s="246" t="s">
        <v>1</v>
      </c>
      <c r="BM185" s="64">
        <f t="shared" si="32"/>
        <v>0</v>
      </c>
      <c r="BN185" s="64">
        <f t="shared" si="33"/>
        <v>0</v>
      </c>
      <c r="BO185" s="64">
        <f t="shared" si="34"/>
        <v>0</v>
      </c>
      <c r="BP185" s="64">
        <f t="shared" si="35"/>
        <v>0</v>
      </c>
    </row>
    <row r="186" spans="1:68" ht="27" hidden="1" customHeight="1" x14ac:dyDescent="0.25">
      <c r="A186" s="54" t="s">
        <v>318</v>
      </c>
      <c r="B186" s="54" t="s">
        <v>319</v>
      </c>
      <c r="C186" s="31">
        <v>4301031158</v>
      </c>
      <c r="D186" s="749">
        <v>4680115880191</v>
      </c>
      <c r="E186" s="750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67</v>
      </c>
      <c r="L186" s="32"/>
      <c r="M186" s="33" t="s">
        <v>68</v>
      </c>
      <c r="N186" s="33"/>
      <c r="O186" s="32">
        <v>40</v>
      </c>
      <c r="P186" s="11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52"/>
      <c r="R186" s="752"/>
      <c r="S186" s="752"/>
      <c r="T186" s="753"/>
      <c r="U186" s="34"/>
      <c r="V186" s="34"/>
      <c r="W186" s="35" t="s">
        <v>69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311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hidden="1" customHeight="1" x14ac:dyDescent="0.25">
      <c r="A187" s="54" t="s">
        <v>320</v>
      </c>
      <c r="B187" s="54" t="s">
        <v>321</v>
      </c>
      <c r="C187" s="31">
        <v>4301031245</v>
      </c>
      <c r="D187" s="749">
        <v>4680115883963</v>
      </c>
      <c r="E187" s="750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113</v>
      </c>
      <c r="L187" s="32"/>
      <c r="M187" s="33" t="s">
        <v>68</v>
      </c>
      <c r="N187" s="33"/>
      <c r="O187" s="32">
        <v>40</v>
      </c>
      <c r="P187" s="8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52"/>
      <c r="R187" s="752"/>
      <c r="S187" s="752"/>
      <c r="T187" s="753"/>
      <c r="U187" s="34"/>
      <c r="V187" s="34"/>
      <c r="W187" s="35" t="s">
        <v>69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322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hidden="1" x14ac:dyDescent="0.2">
      <c r="A188" s="747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8"/>
      <c r="P188" s="758" t="s">
        <v>80</v>
      </c>
      <c r="Q188" s="759"/>
      <c r="R188" s="759"/>
      <c r="S188" s="759"/>
      <c r="T188" s="759"/>
      <c r="U188" s="759"/>
      <c r="V188" s="760"/>
      <c r="W188" s="37" t="s">
        <v>81</v>
      </c>
      <c r="X188" s="743">
        <f>IFERROR(X180/H180,"0")+IFERROR(X181/H181,"0")+IFERROR(X182/H182,"0")+IFERROR(X183/H183,"0")+IFERROR(X184/H184,"0")+IFERROR(X185/H185,"0")+IFERROR(X186/H186,"0")+IFERROR(X187/H187,"0")</f>
        <v>0</v>
      </c>
      <c r="Y188" s="743">
        <f>IFERROR(Y180/H180,"0")+IFERROR(Y181/H181,"0")+IFERROR(Y182/H182,"0")+IFERROR(Y183/H183,"0")+IFERROR(Y184/H184,"0")+IFERROR(Y185/H185,"0")+IFERROR(Y186/H186,"0")+IFERROR(Y187/H187,"0")</f>
        <v>0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</v>
      </c>
      <c r="AA188" s="744"/>
      <c r="AB188" s="744"/>
      <c r="AC188" s="744"/>
    </row>
    <row r="189" spans="1:68" hidden="1" x14ac:dyDescent="0.2">
      <c r="A189" s="746"/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8"/>
      <c r="P189" s="758" t="s">
        <v>80</v>
      </c>
      <c r="Q189" s="759"/>
      <c r="R189" s="759"/>
      <c r="S189" s="759"/>
      <c r="T189" s="759"/>
      <c r="U189" s="759"/>
      <c r="V189" s="760"/>
      <c r="W189" s="37" t="s">
        <v>69</v>
      </c>
      <c r="X189" s="743">
        <f>IFERROR(SUM(X180:X187),"0")</f>
        <v>0</v>
      </c>
      <c r="Y189" s="743">
        <f>IFERROR(SUM(Y180:Y187),"0")</f>
        <v>0</v>
      </c>
      <c r="Z189" s="37"/>
      <c r="AA189" s="744"/>
      <c r="AB189" s="744"/>
      <c r="AC189" s="744"/>
    </row>
    <row r="190" spans="1:68" ht="16.5" hidden="1" customHeight="1" x14ac:dyDescent="0.25">
      <c r="A190" s="745" t="s">
        <v>323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6"/>
      <c r="AB190" s="736"/>
      <c r="AC190" s="736"/>
    </row>
    <row r="191" spans="1:68" ht="14.25" hidden="1" customHeight="1" x14ac:dyDescent="0.25">
      <c r="A191" s="757" t="s">
        <v>90</v>
      </c>
      <c r="B191" s="746"/>
      <c r="C191" s="746"/>
      <c r="D191" s="746"/>
      <c r="E191" s="746"/>
      <c r="F191" s="746"/>
      <c r="G191" s="746"/>
      <c r="H191" s="746"/>
      <c r="I191" s="746"/>
      <c r="J191" s="746"/>
      <c r="K191" s="746"/>
      <c r="L191" s="746"/>
      <c r="M191" s="746"/>
      <c r="N191" s="746"/>
      <c r="O191" s="746"/>
      <c r="P191" s="746"/>
      <c r="Q191" s="746"/>
      <c r="R191" s="746"/>
      <c r="S191" s="746"/>
      <c r="T191" s="746"/>
      <c r="U191" s="746"/>
      <c r="V191" s="746"/>
      <c r="W191" s="746"/>
      <c r="X191" s="746"/>
      <c r="Y191" s="746"/>
      <c r="Z191" s="746"/>
      <c r="AA191" s="737"/>
      <c r="AB191" s="737"/>
      <c r="AC191" s="737"/>
    </row>
    <row r="192" spans="1:68" ht="16.5" hidden="1" customHeight="1" x14ac:dyDescent="0.25">
      <c r="A192" s="54" t="s">
        <v>324</v>
      </c>
      <c r="B192" s="54" t="s">
        <v>325</v>
      </c>
      <c r="C192" s="31">
        <v>4301011450</v>
      </c>
      <c r="D192" s="749">
        <v>4680115881402</v>
      </c>
      <c r="E192" s="750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93</v>
      </c>
      <c r="L192" s="32"/>
      <c r="M192" s="33" t="s">
        <v>97</v>
      </c>
      <c r="N192" s="33"/>
      <c r="O192" s="32">
        <v>55</v>
      </c>
      <c r="P192" s="8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52"/>
      <c r="R192" s="752"/>
      <c r="S192" s="752"/>
      <c r="T192" s="753"/>
      <c r="U192" s="34"/>
      <c r="V192" s="34"/>
      <c r="W192" s="35" t="s">
        <v>69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326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327</v>
      </c>
      <c r="B193" s="54" t="s">
        <v>328</v>
      </c>
      <c r="C193" s="31">
        <v>4301011768</v>
      </c>
      <c r="D193" s="749">
        <v>4680115881396</v>
      </c>
      <c r="E193" s="750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67</v>
      </c>
      <c r="L193" s="32"/>
      <c r="M193" s="33" t="s">
        <v>97</v>
      </c>
      <c r="N193" s="33"/>
      <c r="O193" s="32">
        <v>55</v>
      </c>
      <c r="P193" s="10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52"/>
      <c r="R193" s="752"/>
      <c r="S193" s="752"/>
      <c r="T193" s="753"/>
      <c r="U193" s="34"/>
      <c r="V193" s="34"/>
      <c r="W193" s="35" t="s">
        <v>69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326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747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48"/>
      <c r="P194" s="758" t="s">
        <v>80</v>
      </c>
      <c r="Q194" s="759"/>
      <c r="R194" s="759"/>
      <c r="S194" s="759"/>
      <c r="T194" s="759"/>
      <c r="U194" s="759"/>
      <c r="V194" s="760"/>
      <c r="W194" s="37" t="s">
        <v>81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hidden="1" x14ac:dyDescent="0.2">
      <c r="A195" s="746"/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8"/>
      <c r="P195" s="758" t="s">
        <v>80</v>
      </c>
      <c r="Q195" s="759"/>
      <c r="R195" s="759"/>
      <c r="S195" s="759"/>
      <c r="T195" s="759"/>
      <c r="U195" s="759"/>
      <c r="V195" s="760"/>
      <c r="W195" s="37" t="s">
        <v>69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hidden="1" customHeight="1" x14ac:dyDescent="0.25">
      <c r="A196" s="757" t="s">
        <v>141</v>
      </c>
      <c r="B196" s="746"/>
      <c r="C196" s="746"/>
      <c r="D196" s="746"/>
      <c r="E196" s="746"/>
      <c r="F196" s="746"/>
      <c r="G196" s="746"/>
      <c r="H196" s="746"/>
      <c r="I196" s="746"/>
      <c r="J196" s="746"/>
      <c r="K196" s="746"/>
      <c r="L196" s="746"/>
      <c r="M196" s="746"/>
      <c r="N196" s="746"/>
      <c r="O196" s="746"/>
      <c r="P196" s="746"/>
      <c r="Q196" s="746"/>
      <c r="R196" s="746"/>
      <c r="S196" s="746"/>
      <c r="T196" s="746"/>
      <c r="U196" s="746"/>
      <c r="V196" s="746"/>
      <c r="W196" s="746"/>
      <c r="X196" s="746"/>
      <c r="Y196" s="746"/>
      <c r="Z196" s="746"/>
      <c r="AA196" s="737"/>
      <c r="AB196" s="737"/>
      <c r="AC196" s="737"/>
    </row>
    <row r="197" spans="1:68" ht="16.5" hidden="1" customHeight="1" x14ac:dyDescent="0.25">
      <c r="A197" s="54" t="s">
        <v>329</v>
      </c>
      <c r="B197" s="54" t="s">
        <v>330</v>
      </c>
      <c r="C197" s="31">
        <v>4301020262</v>
      </c>
      <c r="D197" s="749">
        <v>4680115882935</v>
      </c>
      <c r="E197" s="750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93</v>
      </c>
      <c r="L197" s="32"/>
      <c r="M197" s="33" t="s">
        <v>94</v>
      </c>
      <c r="N197" s="33"/>
      <c r="O197" s="32">
        <v>50</v>
      </c>
      <c r="P197" s="9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52"/>
      <c r="R197" s="752"/>
      <c r="S197" s="752"/>
      <c r="T197" s="753"/>
      <c r="U197" s="34"/>
      <c r="V197" s="34"/>
      <c r="W197" s="35" t="s">
        <v>69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331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332</v>
      </c>
      <c r="B198" s="54" t="s">
        <v>333</v>
      </c>
      <c r="C198" s="31">
        <v>4301020220</v>
      </c>
      <c r="D198" s="749">
        <v>4680115880764</v>
      </c>
      <c r="E198" s="750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67</v>
      </c>
      <c r="L198" s="32"/>
      <c r="M198" s="33" t="s">
        <v>97</v>
      </c>
      <c r="N198" s="33"/>
      <c r="O198" s="32">
        <v>50</v>
      </c>
      <c r="P198" s="10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52"/>
      <c r="R198" s="752"/>
      <c r="S198" s="752"/>
      <c r="T198" s="753"/>
      <c r="U198" s="34"/>
      <c r="V198" s="34"/>
      <c r="W198" s="35" t="s">
        <v>69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331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747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48"/>
      <c r="P199" s="758" t="s">
        <v>80</v>
      </c>
      <c r="Q199" s="759"/>
      <c r="R199" s="759"/>
      <c r="S199" s="759"/>
      <c r="T199" s="759"/>
      <c r="U199" s="759"/>
      <c r="V199" s="760"/>
      <c r="W199" s="37" t="s">
        <v>81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hidden="1" x14ac:dyDescent="0.2">
      <c r="A200" s="746"/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8"/>
      <c r="P200" s="758" t="s">
        <v>80</v>
      </c>
      <c r="Q200" s="759"/>
      <c r="R200" s="759"/>
      <c r="S200" s="759"/>
      <c r="T200" s="759"/>
      <c r="U200" s="759"/>
      <c r="V200" s="760"/>
      <c r="W200" s="37" t="s">
        <v>69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hidden="1" customHeight="1" x14ac:dyDescent="0.25">
      <c r="A201" s="757" t="s">
        <v>152</v>
      </c>
      <c r="B201" s="746"/>
      <c r="C201" s="746"/>
      <c r="D201" s="746"/>
      <c r="E201" s="746"/>
      <c r="F201" s="746"/>
      <c r="G201" s="746"/>
      <c r="H201" s="746"/>
      <c r="I201" s="746"/>
      <c r="J201" s="746"/>
      <c r="K201" s="746"/>
      <c r="L201" s="746"/>
      <c r="M201" s="746"/>
      <c r="N201" s="746"/>
      <c r="O201" s="746"/>
      <c r="P201" s="746"/>
      <c r="Q201" s="746"/>
      <c r="R201" s="746"/>
      <c r="S201" s="746"/>
      <c r="T201" s="746"/>
      <c r="U201" s="746"/>
      <c r="V201" s="746"/>
      <c r="W201" s="746"/>
      <c r="X201" s="746"/>
      <c r="Y201" s="746"/>
      <c r="Z201" s="746"/>
      <c r="AA201" s="737"/>
      <c r="AB201" s="737"/>
      <c r="AC201" s="737"/>
    </row>
    <row r="202" spans="1:68" ht="27" hidden="1" customHeight="1" x14ac:dyDescent="0.25">
      <c r="A202" s="54" t="s">
        <v>334</v>
      </c>
      <c r="B202" s="54" t="s">
        <v>335</v>
      </c>
      <c r="C202" s="31">
        <v>4301031224</v>
      </c>
      <c r="D202" s="749">
        <v>4680115882683</v>
      </c>
      <c r="E202" s="750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69</v>
      </c>
      <c r="X202" s="741">
        <v>0</v>
      </c>
      <c r="Y202" s="742">
        <f t="shared" ref="Y202:Y209" si="36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0</v>
      </c>
      <c r="BN202" s="64">
        <f t="shared" ref="BN202:BN209" si="38">IFERROR(Y202*I202/H202,"0")</f>
        <v>0</v>
      </c>
      <c r="BO202" s="64">
        <f t="shared" ref="BO202:BO209" si="39">IFERROR(1/J202*(X202/H202),"0")</f>
        <v>0</v>
      </c>
      <c r="BP202" s="64">
        <f t="shared" ref="BP202:BP209" si="40">IFERROR(1/J202*(Y202/H202),"0")</f>
        <v>0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4301031230</v>
      </c>
      <c r="D203" s="749">
        <v>4680115882690</v>
      </c>
      <c r="E203" s="750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9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69</v>
      </c>
      <c r="X203" s="741">
        <v>0</v>
      </c>
      <c r="Y203" s="742">
        <f t="shared" si="36"/>
        <v>0</v>
      </c>
      <c r="Z203" s="36" t="str">
        <f>IFERROR(IF(Y203=0,"",ROUNDUP(Y203/H203,0)*0.00902),"")</f>
        <v/>
      </c>
      <c r="AA203" s="56"/>
      <c r="AB203" s="57"/>
      <c r="AC203" s="261" t="s">
        <v>339</v>
      </c>
      <c r="AG203" s="64"/>
      <c r="AJ203" s="68"/>
      <c r="AK203" s="68">
        <v>0</v>
      </c>
      <c r="BB203" s="262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340</v>
      </c>
      <c r="B204" s="54" t="s">
        <v>341</v>
      </c>
      <c r="C204" s="31">
        <v>4301031220</v>
      </c>
      <c r="D204" s="749">
        <v>4680115882669</v>
      </c>
      <c r="E204" s="750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69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342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hidden="1" customHeight="1" x14ac:dyDescent="0.25">
      <c r="A205" s="54" t="s">
        <v>343</v>
      </c>
      <c r="B205" s="54" t="s">
        <v>344</v>
      </c>
      <c r="C205" s="31">
        <v>4301031221</v>
      </c>
      <c r="D205" s="749">
        <v>4680115882676</v>
      </c>
      <c r="E205" s="750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8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52"/>
      <c r="R205" s="752"/>
      <c r="S205" s="752"/>
      <c r="T205" s="753"/>
      <c r="U205" s="34"/>
      <c r="V205" s="34"/>
      <c r="W205" s="35" t="s">
        <v>69</v>
      </c>
      <c r="X205" s="741">
        <v>0</v>
      </c>
      <c r="Y205" s="742">
        <f t="shared" si="36"/>
        <v>0</v>
      </c>
      <c r="Z205" s="36" t="str">
        <f>IFERROR(IF(Y205=0,"",ROUNDUP(Y205/H205,0)*0.00902),"")</f>
        <v/>
      </c>
      <c r="AA205" s="56"/>
      <c r="AB205" s="57"/>
      <c r="AC205" s="265" t="s">
        <v>345</v>
      </c>
      <c r="AG205" s="64"/>
      <c r="AJ205" s="68"/>
      <c r="AK205" s="68">
        <v>0</v>
      </c>
      <c r="BB205" s="266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t="27" hidden="1" customHeight="1" x14ac:dyDescent="0.25">
      <c r="A206" s="54" t="s">
        <v>346</v>
      </c>
      <c r="B206" s="54" t="s">
        <v>347</v>
      </c>
      <c r="C206" s="31">
        <v>4301031223</v>
      </c>
      <c r="D206" s="749">
        <v>4680115884014</v>
      </c>
      <c r="E206" s="750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113</v>
      </c>
      <c r="L206" s="32"/>
      <c r="M206" s="33" t="s">
        <v>68</v>
      </c>
      <c r="N206" s="33"/>
      <c r="O206" s="32">
        <v>40</v>
      </c>
      <c r="P206" s="9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69</v>
      </c>
      <c r="X206" s="741">
        <v>0</v>
      </c>
      <c r="Y206" s="742">
        <f t="shared" si="36"/>
        <v>0</v>
      </c>
      <c r="Z206" s="36" t="str">
        <f>IFERROR(IF(Y206=0,"",ROUNDUP(Y206/H206,0)*0.00502),"")</f>
        <v/>
      </c>
      <c r="AA206" s="56"/>
      <c r="AB206" s="57"/>
      <c r="AC206" s="267" t="s">
        <v>336</v>
      </c>
      <c r="AG206" s="64"/>
      <c r="AJ206" s="68"/>
      <c r="AK206" s="68">
        <v>0</v>
      </c>
      <c r="BB206" s="268" t="s">
        <v>1</v>
      </c>
      <c r="BM206" s="64">
        <f t="shared" si="37"/>
        <v>0</v>
      </c>
      <c r="BN206" s="64">
        <f t="shared" si="38"/>
        <v>0</v>
      </c>
      <c r="BO206" s="64">
        <f t="shared" si="39"/>
        <v>0</v>
      </c>
      <c r="BP206" s="64">
        <f t="shared" si="40"/>
        <v>0</v>
      </c>
    </row>
    <row r="207" spans="1:68" ht="27" hidden="1" customHeight="1" x14ac:dyDescent="0.25">
      <c r="A207" s="54" t="s">
        <v>348</v>
      </c>
      <c r="B207" s="54" t="s">
        <v>349</v>
      </c>
      <c r="C207" s="31">
        <v>4301031222</v>
      </c>
      <c r="D207" s="749">
        <v>4680115884007</v>
      </c>
      <c r="E207" s="750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113</v>
      </c>
      <c r="L207" s="32"/>
      <c r="M207" s="33" t="s">
        <v>68</v>
      </c>
      <c r="N207" s="33"/>
      <c r="O207" s="32">
        <v>40</v>
      </c>
      <c r="P207" s="10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69</v>
      </c>
      <c r="X207" s="741">
        <v>0</v>
      </c>
      <c r="Y207" s="742">
        <f t="shared" si="36"/>
        <v>0</v>
      </c>
      <c r="Z207" s="36" t="str">
        <f>IFERROR(IF(Y207=0,"",ROUNDUP(Y207/H207,0)*0.00502),"")</f>
        <v/>
      </c>
      <c r="AA207" s="56"/>
      <c r="AB207" s="57"/>
      <c r="AC207" s="269" t="s">
        <v>339</v>
      </c>
      <c r="AG207" s="64"/>
      <c r="AJ207" s="68"/>
      <c r="AK207" s="68">
        <v>0</v>
      </c>
      <c r="BB207" s="270" t="s">
        <v>1</v>
      </c>
      <c r="BM207" s="64">
        <f t="shared" si="37"/>
        <v>0</v>
      </c>
      <c r="BN207" s="64">
        <f t="shared" si="38"/>
        <v>0</v>
      </c>
      <c r="BO207" s="64">
        <f t="shared" si="39"/>
        <v>0</v>
      </c>
      <c r="BP207" s="64">
        <f t="shared" si="40"/>
        <v>0</v>
      </c>
    </row>
    <row r="208" spans="1:68" ht="27" hidden="1" customHeight="1" x14ac:dyDescent="0.25">
      <c r="A208" s="54" t="s">
        <v>350</v>
      </c>
      <c r="B208" s="54" t="s">
        <v>351</v>
      </c>
      <c r="C208" s="31">
        <v>4301031229</v>
      </c>
      <c r="D208" s="749">
        <v>4680115884038</v>
      </c>
      <c r="E208" s="750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113</v>
      </c>
      <c r="L208" s="32"/>
      <c r="M208" s="33" t="s">
        <v>68</v>
      </c>
      <c r="N208" s="33"/>
      <c r="O208" s="32">
        <v>40</v>
      </c>
      <c r="P208" s="9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69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342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hidden="1" customHeight="1" x14ac:dyDescent="0.25">
      <c r="A209" s="54" t="s">
        <v>352</v>
      </c>
      <c r="B209" s="54" t="s">
        <v>353</v>
      </c>
      <c r="C209" s="31">
        <v>4301031225</v>
      </c>
      <c r="D209" s="749">
        <v>4680115884021</v>
      </c>
      <c r="E209" s="750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113</v>
      </c>
      <c r="L209" s="32"/>
      <c r="M209" s="33" t="s">
        <v>68</v>
      </c>
      <c r="N209" s="33"/>
      <c r="O209" s="32">
        <v>40</v>
      </c>
      <c r="P209" s="8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52"/>
      <c r="R209" s="752"/>
      <c r="S209" s="752"/>
      <c r="T209" s="753"/>
      <c r="U209" s="34"/>
      <c r="V209" s="34"/>
      <c r="W209" s="35" t="s">
        <v>69</v>
      </c>
      <c r="X209" s="741">
        <v>0</v>
      </c>
      <c r="Y209" s="742">
        <f t="shared" si="36"/>
        <v>0</v>
      </c>
      <c r="Z209" s="36" t="str">
        <f>IFERROR(IF(Y209=0,"",ROUNDUP(Y209/H209,0)*0.00502),"")</f>
        <v/>
      </c>
      <c r="AA209" s="56"/>
      <c r="AB209" s="57"/>
      <c r="AC209" s="273" t="s">
        <v>345</v>
      </c>
      <c r="AG209" s="64"/>
      <c r="AJ209" s="68"/>
      <c r="AK209" s="68">
        <v>0</v>
      </c>
      <c r="BB209" s="274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idden="1" x14ac:dyDescent="0.2">
      <c r="A210" s="747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8"/>
      <c r="P210" s="758" t="s">
        <v>80</v>
      </c>
      <c r="Q210" s="759"/>
      <c r="R210" s="759"/>
      <c r="S210" s="759"/>
      <c r="T210" s="759"/>
      <c r="U210" s="759"/>
      <c r="V210" s="760"/>
      <c r="W210" s="37" t="s">
        <v>81</v>
      </c>
      <c r="X210" s="743">
        <f>IFERROR(X202/H202,"0")+IFERROR(X203/H203,"0")+IFERROR(X204/H204,"0")+IFERROR(X205/H205,"0")+IFERROR(X206/H206,"0")+IFERROR(X207/H207,"0")+IFERROR(X208/H208,"0")+IFERROR(X209/H209,"0")</f>
        <v>0</v>
      </c>
      <c r="Y210" s="743">
        <f>IFERROR(Y202/H202,"0")+IFERROR(Y203/H203,"0")+IFERROR(Y204/H204,"0")+IFERROR(Y205/H205,"0")+IFERROR(Y206/H206,"0")+IFERROR(Y207/H207,"0")+IFERROR(Y208/H208,"0")+IFERROR(Y209/H209,"0")</f>
        <v>0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744"/>
      <c r="AB210" s="744"/>
      <c r="AC210" s="744"/>
    </row>
    <row r="211" spans="1:68" hidden="1" x14ac:dyDescent="0.2">
      <c r="A211" s="746"/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8"/>
      <c r="P211" s="758" t="s">
        <v>80</v>
      </c>
      <c r="Q211" s="759"/>
      <c r="R211" s="759"/>
      <c r="S211" s="759"/>
      <c r="T211" s="759"/>
      <c r="U211" s="759"/>
      <c r="V211" s="760"/>
      <c r="W211" s="37" t="s">
        <v>69</v>
      </c>
      <c r="X211" s="743">
        <f>IFERROR(SUM(X202:X209),"0")</f>
        <v>0</v>
      </c>
      <c r="Y211" s="743">
        <f>IFERROR(SUM(Y202:Y209),"0")</f>
        <v>0</v>
      </c>
      <c r="Z211" s="37"/>
      <c r="AA211" s="744"/>
      <c r="AB211" s="744"/>
      <c r="AC211" s="744"/>
    </row>
    <row r="212" spans="1:68" ht="14.25" hidden="1" customHeight="1" x14ac:dyDescent="0.25">
      <c r="A212" s="757" t="s">
        <v>64</v>
      </c>
      <c r="B212" s="746"/>
      <c r="C212" s="746"/>
      <c r="D212" s="746"/>
      <c r="E212" s="746"/>
      <c r="F212" s="746"/>
      <c r="G212" s="746"/>
      <c r="H212" s="746"/>
      <c r="I212" s="746"/>
      <c r="J212" s="746"/>
      <c r="K212" s="746"/>
      <c r="L212" s="746"/>
      <c r="M212" s="746"/>
      <c r="N212" s="746"/>
      <c r="O212" s="746"/>
      <c r="P212" s="746"/>
      <c r="Q212" s="746"/>
      <c r="R212" s="746"/>
      <c r="S212" s="746"/>
      <c r="T212" s="746"/>
      <c r="U212" s="746"/>
      <c r="V212" s="746"/>
      <c r="W212" s="746"/>
      <c r="X212" s="746"/>
      <c r="Y212" s="746"/>
      <c r="Z212" s="746"/>
      <c r="AA212" s="737"/>
      <c r="AB212" s="737"/>
      <c r="AC212" s="737"/>
    </row>
    <row r="213" spans="1:68" ht="27" hidden="1" customHeight="1" x14ac:dyDescent="0.25">
      <c r="A213" s="54" t="s">
        <v>354</v>
      </c>
      <c r="B213" s="54" t="s">
        <v>355</v>
      </c>
      <c r="C213" s="31">
        <v>4301051408</v>
      </c>
      <c r="D213" s="749">
        <v>4680115881594</v>
      </c>
      <c r="E213" s="750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93</v>
      </c>
      <c r="L213" s="32"/>
      <c r="M213" s="33" t="s">
        <v>94</v>
      </c>
      <c r="N213" s="33"/>
      <c r="O213" s="32">
        <v>40</v>
      </c>
      <c r="P213" s="7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52"/>
      <c r="R213" s="752"/>
      <c r="S213" s="752"/>
      <c r="T213" s="753"/>
      <c r="U213" s="34"/>
      <c r="V213" s="34"/>
      <c r="W213" s="35" t="s">
        <v>69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hidden="1" customHeight="1" x14ac:dyDescent="0.25">
      <c r="A214" s="54" t="s">
        <v>357</v>
      </c>
      <c r="B214" s="54" t="s">
        <v>358</v>
      </c>
      <c r="C214" s="31">
        <v>4301051943</v>
      </c>
      <c r="D214" s="749">
        <v>4680115880962</v>
      </c>
      <c r="E214" s="750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93</v>
      </c>
      <c r="L214" s="32"/>
      <c r="M214" s="33" t="s">
        <v>137</v>
      </c>
      <c r="N214" s="33"/>
      <c r="O214" s="32">
        <v>40</v>
      </c>
      <c r="P214" s="11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52"/>
      <c r="R214" s="752"/>
      <c r="S214" s="752"/>
      <c r="T214" s="753"/>
      <c r="U214" s="34"/>
      <c r="V214" s="34"/>
      <c r="W214" s="35" t="s">
        <v>69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360</v>
      </c>
      <c r="B215" s="54" t="s">
        <v>361</v>
      </c>
      <c r="C215" s="31">
        <v>4301051411</v>
      </c>
      <c r="D215" s="749">
        <v>4680115881617</v>
      </c>
      <c r="E215" s="750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93</v>
      </c>
      <c r="L215" s="32"/>
      <c r="M215" s="33" t="s">
        <v>94</v>
      </c>
      <c r="N215" s="33"/>
      <c r="O215" s="32">
        <v>40</v>
      </c>
      <c r="P215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52"/>
      <c r="R215" s="752"/>
      <c r="S215" s="752"/>
      <c r="T215" s="753"/>
      <c r="U215" s="34"/>
      <c r="V215" s="34"/>
      <c r="W215" s="35" t="s">
        <v>69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362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hidden="1" customHeight="1" x14ac:dyDescent="0.25">
      <c r="A216" s="54" t="s">
        <v>363</v>
      </c>
      <c r="B216" s="54" t="s">
        <v>364</v>
      </c>
      <c r="C216" s="31">
        <v>4301051656</v>
      </c>
      <c r="D216" s="749">
        <v>4680115880573</v>
      </c>
      <c r="E216" s="750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93</v>
      </c>
      <c r="L216" s="32"/>
      <c r="M216" s="33" t="s">
        <v>94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52"/>
      <c r="R216" s="752"/>
      <c r="S216" s="752"/>
      <c r="T216" s="753"/>
      <c r="U216" s="34"/>
      <c r="V216" s="34"/>
      <c r="W216" s="35" t="s">
        <v>69</v>
      </c>
      <c r="X216" s="741">
        <v>0</v>
      </c>
      <c r="Y216" s="742">
        <f t="shared" si="41"/>
        <v>0</v>
      </c>
      <c r="Z216" s="36" t="str">
        <f>IFERROR(IF(Y216=0,"",ROUNDUP(Y216/H216,0)*0.01898),"")</f>
        <v/>
      </c>
      <c r="AA216" s="56"/>
      <c r="AB216" s="57"/>
      <c r="AC216" s="281" t="s">
        <v>365</v>
      </c>
      <c r="AG216" s="64"/>
      <c r="AJ216" s="68"/>
      <c r="AK216" s="68">
        <v>0</v>
      </c>
      <c r="BB216" s="282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4301051407</v>
      </c>
      <c r="D217" s="749">
        <v>4680115882195</v>
      </c>
      <c r="E217" s="750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67</v>
      </c>
      <c r="L217" s="32"/>
      <c r="M217" s="33" t="s">
        <v>94</v>
      </c>
      <c r="N217" s="33"/>
      <c r="O217" s="32">
        <v>40</v>
      </c>
      <c r="P217" s="10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52"/>
      <c r="R217" s="752"/>
      <c r="S217" s="752"/>
      <c r="T217" s="753"/>
      <c r="U217" s="34"/>
      <c r="V217" s="34"/>
      <c r="W217" s="35" t="s">
        <v>69</v>
      </c>
      <c r="X217" s="741">
        <v>288</v>
      </c>
      <c r="Y217" s="742">
        <f t="shared" si="41"/>
        <v>288</v>
      </c>
      <c r="Z217" s="36">
        <f t="shared" ref="Z217:Z223" si="46">IFERROR(IF(Y217=0,"",ROUNDUP(Y217/H217,0)*0.00651),"")</f>
        <v>0.78120000000000001</v>
      </c>
      <c r="AA217" s="56"/>
      <c r="AB217" s="57"/>
      <c r="AC217" s="283" t="s">
        <v>356</v>
      </c>
      <c r="AG217" s="64"/>
      <c r="AJ217" s="68"/>
      <c r="AK217" s="68">
        <v>0</v>
      </c>
      <c r="BB217" s="284" t="s">
        <v>1</v>
      </c>
      <c r="BM217" s="64">
        <f t="shared" si="42"/>
        <v>320.40000000000003</v>
      </c>
      <c r="BN217" s="64">
        <f t="shared" si="43"/>
        <v>320.40000000000003</v>
      </c>
      <c r="BO217" s="64">
        <f t="shared" si="44"/>
        <v>0.65934065934065944</v>
      </c>
      <c r="BP217" s="64">
        <f t="shared" si="45"/>
        <v>0.65934065934065944</v>
      </c>
    </row>
    <row r="218" spans="1:68" ht="27" hidden="1" customHeight="1" x14ac:dyDescent="0.25">
      <c r="A218" s="54" t="s">
        <v>368</v>
      </c>
      <c r="B218" s="54" t="s">
        <v>369</v>
      </c>
      <c r="C218" s="31">
        <v>4301051752</v>
      </c>
      <c r="D218" s="749">
        <v>4680115882607</v>
      </c>
      <c r="E218" s="750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67</v>
      </c>
      <c r="L218" s="32"/>
      <c r="M218" s="33" t="s">
        <v>137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52"/>
      <c r="R218" s="752"/>
      <c r="S218" s="752"/>
      <c r="T218" s="753"/>
      <c r="U218" s="34"/>
      <c r="V218" s="34"/>
      <c r="W218" s="35" t="s">
        <v>69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370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4301051666</v>
      </c>
      <c r="D219" s="749">
        <v>4680115880092</v>
      </c>
      <c r="E219" s="750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67</v>
      </c>
      <c r="L219" s="32"/>
      <c r="M219" s="33" t="s">
        <v>94</v>
      </c>
      <c r="N219" s="33"/>
      <c r="O219" s="32">
        <v>45</v>
      </c>
      <c r="P219" s="9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69</v>
      </c>
      <c r="X219" s="741">
        <v>264</v>
      </c>
      <c r="Y219" s="742">
        <f t="shared" si="41"/>
        <v>264</v>
      </c>
      <c r="Z219" s="36">
        <f t="shared" si="46"/>
        <v>0.71610000000000007</v>
      </c>
      <c r="AA219" s="56"/>
      <c r="AB219" s="57"/>
      <c r="AC219" s="287" t="s">
        <v>365</v>
      </c>
      <c r="AG219" s="64"/>
      <c r="AJ219" s="68"/>
      <c r="AK219" s="68">
        <v>0</v>
      </c>
      <c r="BB219" s="288" t="s">
        <v>1</v>
      </c>
      <c r="BM219" s="64">
        <f t="shared" si="42"/>
        <v>291.72000000000003</v>
      </c>
      <c r="BN219" s="64">
        <f t="shared" si="43"/>
        <v>291.72000000000003</v>
      </c>
      <c r="BO219" s="64">
        <f t="shared" si="44"/>
        <v>0.60439560439560447</v>
      </c>
      <c r="BP219" s="64">
        <f t="shared" si="45"/>
        <v>0.60439560439560447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4301051668</v>
      </c>
      <c r="D220" s="749">
        <v>4680115880221</v>
      </c>
      <c r="E220" s="750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67</v>
      </c>
      <c r="L220" s="32"/>
      <c r="M220" s="33" t="s">
        <v>94</v>
      </c>
      <c r="N220" s="33"/>
      <c r="O220" s="32">
        <v>45</v>
      </c>
      <c r="P220" s="7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52"/>
      <c r="R220" s="752"/>
      <c r="S220" s="752"/>
      <c r="T220" s="753"/>
      <c r="U220" s="34"/>
      <c r="V220" s="34"/>
      <c r="W220" s="35" t="s">
        <v>69</v>
      </c>
      <c r="X220" s="741">
        <v>0</v>
      </c>
      <c r="Y220" s="742">
        <f t="shared" si="41"/>
        <v>0</v>
      </c>
      <c r="Z220" s="36" t="str">
        <f t="shared" si="46"/>
        <v/>
      </c>
      <c r="AA220" s="56"/>
      <c r="AB220" s="57"/>
      <c r="AC220" s="289" t="s">
        <v>365</v>
      </c>
      <c r="AG220" s="64"/>
      <c r="AJ220" s="68"/>
      <c r="AK220" s="68">
        <v>0</v>
      </c>
      <c r="BB220" s="290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4301051749</v>
      </c>
      <c r="D221" s="749">
        <v>4680115882942</v>
      </c>
      <c r="E221" s="750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67</v>
      </c>
      <c r="L221" s="32"/>
      <c r="M221" s="33" t="s">
        <v>68</v>
      </c>
      <c r="N221" s="33"/>
      <c r="O221" s="32">
        <v>40</v>
      </c>
      <c r="P221" s="78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52"/>
      <c r="R221" s="752"/>
      <c r="S221" s="752"/>
      <c r="T221" s="753"/>
      <c r="U221" s="34"/>
      <c r="V221" s="34"/>
      <c r="W221" s="35" t="s">
        <v>69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377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378</v>
      </c>
      <c r="B222" s="54" t="s">
        <v>379</v>
      </c>
      <c r="C222" s="31">
        <v>4301051753</v>
      </c>
      <c r="D222" s="749">
        <v>4680115880504</v>
      </c>
      <c r="E222" s="750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67</v>
      </c>
      <c r="L222" s="32"/>
      <c r="M222" s="33" t="s">
        <v>68</v>
      </c>
      <c r="N222" s="33"/>
      <c r="O222" s="32">
        <v>40</v>
      </c>
      <c r="P222" s="102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52"/>
      <c r="R222" s="752"/>
      <c r="S222" s="752"/>
      <c r="T222" s="753"/>
      <c r="U222" s="34"/>
      <c r="V222" s="34"/>
      <c r="W222" s="35" t="s">
        <v>69</v>
      </c>
      <c r="X222" s="741">
        <v>0</v>
      </c>
      <c r="Y222" s="742">
        <f t="shared" si="41"/>
        <v>0</v>
      </c>
      <c r="Z222" s="36" t="str">
        <f t="shared" si="46"/>
        <v/>
      </c>
      <c r="AA222" s="56"/>
      <c r="AB222" s="57"/>
      <c r="AC222" s="293" t="s">
        <v>377</v>
      </c>
      <c r="AG222" s="64"/>
      <c r="AJ222" s="68"/>
      <c r="AK222" s="68">
        <v>0</v>
      </c>
      <c r="BB222" s="294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380</v>
      </c>
      <c r="B223" s="54" t="s">
        <v>381</v>
      </c>
      <c r="C223" s="31">
        <v>4301051410</v>
      </c>
      <c r="D223" s="749">
        <v>4680115882164</v>
      </c>
      <c r="E223" s="750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67</v>
      </c>
      <c r="L223" s="32"/>
      <c r="M223" s="33" t="s">
        <v>94</v>
      </c>
      <c r="N223" s="33"/>
      <c r="O223" s="32">
        <v>40</v>
      </c>
      <c r="P223" s="8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52"/>
      <c r="R223" s="752"/>
      <c r="S223" s="752"/>
      <c r="T223" s="753"/>
      <c r="U223" s="34"/>
      <c r="V223" s="34"/>
      <c r="W223" s="35" t="s">
        <v>69</v>
      </c>
      <c r="X223" s="741">
        <v>0</v>
      </c>
      <c r="Y223" s="742">
        <f t="shared" si="41"/>
        <v>0</v>
      </c>
      <c r="Z223" s="36" t="str">
        <f t="shared" si="46"/>
        <v/>
      </c>
      <c r="AA223" s="56"/>
      <c r="AB223" s="57"/>
      <c r="AC223" s="295" t="s">
        <v>382</v>
      </c>
      <c r="AG223" s="64"/>
      <c r="AJ223" s="68"/>
      <c r="AK223" s="68">
        <v>0</v>
      </c>
      <c r="BB223" s="296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47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48"/>
      <c r="P224" s="758" t="s">
        <v>80</v>
      </c>
      <c r="Q224" s="759"/>
      <c r="R224" s="759"/>
      <c r="S224" s="759"/>
      <c r="T224" s="759"/>
      <c r="U224" s="759"/>
      <c r="V224" s="760"/>
      <c r="W224" s="37" t="s">
        <v>81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230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230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1.4973000000000001</v>
      </c>
      <c r="AA224" s="744"/>
      <c r="AB224" s="744"/>
      <c r="AC224" s="744"/>
    </row>
    <row r="225" spans="1:68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48"/>
      <c r="P225" s="758" t="s">
        <v>80</v>
      </c>
      <c r="Q225" s="759"/>
      <c r="R225" s="759"/>
      <c r="S225" s="759"/>
      <c r="T225" s="759"/>
      <c r="U225" s="759"/>
      <c r="V225" s="760"/>
      <c r="W225" s="37" t="s">
        <v>69</v>
      </c>
      <c r="X225" s="743">
        <f>IFERROR(SUM(X213:X223),"0")</f>
        <v>552</v>
      </c>
      <c r="Y225" s="743">
        <f>IFERROR(SUM(Y213:Y223),"0")</f>
        <v>552</v>
      </c>
      <c r="Z225" s="37"/>
      <c r="AA225" s="744"/>
      <c r="AB225" s="744"/>
      <c r="AC225" s="744"/>
    </row>
    <row r="226" spans="1:68" ht="14.25" hidden="1" customHeight="1" x14ac:dyDescent="0.25">
      <c r="A226" s="757" t="s">
        <v>183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hidden="1" customHeight="1" x14ac:dyDescent="0.25">
      <c r="A227" s="54" t="s">
        <v>383</v>
      </c>
      <c r="B227" s="54" t="s">
        <v>384</v>
      </c>
      <c r="C227" s="31">
        <v>4301060460</v>
      </c>
      <c r="D227" s="749">
        <v>4680115882874</v>
      </c>
      <c r="E227" s="750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104</v>
      </c>
      <c r="L227" s="32"/>
      <c r="M227" s="33" t="s">
        <v>137</v>
      </c>
      <c r="N227" s="33"/>
      <c r="O227" s="32">
        <v>30</v>
      </c>
      <c r="P227" s="1056" t="s">
        <v>385</v>
      </c>
      <c r="Q227" s="752"/>
      <c r="R227" s="752"/>
      <c r="S227" s="752"/>
      <c r="T227" s="753"/>
      <c r="U227" s="34"/>
      <c r="V227" s="34"/>
      <c r="W227" s="35" t="s">
        <v>69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386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387</v>
      </c>
      <c r="B228" s="54" t="s">
        <v>388</v>
      </c>
      <c r="C228" s="31">
        <v>4301060516</v>
      </c>
      <c r="D228" s="749">
        <v>4680115884434</v>
      </c>
      <c r="E228" s="750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104</v>
      </c>
      <c r="L228" s="32"/>
      <c r="M228" s="33" t="s">
        <v>94</v>
      </c>
      <c r="N228" s="33"/>
      <c r="O228" s="32">
        <v>30</v>
      </c>
      <c r="P228" s="11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69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389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hidden="1" customHeight="1" x14ac:dyDescent="0.25">
      <c r="A229" s="54" t="s">
        <v>390</v>
      </c>
      <c r="B229" s="54" t="s">
        <v>391</v>
      </c>
      <c r="C229" s="31">
        <v>4301060463</v>
      </c>
      <c r="D229" s="749">
        <v>4680115880818</v>
      </c>
      <c r="E229" s="750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67</v>
      </c>
      <c r="L229" s="32"/>
      <c r="M229" s="33" t="s">
        <v>137</v>
      </c>
      <c r="N229" s="33"/>
      <c r="O229" s="32">
        <v>40</v>
      </c>
      <c r="P229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69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392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hidden="1" customHeight="1" x14ac:dyDescent="0.25">
      <c r="A230" s="54" t="s">
        <v>393</v>
      </c>
      <c r="B230" s="54" t="s">
        <v>394</v>
      </c>
      <c r="C230" s="31">
        <v>4301060389</v>
      </c>
      <c r="D230" s="749">
        <v>4680115880801</v>
      </c>
      <c r="E230" s="750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67</v>
      </c>
      <c r="L230" s="32"/>
      <c r="M230" s="33" t="s">
        <v>94</v>
      </c>
      <c r="N230" s="33"/>
      <c r="O230" s="32">
        <v>40</v>
      </c>
      <c r="P230" s="86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69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386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idden="1" x14ac:dyDescent="0.2">
      <c r="A231" s="747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48"/>
      <c r="P231" s="758" t="s">
        <v>80</v>
      </c>
      <c r="Q231" s="759"/>
      <c r="R231" s="759"/>
      <c r="S231" s="759"/>
      <c r="T231" s="759"/>
      <c r="U231" s="759"/>
      <c r="V231" s="760"/>
      <c r="W231" s="37" t="s">
        <v>81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hidden="1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8"/>
      <c r="P232" s="758" t="s">
        <v>80</v>
      </c>
      <c r="Q232" s="759"/>
      <c r="R232" s="759"/>
      <c r="S232" s="759"/>
      <c r="T232" s="759"/>
      <c r="U232" s="759"/>
      <c r="V232" s="760"/>
      <c r="W232" s="37" t="s">
        <v>69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hidden="1" customHeight="1" x14ac:dyDescent="0.25">
      <c r="A233" s="745" t="s">
        <v>395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hidden="1" customHeight="1" x14ac:dyDescent="0.25">
      <c r="A234" s="757" t="s">
        <v>90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hidden="1" customHeight="1" x14ac:dyDescent="0.25">
      <c r="A235" s="54" t="s">
        <v>396</v>
      </c>
      <c r="B235" s="54" t="s">
        <v>397</v>
      </c>
      <c r="C235" s="31">
        <v>4301011717</v>
      </c>
      <c r="D235" s="749">
        <v>4680115884274</v>
      </c>
      <c r="E235" s="750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93</v>
      </c>
      <c r="L235" s="32"/>
      <c r="M235" s="33" t="s">
        <v>97</v>
      </c>
      <c r="N235" s="33"/>
      <c r="O235" s="32">
        <v>55</v>
      </c>
      <c r="P235" s="100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69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398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hidden="1" customHeight="1" x14ac:dyDescent="0.25">
      <c r="A236" s="54" t="s">
        <v>396</v>
      </c>
      <c r="B236" s="54" t="s">
        <v>399</v>
      </c>
      <c r="C236" s="31">
        <v>4301011945</v>
      </c>
      <c r="D236" s="749">
        <v>4680115884274</v>
      </c>
      <c r="E236" s="750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93</v>
      </c>
      <c r="L236" s="32"/>
      <c r="M236" s="33" t="s">
        <v>400</v>
      </c>
      <c r="N236" s="33"/>
      <c r="O236" s="32">
        <v>55</v>
      </c>
      <c r="P236" s="81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69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401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hidden="1" customHeight="1" x14ac:dyDescent="0.25">
      <c r="A237" s="54" t="s">
        <v>402</v>
      </c>
      <c r="B237" s="54" t="s">
        <v>403</v>
      </c>
      <c r="C237" s="31">
        <v>4301011719</v>
      </c>
      <c r="D237" s="749">
        <v>4680115884298</v>
      </c>
      <c r="E237" s="750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93</v>
      </c>
      <c r="L237" s="32"/>
      <c r="M237" s="33" t="s">
        <v>97</v>
      </c>
      <c r="N237" s="33"/>
      <c r="O237" s="32">
        <v>55</v>
      </c>
      <c r="P237" s="8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69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404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hidden="1" customHeight="1" x14ac:dyDescent="0.25">
      <c r="A238" s="54" t="s">
        <v>405</v>
      </c>
      <c r="B238" s="54" t="s">
        <v>406</v>
      </c>
      <c r="C238" s="31">
        <v>4301011733</v>
      </c>
      <c r="D238" s="749">
        <v>4680115884250</v>
      </c>
      <c r="E238" s="750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93</v>
      </c>
      <c r="L238" s="32"/>
      <c r="M238" s="33" t="s">
        <v>94</v>
      </c>
      <c r="N238" s="33"/>
      <c r="O238" s="32">
        <v>55</v>
      </c>
      <c r="P238" s="9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69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407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hidden="1" customHeight="1" x14ac:dyDescent="0.25">
      <c r="A239" s="54" t="s">
        <v>405</v>
      </c>
      <c r="B239" s="54" t="s">
        <v>408</v>
      </c>
      <c r="C239" s="31">
        <v>4301011944</v>
      </c>
      <c r="D239" s="749">
        <v>4680115884250</v>
      </c>
      <c r="E239" s="750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93</v>
      </c>
      <c r="L239" s="32"/>
      <c r="M239" s="33" t="s">
        <v>400</v>
      </c>
      <c r="N239" s="33"/>
      <c r="O239" s="32">
        <v>55</v>
      </c>
      <c r="P239" s="93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69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401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hidden="1" customHeight="1" x14ac:dyDescent="0.25">
      <c r="A240" s="54" t="s">
        <v>409</v>
      </c>
      <c r="B240" s="54" t="s">
        <v>410</v>
      </c>
      <c r="C240" s="31">
        <v>4301011718</v>
      </c>
      <c r="D240" s="749">
        <v>4680115884281</v>
      </c>
      <c r="E240" s="750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104</v>
      </c>
      <c r="L240" s="32"/>
      <c r="M240" s="33" t="s">
        <v>97</v>
      </c>
      <c r="N240" s="33"/>
      <c r="O240" s="32">
        <v>55</v>
      </c>
      <c r="P240" s="8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69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398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hidden="1" customHeight="1" x14ac:dyDescent="0.25">
      <c r="A241" s="54" t="s">
        <v>411</v>
      </c>
      <c r="B241" s="54" t="s">
        <v>412</v>
      </c>
      <c r="C241" s="31">
        <v>4301011720</v>
      </c>
      <c r="D241" s="749">
        <v>4680115884199</v>
      </c>
      <c r="E241" s="750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104</v>
      </c>
      <c r="L241" s="32"/>
      <c r="M241" s="33" t="s">
        <v>97</v>
      </c>
      <c r="N241" s="33"/>
      <c r="O241" s="32">
        <v>55</v>
      </c>
      <c r="P241" s="10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69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404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hidden="1" customHeight="1" x14ac:dyDescent="0.25">
      <c r="A242" s="54" t="s">
        <v>413</v>
      </c>
      <c r="B242" s="54" t="s">
        <v>414</v>
      </c>
      <c r="C242" s="31">
        <v>4301011716</v>
      </c>
      <c r="D242" s="749">
        <v>4680115884267</v>
      </c>
      <c r="E242" s="750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104</v>
      </c>
      <c r="L242" s="32"/>
      <c r="M242" s="33" t="s">
        <v>97</v>
      </c>
      <c r="N242" s="33"/>
      <c r="O242" s="32">
        <v>55</v>
      </c>
      <c r="P242" s="8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69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407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hidden="1" x14ac:dyDescent="0.2">
      <c r="A243" s="747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8"/>
      <c r="P243" s="758" t="s">
        <v>80</v>
      </c>
      <c r="Q243" s="759"/>
      <c r="R243" s="759"/>
      <c r="S243" s="759"/>
      <c r="T243" s="759"/>
      <c r="U243" s="759"/>
      <c r="V243" s="760"/>
      <c r="W243" s="37" t="s">
        <v>81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48"/>
      <c r="P244" s="758" t="s">
        <v>80</v>
      </c>
      <c r="Q244" s="759"/>
      <c r="R244" s="759"/>
      <c r="S244" s="759"/>
      <c r="T244" s="759"/>
      <c r="U244" s="759"/>
      <c r="V244" s="760"/>
      <c r="W244" s="37" t="s">
        <v>69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45" t="s">
        <v>415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hidden="1" customHeight="1" x14ac:dyDescent="0.25">
      <c r="A246" s="757" t="s">
        <v>90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hidden="1" customHeight="1" x14ac:dyDescent="0.25">
      <c r="A247" s="54" t="s">
        <v>416</v>
      </c>
      <c r="B247" s="54" t="s">
        <v>417</v>
      </c>
      <c r="C247" s="31">
        <v>4301011942</v>
      </c>
      <c r="D247" s="749">
        <v>4680115884137</v>
      </c>
      <c r="E247" s="750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93</v>
      </c>
      <c r="L247" s="32"/>
      <c r="M247" s="33" t="s">
        <v>400</v>
      </c>
      <c r="N247" s="33"/>
      <c r="O247" s="32">
        <v>55</v>
      </c>
      <c r="P247" s="107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69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418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hidden="1" customHeight="1" x14ac:dyDescent="0.25">
      <c r="A248" s="54" t="s">
        <v>416</v>
      </c>
      <c r="B248" s="54" t="s">
        <v>419</v>
      </c>
      <c r="C248" s="31">
        <v>4301011826</v>
      </c>
      <c r="D248" s="749">
        <v>4680115884137</v>
      </c>
      <c r="E248" s="750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93</v>
      </c>
      <c r="L248" s="32"/>
      <c r="M248" s="33" t="s">
        <v>97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69</v>
      </c>
      <c r="X248" s="741">
        <v>0</v>
      </c>
      <c r="Y248" s="742">
        <f t="shared" si="52"/>
        <v>0</v>
      </c>
      <c r="Z248" s="36" t="str">
        <f>IFERROR(IF(Y248=0,"",ROUNDUP(Y248/H248,0)*0.01898),"")</f>
        <v/>
      </c>
      <c r="AA248" s="56"/>
      <c r="AB248" s="57"/>
      <c r="AC248" s="323" t="s">
        <v>420</v>
      </c>
      <c r="AG248" s="64"/>
      <c r="AJ248" s="68"/>
      <c r="AK248" s="68">
        <v>0</v>
      </c>
      <c r="BB248" s="324" t="s">
        <v>1</v>
      </c>
      <c r="BM248" s="64">
        <f t="shared" si="53"/>
        <v>0</v>
      </c>
      <c r="BN248" s="64">
        <f t="shared" si="54"/>
        <v>0</v>
      </c>
      <c r="BO248" s="64">
        <f t="shared" si="55"/>
        <v>0</v>
      </c>
      <c r="BP248" s="64">
        <f t="shared" si="56"/>
        <v>0</v>
      </c>
    </row>
    <row r="249" spans="1:68" ht="27" hidden="1" customHeight="1" x14ac:dyDescent="0.25">
      <c r="A249" s="54" t="s">
        <v>421</v>
      </c>
      <c r="B249" s="54" t="s">
        <v>422</v>
      </c>
      <c r="C249" s="31">
        <v>4301011724</v>
      </c>
      <c r="D249" s="749">
        <v>4680115884236</v>
      </c>
      <c r="E249" s="750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93</v>
      </c>
      <c r="L249" s="32"/>
      <c r="M249" s="33" t="s">
        <v>97</v>
      </c>
      <c r="N249" s="33"/>
      <c r="O249" s="32">
        <v>55</v>
      </c>
      <c r="P249" s="7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69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423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hidden="1" customHeight="1" x14ac:dyDescent="0.25">
      <c r="A250" s="54" t="s">
        <v>424</v>
      </c>
      <c r="B250" s="54" t="s">
        <v>425</v>
      </c>
      <c r="C250" s="31">
        <v>4301011721</v>
      </c>
      <c r="D250" s="749">
        <v>4680115884175</v>
      </c>
      <c r="E250" s="750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93</v>
      </c>
      <c r="L250" s="32"/>
      <c r="M250" s="33" t="s">
        <v>97</v>
      </c>
      <c r="N250" s="33"/>
      <c r="O250" s="32">
        <v>55</v>
      </c>
      <c r="P250" s="8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69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426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hidden="1" customHeight="1" x14ac:dyDescent="0.25">
      <c r="A251" s="54" t="s">
        <v>424</v>
      </c>
      <c r="B251" s="54" t="s">
        <v>427</v>
      </c>
      <c r="C251" s="31">
        <v>4301011941</v>
      </c>
      <c r="D251" s="749">
        <v>4680115884175</v>
      </c>
      <c r="E251" s="750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93</v>
      </c>
      <c r="L251" s="32"/>
      <c r="M251" s="33" t="s">
        <v>400</v>
      </c>
      <c r="N251" s="33"/>
      <c r="O251" s="32">
        <v>55</v>
      </c>
      <c r="P251" s="103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69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418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hidden="1" customHeight="1" x14ac:dyDescent="0.25">
      <c r="A252" s="54" t="s">
        <v>428</v>
      </c>
      <c r="B252" s="54" t="s">
        <v>429</v>
      </c>
      <c r="C252" s="31">
        <v>4301011824</v>
      </c>
      <c r="D252" s="749">
        <v>4680115884144</v>
      </c>
      <c r="E252" s="750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104</v>
      </c>
      <c r="L252" s="32"/>
      <c r="M252" s="33" t="s">
        <v>97</v>
      </c>
      <c r="N252" s="33"/>
      <c r="O252" s="32">
        <v>55</v>
      </c>
      <c r="P252" s="7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69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420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hidden="1" customHeight="1" x14ac:dyDescent="0.25">
      <c r="A253" s="54" t="s">
        <v>430</v>
      </c>
      <c r="B253" s="54" t="s">
        <v>431</v>
      </c>
      <c r="C253" s="31">
        <v>4301011963</v>
      </c>
      <c r="D253" s="749">
        <v>4680115885288</v>
      </c>
      <c r="E253" s="750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104</v>
      </c>
      <c r="L253" s="32"/>
      <c r="M253" s="33" t="s">
        <v>97</v>
      </c>
      <c r="N253" s="33"/>
      <c r="O253" s="32">
        <v>55</v>
      </c>
      <c r="P253" s="11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69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432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433</v>
      </c>
      <c r="B254" s="54" t="s">
        <v>434</v>
      </c>
      <c r="C254" s="31">
        <v>4301011726</v>
      </c>
      <c r="D254" s="749">
        <v>4680115884182</v>
      </c>
      <c r="E254" s="750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104</v>
      </c>
      <c r="L254" s="32"/>
      <c r="M254" s="33" t="s">
        <v>97</v>
      </c>
      <c r="N254" s="33"/>
      <c r="O254" s="32">
        <v>55</v>
      </c>
      <c r="P254" s="103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69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423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435</v>
      </c>
      <c r="B255" s="54" t="s">
        <v>436</v>
      </c>
      <c r="C255" s="31">
        <v>4301011722</v>
      </c>
      <c r="D255" s="749">
        <v>4680115884205</v>
      </c>
      <c r="E255" s="750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104</v>
      </c>
      <c r="L255" s="32"/>
      <c r="M255" s="33" t="s">
        <v>97</v>
      </c>
      <c r="N255" s="33"/>
      <c r="O255" s="32">
        <v>55</v>
      </c>
      <c r="P255" s="8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69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426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idden="1" x14ac:dyDescent="0.2">
      <c r="A256" s="747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48"/>
      <c r="P256" s="758" t="s">
        <v>80</v>
      </c>
      <c r="Q256" s="759"/>
      <c r="R256" s="759"/>
      <c r="S256" s="759"/>
      <c r="T256" s="759"/>
      <c r="U256" s="759"/>
      <c r="V256" s="760"/>
      <c r="W256" s="37" t="s">
        <v>81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hidden="1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8"/>
      <c r="P257" s="758" t="s">
        <v>80</v>
      </c>
      <c r="Q257" s="759"/>
      <c r="R257" s="759"/>
      <c r="S257" s="759"/>
      <c r="T257" s="759"/>
      <c r="U257" s="759"/>
      <c r="V257" s="760"/>
      <c r="W257" s="37" t="s">
        <v>69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hidden="1" customHeight="1" x14ac:dyDescent="0.25">
      <c r="A258" s="757" t="s">
        <v>141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hidden="1" customHeight="1" x14ac:dyDescent="0.25">
      <c r="A259" s="54" t="s">
        <v>437</v>
      </c>
      <c r="B259" s="54" t="s">
        <v>438</v>
      </c>
      <c r="C259" s="31">
        <v>4301020340</v>
      </c>
      <c r="D259" s="749">
        <v>4680115885721</v>
      </c>
      <c r="E259" s="750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113</v>
      </c>
      <c r="L259" s="32"/>
      <c r="M259" s="33" t="s">
        <v>94</v>
      </c>
      <c r="N259" s="33"/>
      <c r="O259" s="32">
        <v>50</v>
      </c>
      <c r="P259" s="8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69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47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48"/>
      <c r="P260" s="758" t="s">
        <v>80</v>
      </c>
      <c r="Q260" s="759"/>
      <c r="R260" s="759"/>
      <c r="S260" s="759"/>
      <c r="T260" s="759"/>
      <c r="U260" s="759"/>
      <c r="V260" s="760"/>
      <c r="W260" s="37" t="s">
        <v>81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8"/>
      <c r="P261" s="758" t="s">
        <v>80</v>
      </c>
      <c r="Q261" s="759"/>
      <c r="R261" s="759"/>
      <c r="S261" s="759"/>
      <c r="T261" s="759"/>
      <c r="U261" s="759"/>
      <c r="V261" s="760"/>
      <c r="W261" s="37" t="s">
        <v>69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45" t="s">
        <v>440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hidden="1" customHeight="1" x14ac:dyDescent="0.25">
      <c r="A263" s="757" t="s">
        <v>90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hidden="1" customHeight="1" x14ac:dyDescent="0.25">
      <c r="A264" s="54" t="s">
        <v>441</v>
      </c>
      <c r="B264" s="54" t="s">
        <v>442</v>
      </c>
      <c r="C264" s="31">
        <v>4301011855</v>
      </c>
      <c r="D264" s="749">
        <v>4680115885837</v>
      </c>
      <c r="E264" s="750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93</v>
      </c>
      <c r="L264" s="32"/>
      <c r="M264" s="33" t="s">
        <v>97</v>
      </c>
      <c r="N264" s="33"/>
      <c r="O264" s="32">
        <v>55</v>
      </c>
      <c r="P264" s="9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69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443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444</v>
      </c>
      <c r="B265" s="54" t="s">
        <v>445</v>
      </c>
      <c r="C265" s="31">
        <v>4301011850</v>
      </c>
      <c r="D265" s="749">
        <v>4680115885806</v>
      </c>
      <c r="E265" s="750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93</v>
      </c>
      <c r="L265" s="32"/>
      <c r="M265" s="33" t="s">
        <v>97</v>
      </c>
      <c r="N265" s="33"/>
      <c r="O265" s="32">
        <v>55</v>
      </c>
      <c r="P265" s="81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69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446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444</v>
      </c>
      <c r="B266" s="54" t="s">
        <v>447</v>
      </c>
      <c r="C266" s="31">
        <v>4301011910</v>
      </c>
      <c r="D266" s="749">
        <v>4680115885806</v>
      </c>
      <c r="E266" s="750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93</v>
      </c>
      <c r="L266" s="32"/>
      <c r="M266" s="33" t="s">
        <v>400</v>
      </c>
      <c r="N266" s="33"/>
      <c r="O266" s="32">
        <v>55</v>
      </c>
      <c r="P266" s="83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69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448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hidden="1" customHeight="1" x14ac:dyDescent="0.25">
      <c r="A267" s="54" t="s">
        <v>449</v>
      </c>
      <c r="B267" s="54" t="s">
        <v>450</v>
      </c>
      <c r="C267" s="31">
        <v>4301011853</v>
      </c>
      <c r="D267" s="749">
        <v>4680115885851</v>
      </c>
      <c r="E267" s="750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93</v>
      </c>
      <c r="L267" s="32"/>
      <c r="M267" s="33" t="s">
        <v>97</v>
      </c>
      <c r="N267" s="33"/>
      <c r="O267" s="32">
        <v>55</v>
      </c>
      <c r="P267" s="9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52"/>
      <c r="R267" s="752"/>
      <c r="S267" s="752"/>
      <c r="T267" s="753"/>
      <c r="U267" s="34"/>
      <c r="V267" s="34"/>
      <c r="W267" s="35" t="s">
        <v>69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451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hidden="1" customHeight="1" x14ac:dyDescent="0.25">
      <c r="A268" s="54" t="s">
        <v>452</v>
      </c>
      <c r="B268" s="54" t="s">
        <v>453</v>
      </c>
      <c r="C268" s="31">
        <v>4301011313</v>
      </c>
      <c r="D268" s="749">
        <v>4607091385984</v>
      </c>
      <c r="E268" s="750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93</v>
      </c>
      <c r="L268" s="32"/>
      <c r="M268" s="33" t="s">
        <v>97</v>
      </c>
      <c r="N268" s="33"/>
      <c r="O268" s="32">
        <v>55</v>
      </c>
      <c r="P268" s="86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52"/>
      <c r="R268" s="752"/>
      <c r="S268" s="752"/>
      <c r="T268" s="753"/>
      <c r="U268" s="34"/>
      <c r="V268" s="34"/>
      <c r="W268" s="35" t="s">
        <v>69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454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455</v>
      </c>
      <c r="B269" s="54" t="s">
        <v>456</v>
      </c>
      <c r="C269" s="31">
        <v>4301011852</v>
      </c>
      <c r="D269" s="749">
        <v>4680115885844</v>
      </c>
      <c r="E269" s="750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104</v>
      </c>
      <c r="L269" s="32"/>
      <c r="M269" s="33" t="s">
        <v>97</v>
      </c>
      <c r="N269" s="33"/>
      <c r="O269" s="32">
        <v>55</v>
      </c>
      <c r="P269" s="105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52"/>
      <c r="R269" s="752"/>
      <c r="S269" s="752"/>
      <c r="T269" s="753"/>
      <c r="U269" s="34"/>
      <c r="V269" s="34"/>
      <c r="W269" s="35" t="s">
        <v>69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457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458</v>
      </c>
      <c r="B270" s="54" t="s">
        <v>459</v>
      </c>
      <c r="C270" s="31">
        <v>4301011319</v>
      </c>
      <c r="D270" s="749">
        <v>4607091387469</v>
      </c>
      <c r="E270" s="750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104</v>
      </c>
      <c r="L270" s="32"/>
      <c r="M270" s="33" t="s">
        <v>97</v>
      </c>
      <c r="N270" s="33"/>
      <c r="O270" s="32">
        <v>55</v>
      </c>
      <c r="P270" s="113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52"/>
      <c r="R270" s="752"/>
      <c r="S270" s="752"/>
      <c r="T270" s="753"/>
      <c r="U270" s="34"/>
      <c r="V270" s="34"/>
      <c r="W270" s="35" t="s">
        <v>69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460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461</v>
      </c>
      <c r="B271" s="54" t="s">
        <v>462</v>
      </c>
      <c r="C271" s="31">
        <v>4301011851</v>
      </c>
      <c r="D271" s="749">
        <v>4680115885820</v>
      </c>
      <c r="E271" s="750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104</v>
      </c>
      <c r="L271" s="32"/>
      <c r="M271" s="33" t="s">
        <v>97</v>
      </c>
      <c r="N271" s="33"/>
      <c r="O271" s="32">
        <v>55</v>
      </c>
      <c r="P271" s="8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52"/>
      <c r="R271" s="752"/>
      <c r="S271" s="752"/>
      <c r="T271" s="753"/>
      <c r="U271" s="34"/>
      <c r="V271" s="34"/>
      <c r="W271" s="35" t="s">
        <v>69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463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464</v>
      </c>
      <c r="B272" s="54" t="s">
        <v>465</v>
      </c>
      <c r="C272" s="31">
        <v>4301011316</v>
      </c>
      <c r="D272" s="749">
        <v>4607091387438</v>
      </c>
      <c r="E272" s="750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104</v>
      </c>
      <c r="L272" s="32"/>
      <c r="M272" s="33" t="s">
        <v>97</v>
      </c>
      <c r="N272" s="33"/>
      <c r="O272" s="32">
        <v>55</v>
      </c>
      <c r="P272" s="94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52"/>
      <c r="R272" s="752"/>
      <c r="S272" s="752"/>
      <c r="T272" s="753"/>
      <c r="U272" s="34"/>
      <c r="V272" s="34"/>
      <c r="W272" s="35" t="s">
        <v>69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466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747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48"/>
      <c r="P273" s="758" t="s">
        <v>80</v>
      </c>
      <c r="Q273" s="759"/>
      <c r="R273" s="759"/>
      <c r="S273" s="759"/>
      <c r="T273" s="759"/>
      <c r="U273" s="759"/>
      <c r="V273" s="760"/>
      <c r="W273" s="37" t="s">
        <v>81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hidden="1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48"/>
      <c r="P274" s="758" t="s">
        <v>80</v>
      </c>
      <c r="Q274" s="759"/>
      <c r="R274" s="759"/>
      <c r="S274" s="759"/>
      <c r="T274" s="759"/>
      <c r="U274" s="759"/>
      <c r="V274" s="760"/>
      <c r="W274" s="37" t="s">
        <v>69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hidden="1" customHeight="1" x14ac:dyDescent="0.25">
      <c r="A275" s="745" t="s">
        <v>467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hidden="1" customHeight="1" x14ac:dyDescent="0.25">
      <c r="A276" s="757" t="s">
        <v>90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27" hidden="1" customHeight="1" x14ac:dyDescent="0.25">
      <c r="A277" s="54" t="s">
        <v>468</v>
      </c>
      <c r="B277" s="54" t="s">
        <v>469</v>
      </c>
      <c r="C277" s="31">
        <v>4301011876</v>
      </c>
      <c r="D277" s="749">
        <v>4680115885707</v>
      </c>
      <c r="E277" s="750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93</v>
      </c>
      <c r="L277" s="32"/>
      <c r="M277" s="33" t="s">
        <v>97</v>
      </c>
      <c r="N277" s="33"/>
      <c r="O277" s="32">
        <v>31</v>
      </c>
      <c r="P277" s="94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69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407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47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48"/>
      <c r="P278" s="758" t="s">
        <v>80</v>
      </c>
      <c r="Q278" s="759"/>
      <c r="R278" s="759"/>
      <c r="S278" s="759"/>
      <c r="T278" s="759"/>
      <c r="U278" s="759"/>
      <c r="V278" s="760"/>
      <c r="W278" s="37" t="s">
        <v>81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48"/>
      <c r="P279" s="758" t="s">
        <v>80</v>
      </c>
      <c r="Q279" s="759"/>
      <c r="R279" s="759"/>
      <c r="S279" s="759"/>
      <c r="T279" s="759"/>
      <c r="U279" s="759"/>
      <c r="V279" s="760"/>
      <c r="W279" s="37" t="s">
        <v>69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45" t="s">
        <v>470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hidden="1" customHeight="1" x14ac:dyDescent="0.25">
      <c r="A281" s="757" t="s">
        <v>90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hidden="1" customHeight="1" x14ac:dyDescent="0.25">
      <c r="A282" s="54" t="s">
        <v>471</v>
      </c>
      <c r="B282" s="54" t="s">
        <v>472</v>
      </c>
      <c r="C282" s="31">
        <v>4301011223</v>
      </c>
      <c r="D282" s="749">
        <v>4607091383423</v>
      </c>
      <c r="E282" s="750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93</v>
      </c>
      <c r="L282" s="32"/>
      <c r="M282" s="33" t="s">
        <v>94</v>
      </c>
      <c r="N282" s="33"/>
      <c r="O282" s="32">
        <v>35</v>
      </c>
      <c r="P282" s="9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69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98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473</v>
      </c>
      <c r="B283" s="54" t="s">
        <v>474</v>
      </c>
      <c r="C283" s="31">
        <v>4301012099</v>
      </c>
      <c r="D283" s="749">
        <v>4680115885691</v>
      </c>
      <c r="E283" s="750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93</v>
      </c>
      <c r="L283" s="32"/>
      <c r="M283" s="33" t="s">
        <v>94</v>
      </c>
      <c r="N283" s="33"/>
      <c r="O283" s="32">
        <v>30</v>
      </c>
      <c r="P283" s="9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69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475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476</v>
      </c>
      <c r="B284" s="54" t="s">
        <v>477</v>
      </c>
      <c r="C284" s="31">
        <v>4301012098</v>
      </c>
      <c r="D284" s="749">
        <v>4680115885660</v>
      </c>
      <c r="E284" s="750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93</v>
      </c>
      <c r="L284" s="32"/>
      <c r="M284" s="33" t="s">
        <v>94</v>
      </c>
      <c r="N284" s="33"/>
      <c r="O284" s="32">
        <v>35</v>
      </c>
      <c r="P284" s="88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69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478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47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48"/>
      <c r="P285" s="758" t="s">
        <v>80</v>
      </c>
      <c r="Q285" s="759"/>
      <c r="R285" s="759"/>
      <c r="S285" s="759"/>
      <c r="T285" s="759"/>
      <c r="U285" s="759"/>
      <c r="V285" s="760"/>
      <c r="W285" s="37" t="s">
        <v>81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48"/>
      <c r="P286" s="758" t="s">
        <v>80</v>
      </c>
      <c r="Q286" s="759"/>
      <c r="R286" s="759"/>
      <c r="S286" s="759"/>
      <c r="T286" s="759"/>
      <c r="U286" s="759"/>
      <c r="V286" s="760"/>
      <c r="W286" s="37" t="s">
        <v>69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45" t="s">
        <v>479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hidden="1" customHeight="1" x14ac:dyDescent="0.25">
      <c r="A288" s="757" t="s">
        <v>64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hidden="1" customHeight="1" x14ac:dyDescent="0.25">
      <c r="A289" s="54" t="s">
        <v>480</v>
      </c>
      <c r="B289" s="54" t="s">
        <v>481</v>
      </c>
      <c r="C289" s="31">
        <v>4301051409</v>
      </c>
      <c r="D289" s="749">
        <v>4680115881556</v>
      </c>
      <c r="E289" s="750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93</v>
      </c>
      <c r="L289" s="32"/>
      <c r="M289" s="33" t="s">
        <v>94</v>
      </c>
      <c r="N289" s="33"/>
      <c r="O289" s="32">
        <v>45</v>
      </c>
      <c r="P289" s="92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69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482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hidden="1" customHeight="1" x14ac:dyDescent="0.25">
      <c r="A290" s="54" t="s">
        <v>483</v>
      </c>
      <c r="B290" s="54" t="s">
        <v>484</v>
      </c>
      <c r="C290" s="31">
        <v>4301051506</v>
      </c>
      <c r="D290" s="749">
        <v>4680115881037</v>
      </c>
      <c r="E290" s="750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104</v>
      </c>
      <c r="L290" s="32"/>
      <c r="M290" s="33" t="s">
        <v>68</v>
      </c>
      <c r="N290" s="33"/>
      <c r="O290" s="32">
        <v>40</v>
      </c>
      <c r="P290" s="78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69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485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486</v>
      </c>
      <c r="B291" s="54" t="s">
        <v>487</v>
      </c>
      <c r="C291" s="31">
        <v>4301051893</v>
      </c>
      <c r="D291" s="749">
        <v>4680115886186</v>
      </c>
      <c r="E291" s="750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67</v>
      </c>
      <c r="L291" s="32"/>
      <c r="M291" s="33" t="s">
        <v>94</v>
      </c>
      <c r="N291" s="33"/>
      <c r="O291" s="32">
        <v>45</v>
      </c>
      <c r="P291" s="11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69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488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hidden="1" customHeight="1" x14ac:dyDescent="0.25">
      <c r="A292" s="54" t="s">
        <v>489</v>
      </c>
      <c r="B292" s="54" t="s">
        <v>490</v>
      </c>
      <c r="C292" s="31">
        <v>4301051795</v>
      </c>
      <c r="D292" s="749">
        <v>4680115881228</v>
      </c>
      <c r="E292" s="750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67</v>
      </c>
      <c r="L292" s="32"/>
      <c r="M292" s="33" t="s">
        <v>137</v>
      </c>
      <c r="N292" s="33"/>
      <c r="O292" s="32">
        <v>40</v>
      </c>
      <c r="P292" s="11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69</v>
      </c>
      <c r="X292" s="741">
        <v>0</v>
      </c>
      <c r="Y292" s="742">
        <f t="shared" si="62"/>
        <v>0</v>
      </c>
      <c r="Z292" s="36" t="str">
        <f>IFERROR(IF(Y292=0,"",ROUNDUP(Y292/H292,0)*0.00651),"")</f>
        <v/>
      </c>
      <c r="AA292" s="56"/>
      <c r="AB292" s="57"/>
      <c r="AC292" s="373" t="s">
        <v>491</v>
      </c>
      <c r="AG292" s="64"/>
      <c r="AJ292" s="68"/>
      <c r="AK292" s="68">
        <v>0</v>
      </c>
      <c r="BB292" s="374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t="37.5" hidden="1" customHeight="1" x14ac:dyDescent="0.25">
      <c r="A293" s="54" t="s">
        <v>492</v>
      </c>
      <c r="B293" s="54" t="s">
        <v>493</v>
      </c>
      <c r="C293" s="31">
        <v>4301051388</v>
      </c>
      <c r="D293" s="749">
        <v>4680115881211</v>
      </c>
      <c r="E293" s="750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67</v>
      </c>
      <c r="L293" s="32" t="s">
        <v>124</v>
      </c>
      <c r="M293" s="33" t="s">
        <v>94</v>
      </c>
      <c r="N293" s="33"/>
      <c r="O293" s="32">
        <v>45</v>
      </c>
      <c r="P293" s="11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69</v>
      </c>
      <c r="X293" s="741">
        <v>0</v>
      </c>
      <c r="Y293" s="742">
        <f t="shared" si="62"/>
        <v>0</v>
      </c>
      <c r="Z293" s="36" t="str">
        <f>IFERROR(IF(Y293=0,"",ROUNDUP(Y293/H293,0)*0.00651),"")</f>
        <v/>
      </c>
      <c r="AA293" s="56"/>
      <c r="AB293" s="57"/>
      <c r="AC293" s="375" t="s">
        <v>482</v>
      </c>
      <c r="AG293" s="64"/>
      <c r="AJ293" s="68" t="s">
        <v>126</v>
      </c>
      <c r="AK293" s="68">
        <v>33.6</v>
      </c>
      <c r="BB293" s="376" t="s">
        <v>1</v>
      </c>
      <c r="BM293" s="64">
        <f t="shared" si="63"/>
        <v>0</v>
      </c>
      <c r="BN293" s="64">
        <f t="shared" si="64"/>
        <v>0</v>
      </c>
      <c r="BO293" s="64">
        <f t="shared" si="65"/>
        <v>0</v>
      </c>
      <c r="BP293" s="64">
        <f t="shared" si="66"/>
        <v>0</v>
      </c>
    </row>
    <row r="294" spans="1:68" ht="37.5" hidden="1" customHeight="1" x14ac:dyDescent="0.25">
      <c r="A294" s="54" t="s">
        <v>494</v>
      </c>
      <c r="B294" s="54" t="s">
        <v>495</v>
      </c>
      <c r="C294" s="31">
        <v>4301051378</v>
      </c>
      <c r="D294" s="749">
        <v>4680115881020</v>
      </c>
      <c r="E294" s="750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104</v>
      </c>
      <c r="L294" s="32"/>
      <c r="M294" s="33" t="s">
        <v>68</v>
      </c>
      <c r="N294" s="33"/>
      <c r="O294" s="32">
        <v>45</v>
      </c>
      <c r="P294" s="114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69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496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hidden="1" x14ac:dyDescent="0.2">
      <c r="A295" s="747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48"/>
      <c r="P295" s="758" t="s">
        <v>80</v>
      </c>
      <c r="Q295" s="759"/>
      <c r="R295" s="759"/>
      <c r="S295" s="759"/>
      <c r="T295" s="759"/>
      <c r="U295" s="759"/>
      <c r="V295" s="760"/>
      <c r="W295" s="37" t="s">
        <v>81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hidden="1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48"/>
      <c r="P296" s="758" t="s">
        <v>80</v>
      </c>
      <c r="Q296" s="759"/>
      <c r="R296" s="759"/>
      <c r="S296" s="759"/>
      <c r="T296" s="759"/>
      <c r="U296" s="759"/>
      <c r="V296" s="760"/>
      <c r="W296" s="37" t="s">
        <v>69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hidden="1" customHeight="1" x14ac:dyDescent="0.25">
      <c r="A297" s="745" t="s">
        <v>497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hidden="1" customHeight="1" x14ac:dyDescent="0.25">
      <c r="A298" s="757" t="s">
        <v>90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hidden="1" customHeight="1" x14ac:dyDescent="0.25">
      <c r="A299" s="54" t="s">
        <v>498</v>
      </c>
      <c r="B299" s="54" t="s">
        <v>499</v>
      </c>
      <c r="C299" s="31">
        <v>4301011306</v>
      </c>
      <c r="D299" s="749">
        <v>4607091389296</v>
      </c>
      <c r="E299" s="750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104</v>
      </c>
      <c r="L299" s="32"/>
      <c r="M299" s="33" t="s">
        <v>94</v>
      </c>
      <c r="N299" s="33"/>
      <c r="O299" s="32">
        <v>45</v>
      </c>
      <c r="P299" s="10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69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500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47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48"/>
      <c r="P300" s="758" t="s">
        <v>80</v>
      </c>
      <c r="Q300" s="759"/>
      <c r="R300" s="759"/>
      <c r="S300" s="759"/>
      <c r="T300" s="759"/>
      <c r="U300" s="759"/>
      <c r="V300" s="760"/>
      <c r="W300" s="37" t="s">
        <v>81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8"/>
      <c r="P301" s="758" t="s">
        <v>80</v>
      </c>
      <c r="Q301" s="759"/>
      <c r="R301" s="759"/>
      <c r="S301" s="759"/>
      <c r="T301" s="759"/>
      <c r="U301" s="759"/>
      <c r="V301" s="760"/>
      <c r="W301" s="37" t="s">
        <v>69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7" t="s">
        <v>152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hidden="1" customHeight="1" x14ac:dyDescent="0.25">
      <c r="A303" s="54" t="s">
        <v>501</v>
      </c>
      <c r="B303" s="54" t="s">
        <v>502</v>
      </c>
      <c r="C303" s="31">
        <v>4301031307</v>
      </c>
      <c r="D303" s="749">
        <v>4680115880344</v>
      </c>
      <c r="E303" s="750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113</v>
      </c>
      <c r="L303" s="32"/>
      <c r="M303" s="33" t="s">
        <v>68</v>
      </c>
      <c r="N303" s="33"/>
      <c r="O303" s="32">
        <v>40</v>
      </c>
      <c r="P303" s="93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69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503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7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48"/>
      <c r="P304" s="758" t="s">
        <v>80</v>
      </c>
      <c r="Q304" s="759"/>
      <c r="R304" s="759"/>
      <c r="S304" s="759"/>
      <c r="T304" s="759"/>
      <c r="U304" s="759"/>
      <c r="V304" s="760"/>
      <c r="W304" s="37" t="s">
        <v>81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48"/>
      <c r="P305" s="758" t="s">
        <v>80</v>
      </c>
      <c r="Q305" s="759"/>
      <c r="R305" s="759"/>
      <c r="S305" s="759"/>
      <c r="T305" s="759"/>
      <c r="U305" s="759"/>
      <c r="V305" s="760"/>
      <c r="W305" s="37" t="s">
        <v>69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7" t="s">
        <v>64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hidden="1" customHeight="1" x14ac:dyDescent="0.25">
      <c r="A307" s="54" t="s">
        <v>504</v>
      </c>
      <c r="B307" s="54" t="s">
        <v>505</v>
      </c>
      <c r="C307" s="31">
        <v>4301051524</v>
      </c>
      <c r="D307" s="749">
        <v>4680115883062</v>
      </c>
      <c r="E307" s="750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67</v>
      </c>
      <c r="L307" s="32"/>
      <c r="M307" s="33" t="s">
        <v>137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69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506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507</v>
      </c>
      <c r="B308" s="54" t="s">
        <v>508</v>
      </c>
      <c r="C308" s="31">
        <v>4301051782</v>
      </c>
      <c r="D308" s="749">
        <v>4680115884618</v>
      </c>
      <c r="E308" s="750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104</v>
      </c>
      <c r="L308" s="32"/>
      <c r="M308" s="33" t="s">
        <v>94</v>
      </c>
      <c r="N308" s="33"/>
      <c r="O308" s="32">
        <v>45</v>
      </c>
      <c r="P308" s="94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69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509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7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48"/>
      <c r="P309" s="758" t="s">
        <v>80</v>
      </c>
      <c r="Q309" s="759"/>
      <c r="R309" s="759"/>
      <c r="S309" s="759"/>
      <c r="T309" s="759"/>
      <c r="U309" s="759"/>
      <c r="V309" s="760"/>
      <c r="W309" s="37" t="s">
        <v>81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48"/>
      <c r="P310" s="758" t="s">
        <v>80</v>
      </c>
      <c r="Q310" s="759"/>
      <c r="R310" s="759"/>
      <c r="S310" s="759"/>
      <c r="T310" s="759"/>
      <c r="U310" s="759"/>
      <c r="V310" s="760"/>
      <c r="W310" s="37" t="s">
        <v>69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45" t="s">
        <v>510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hidden="1" customHeight="1" x14ac:dyDescent="0.25">
      <c r="A312" s="757" t="s">
        <v>90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hidden="1" customHeight="1" x14ac:dyDescent="0.25">
      <c r="A313" s="54" t="s">
        <v>511</v>
      </c>
      <c r="B313" s="54" t="s">
        <v>512</v>
      </c>
      <c r="C313" s="31">
        <v>4301011353</v>
      </c>
      <c r="D313" s="749">
        <v>4607091389807</v>
      </c>
      <c r="E313" s="750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104</v>
      </c>
      <c r="L313" s="32"/>
      <c r="M313" s="33" t="s">
        <v>97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69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513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7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48"/>
      <c r="P314" s="758" t="s">
        <v>80</v>
      </c>
      <c r="Q314" s="759"/>
      <c r="R314" s="759"/>
      <c r="S314" s="759"/>
      <c r="T314" s="759"/>
      <c r="U314" s="759"/>
      <c r="V314" s="760"/>
      <c r="W314" s="37" t="s">
        <v>81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8"/>
      <c r="P315" s="758" t="s">
        <v>80</v>
      </c>
      <c r="Q315" s="759"/>
      <c r="R315" s="759"/>
      <c r="S315" s="759"/>
      <c r="T315" s="759"/>
      <c r="U315" s="759"/>
      <c r="V315" s="760"/>
      <c r="W315" s="37" t="s">
        <v>69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7" t="s">
        <v>152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hidden="1" customHeight="1" x14ac:dyDescent="0.25">
      <c r="A317" s="54" t="s">
        <v>514</v>
      </c>
      <c r="B317" s="54" t="s">
        <v>515</v>
      </c>
      <c r="C317" s="31">
        <v>4301031164</v>
      </c>
      <c r="D317" s="749">
        <v>4680115880481</v>
      </c>
      <c r="E317" s="750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113</v>
      </c>
      <c r="L317" s="32"/>
      <c r="M317" s="33" t="s">
        <v>68</v>
      </c>
      <c r="N317" s="33"/>
      <c r="O317" s="32">
        <v>40</v>
      </c>
      <c r="P317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69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516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47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48"/>
      <c r="P318" s="758" t="s">
        <v>80</v>
      </c>
      <c r="Q318" s="759"/>
      <c r="R318" s="759"/>
      <c r="S318" s="759"/>
      <c r="T318" s="759"/>
      <c r="U318" s="759"/>
      <c r="V318" s="760"/>
      <c r="W318" s="37" t="s">
        <v>81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48"/>
      <c r="P319" s="758" t="s">
        <v>80</v>
      </c>
      <c r="Q319" s="759"/>
      <c r="R319" s="759"/>
      <c r="S319" s="759"/>
      <c r="T319" s="759"/>
      <c r="U319" s="759"/>
      <c r="V319" s="760"/>
      <c r="W319" s="37" t="s">
        <v>69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7" t="s">
        <v>64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hidden="1" customHeight="1" x14ac:dyDescent="0.25">
      <c r="A321" s="54" t="s">
        <v>517</v>
      </c>
      <c r="B321" s="54" t="s">
        <v>518</v>
      </c>
      <c r="C321" s="31">
        <v>4301051344</v>
      </c>
      <c r="D321" s="749">
        <v>4680115880412</v>
      </c>
      <c r="E321" s="750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67</v>
      </c>
      <c r="L321" s="32"/>
      <c r="M321" s="33" t="s">
        <v>94</v>
      </c>
      <c r="N321" s="33"/>
      <c r="O321" s="32">
        <v>45</v>
      </c>
      <c r="P321" s="106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69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519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520</v>
      </c>
      <c r="B322" s="54" t="s">
        <v>521</v>
      </c>
      <c r="C322" s="31">
        <v>4301051277</v>
      </c>
      <c r="D322" s="749">
        <v>4680115880511</v>
      </c>
      <c r="E322" s="750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67</v>
      </c>
      <c r="L322" s="32"/>
      <c r="M322" s="33" t="s">
        <v>94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69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522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47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48"/>
      <c r="P323" s="758" t="s">
        <v>80</v>
      </c>
      <c r="Q323" s="759"/>
      <c r="R323" s="759"/>
      <c r="S323" s="759"/>
      <c r="T323" s="759"/>
      <c r="U323" s="759"/>
      <c r="V323" s="760"/>
      <c r="W323" s="37" t="s">
        <v>81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48"/>
      <c r="P324" s="758" t="s">
        <v>80</v>
      </c>
      <c r="Q324" s="759"/>
      <c r="R324" s="759"/>
      <c r="S324" s="759"/>
      <c r="T324" s="759"/>
      <c r="U324" s="759"/>
      <c r="V324" s="760"/>
      <c r="W324" s="37" t="s">
        <v>69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45" t="s">
        <v>523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hidden="1" customHeight="1" x14ac:dyDescent="0.25">
      <c r="A326" s="757" t="s">
        <v>90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hidden="1" customHeight="1" x14ac:dyDescent="0.25">
      <c r="A327" s="54" t="s">
        <v>524</v>
      </c>
      <c r="B327" s="54" t="s">
        <v>525</v>
      </c>
      <c r="C327" s="31">
        <v>4301011593</v>
      </c>
      <c r="D327" s="749">
        <v>4680115882973</v>
      </c>
      <c r="E327" s="750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93</v>
      </c>
      <c r="L327" s="32"/>
      <c r="M327" s="33" t="s">
        <v>97</v>
      </c>
      <c r="N327" s="33"/>
      <c r="O327" s="32">
        <v>55</v>
      </c>
      <c r="P327" s="102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69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407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526</v>
      </c>
      <c r="B328" s="54" t="s">
        <v>527</v>
      </c>
      <c r="C328" s="31">
        <v>4301011594</v>
      </c>
      <c r="D328" s="749">
        <v>4680115883413</v>
      </c>
      <c r="E328" s="750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104</v>
      </c>
      <c r="L328" s="32"/>
      <c r="M328" s="33" t="s">
        <v>97</v>
      </c>
      <c r="N328" s="33"/>
      <c r="O328" s="32">
        <v>55</v>
      </c>
      <c r="P328" s="7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69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407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47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48"/>
      <c r="P329" s="758" t="s">
        <v>80</v>
      </c>
      <c r="Q329" s="759"/>
      <c r="R329" s="759"/>
      <c r="S329" s="759"/>
      <c r="T329" s="759"/>
      <c r="U329" s="759"/>
      <c r="V329" s="760"/>
      <c r="W329" s="37" t="s">
        <v>81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48"/>
      <c r="P330" s="758" t="s">
        <v>80</v>
      </c>
      <c r="Q330" s="759"/>
      <c r="R330" s="759"/>
      <c r="S330" s="759"/>
      <c r="T330" s="759"/>
      <c r="U330" s="759"/>
      <c r="V330" s="760"/>
      <c r="W330" s="37" t="s">
        <v>69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7" t="s">
        <v>152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hidden="1" customHeight="1" x14ac:dyDescent="0.25">
      <c r="A332" s="54" t="s">
        <v>528</v>
      </c>
      <c r="B332" s="54" t="s">
        <v>529</v>
      </c>
      <c r="C332" s="31">
        <v>4301031305</v>
      </c>
      <c r="D332" s="749">
        <v>4607091389845</v>
      </c>
      <c r="E332" s="750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113</v>
      </c>
      <c r="L332" s="32"/>
      <c r="M332" s="33" t="s">
        <v>68</v>
      </c>
      <c r="N332" s="33"/>
      <c r="O332" s="32">
        <v>40</v>
      </c>
      <c r="P332" s="101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69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530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531</v>
      </c>
      <c r="B333" s="54" t="s">
        <v>532</v>
      </c>
      <c r="C333" s="31">
        <v>4301031306</v>
      </c>
      <c r="D333" s="749">
        <v>4680115882881</v>
      </c>
      <c r="E333" s="750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113</v>
      </c>
      <c r="L333" s="32"/>
      <c r="M333" s="33" t="s">
        <v>68</v>
      </c>
      <c r="N333" s="33"/>
      <c r="O333" s="32">
        <v>40</v>
      </c>
      <c r="P333" s="10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69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530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7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48"/>
      <c r="P334" s="758" t="s">
        <v>80</v>
      </c>
      <c r="Q334" s="759"/>
      <c r="R334" s="759"/>
      <c r="S334" s="759"/>
      <c r="T334" s="759"/>
      <c r="U334" s="759"/>
      <c r="V334" s="760"/>
      <c r="W334" s="37" t="s">
        <v>81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hidden="1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8"/>
      <c r="P335" s="758" t="s">
        <v>80</v>
      </c>
      <c r="Q335" s="759"/>
      <c r="R335" s="759"/>
      <c r="S335" s="759"/>
      <c r="T335" s="759"/>
      <c r="U335" s="759"/>
      <c r="V335" s="760"/>
      <c r="W335" s="37" t="s">
        <v>69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hidden="1" customHeight="1" x14ac:dyDescent="0.25">
      <c r="A336" s="757" t="s">
        <v>64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hidden="1" customHeight="1" x14ac:dyDescent="0.25">
      <c r="A337" s="54" t="s">
        <v>533</v>
      </c>
      <c r="B337" s="54" t="s">
        <v>534</v>
      </c>
      <c r="C337" s="31">
        <v>4301051534</v>
      </c>
      <c r="D337" s="749">
        <v>4680115883390</v>
      </c>
      <c r="E337" s="750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67</v>
      </c>
      <c r="L337" s="32"/>
      <c r="M337" s="33" t="s">
        <v>94</v>
      </c>
      <c r="N337" s="33"/>
      <c r="O337" s="32">
        <v>40</v>
      </c>
      <c r="P337" s="85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69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535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7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48"/>
      <c r="P338" s="758" t="s">
        <v>80</v>
      </c>
      <c r="Q338" s="759"/>
      <c r="R338" s="759"/>
      <c r="S338" s="759"/>
      <c r="T338" s="759"/>
      <c r="U338" s="759"/>
      <c r="V338" s="760"/>
      <c r="W338" s="37" t="s">
        <v>81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48"/>
      <c r="P339" s="758" t="s">
        <v>80</v>
      </c>
      <c r="Q339" s="759"/>
      <c r="R339" s="759"/>
      <c r="S339" s="759"/>
      <c r="T339" s="759"/>
      <c r="U339" s="759"/>
      <c r="V339" s="760"/>
      <c r="W339" s="37" t="s">
        <v>69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45" t="s">
        <v>536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hidden="1" customHeight="1" x14ac:dyDescent="0.25">
      <c r="A341" s="757" t="s">
        <v>90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hidden="1" customHeight="1" x14ac:dyDescent="0.25">
      <c r="A342" s="54" t="s">
        <v>537</v>
      </c>
      <c r="B342" s="54" t="s">
        <v>538</v>
      </c>
      <c r="C342" s="31">
        <v>4301011728</v>
      </c>
      <c r="D342" s="749">
        <v>4680115885141</v>
      </c>
      <c r="E342" s="750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113</v>
      </c>
      <c r="L342" s="32"/>
      <c r="M342" s="33" t="s">
        <v>94</v>
      </c>
      <c r="N342" s="33"/>
      <c r="O342" s="32">
        <v>55</v>
      </c>
      <c r="P342" s="111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69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539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7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48"/>
      <c r="P343" s="758" t="s">
        <v>80</v>
      </c>
      <c r="Q343" s="759"/>
      <c r="R343" s="759"/>
      <c r="S343" s="759"/>
      <c r="T343" s="759"/>
      <c r="U343" s="759"/>
      <c r="V343" s="760"/>
      <c r="W343" s="37" t="s">
        <v>81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48"/>
      <c r="P344" s="758" t="s">
        <v>80</v>
      </c>
      <c r="Q344" s="759"/>
      <c r="R344" s="759"/>
      <c r="S344" s="759"/>
      <c r="T344" s="759"/>
      <c r="U344" s="759"/>
      <c r="V344" s="760"/>
      <c r="W344" s="37" t="s">
        <v>69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45" t="s">
        <v>540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hidden="1" customHeight="1" x14ac:dyDescent="0.25">
      <c r="A346" s="757" t="s">
        <v>90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hidden="1" customHeight="1" x14ac:dyDescent="0.25">
      <c r="A347" s="54" t="s">
        <v>541</v>
      </c>
      <c r="B347" s="54" t="s">
        <v>542</v>
      </c>
      <c r="C347" s="31">
        <v>4301012024</v>
      </c>
      <c r="D347" s="749">
        <v>4680115885615</v>
      </c>
      <c r="E347" s="750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93</v>
      </c>
      <c r="L347" s="32"/>
      <c r="M347" s="33" t="s">
        <v>94</v>
      </c>
      <c r="N347" s="33"/>
      <c r="O347" s="32">
        <v>55</v>
      </c>
      <c r="P347" s="109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69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543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hidden="1" customHeight="1" x14ac:dyDescent="0.25">
      <c r="A348" s="54" t="s">
        <v>544</v>
      </c>
      <c r="B348" s="54" t="s">
        <v>545</v>
      </c>
      <c r="C348" s="31">
        <v>4301011911</v>
      </c>
      <c r="D348" s="749">
        <v>4680115885554</v>
      </c>
      <c r="E348" s="750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93</v>
      </c>
      <c r="L348" s="32"/>
      <c r="M348" s="33" t="s">
        <v>400</v>
      </c>
      <c r="N348" s="33"/>
      <c r="O348" s="32">
        <v>55</v>
      </c>
      <c r="P348" s="106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69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546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hidden="1" customHeight="1" x14ac:dyDescent="0.25">
      <c r="A349" s="54" t="s">
        <v>544</v>
      </c>
      <c r="B349" s="54" t="s">
        <v>547</v>
      </c>
      <c r="C349" s="31">
        <v>4301012016</v>
      </c>
      <c r="D349" s="749">
        <v>4680115885554</v>
      </c>
      <c r="E349" s="750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93</v>
      </c>
      <c r="L349" s="32"/>
      <c r="M349" s="33" t="s">
        <v>94</v>
      </c>
      <c r="N349" s="33"/>
      <c r="O349" s="32">
        <v>55</v>
      </c>
      <c r="P349" s="10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69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548</v>
      </c>
      <c r="AG349" s="64"/>
      <c r="AJ349" s="68"/>
      <c r="AK349" s="68">
        <v>0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hidden="1" customHeight="1" x14ac:dyDescent="0.25">
      <c r="A350" s="54" t="s">
        <v>549</v>
      </c>
      <c r="B350" s="54" t="s">
        <v>550</v>
      </c>
      <c r="C350" s="31">
        <v>4301011858</v>
      </c>
      <c r="D350" s="749">
        <v>4680115885646</v>
      </c>
      <c r="E350" s="750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93</v>
      </c>
      <c r="L350" s="32"/>
      <c r="M350" s="33" t="s">
        <v>97</v>
      </c>
      <c r="N350" s="33"/>
      <c r="O350" s="32">
        <v>55</v>
      </c>
      <c r="P350" s="8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69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551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hidden="1" customHeight="1" x14ac:dyDescent="0.25">
      <c r="A351" s="54" t="s">
        <v>552</v>
      </c>
      <c r="B351" s="54" t="s">
        <v>553</v>
      </c>
      <c r="C351" s="31">
        <v>4301011857</v>
      </c>
      <c r="D351" s="749">
        <v>4680115885622</v>
      </c>
      <c r="E351" s="750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104</v>
      </c>
      <c r="L351" s="32"/>
      <c r="M351" s="33" t="s">
        <v>97</v>
      </c>
      <c r="N351" s="33"/>
      <c r="O351" s="32">
        <v>55</v>
      </c>
      <c r="P351" s="92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69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554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hidden="1" customHeight="1" x14ac:dyDescent="0.25">
      <c r="A352" s="54" t="s">
        <v>555</v>
      </c>
      <c r="B352" s="54" t="s">
        <v>556</v>
      </c>
      <c r="C352" s="31">
        <v>4301011573</v>
      </c>
      <c r="D352" s="749">
        <v>4680115881938</v>
      </c>
      <c r="E352" s="750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104</v>
      </c>
      <c r="L352" s="32"/>
      <c r="M352" s="33" t="s">
        <v>97</v>
      </c>
      <c r="N352" s="33"/>
      <c r="O352" s="32">
        <v>90</v>
      </c>
      <c r="P352" s="8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69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557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hidden="1" customHeight="1" x14ac:dyDescent="0.25">
      <c r="A353" s="54" t="s">
        <v>558</v>
      </c>
      <c r="B353" s="54" t="s">
        <v>559</v>
      </c>
      <c r="C353" s="31">
        <v>4301011859</v>
      </c>
      <c r="D353" s="749">
        <v>4680115885608</v>
      </c>
      <c r="E353" s="750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104</v>
      </c>
      <c r="L353" s="32"/>
      <c r="M353" s="33" t="s">
        <v>97</v>
      </c>
      <c r="N353" s="33"/>
      <c r="O353" s="32">
        <v>55</v>
      </c>
      <c r="P353" s="9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52"/>
      <c r="R353" s="752"/>
      <c r="S353" s="752"/>
      <c r="T353" s="753"/>
      <c r="U353" s="34"/>
      <c r="V353" s="34"/>
      <c r="W353" s="35" t="s">
        <v>69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548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hidden="1" customHeight="1" x14ac:dyDescent="0.25">
      <c r="A354" s="54" t="s">
        <v>560</v>
      </c>
      <c r="B354" s="54" t="s">
        <v>561</v>
      </c>
      <c r="C354" s="31">
        <v>4301011337</v>
      </c>
      <c r="D354" s="749">
        <v>4607091386011</v>
      </c>
      <c r="E354" s="750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104</v>
      </c>
      <c r="L354" s="32"/>
      <c r="M354" s="33" t="s">
        <v>97</v>
      </c>
      <c r="N354" s="33"/>
      <c r="O354" s="32">
        <v>55</v>
      </c>
      <c r="P354" s="10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52"/>
      <c r="R354" s="752"/>
      <c r="S354" s="752"/>
      <c r="T354" s="753"/>
      <c r="U354" s="34"/>
      <c r="V354" s="34"/>
      <c r="W354" s="35" t="s">
        <v>69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562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idden="1" x14ac:dyDescent="0.2">
      <c r="A355" s="747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48"/>
      <c r="P355" s="758" t="s">
        <v>80</v>
      </c>
      <c r="Q355" s="759"/>
      <c r="R355" s="759"/>
      <c r="S355" s="759"/>
      <c r="T355" s="759"/>
      <c r="U355" s="759"/>
      <c r="V355" s="760"/>
      <c r="W355" s="37" t="s">
        <v>81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hidden="1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8"/>
      <c r="P356" s="758" t="s">
        <v>80</v>
      </c>
      <c r="Q356" s="759"/>
      <c r="R356" s="759"/>
      <c r="S356" s="759"/>
      <c r="T356" s="759"/>
      <c r="U356" s="759"/>
      <c r="V356" s="760"/>
      <c r="W356" s="37" t="s">
        <v>69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hidden="1" customHeight="1" x14ac:dyDescent="0.25">
      <c r="A357" s="757" t="s">
        <v>152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hidden="1" customHeight="1" x14ac:dyDescent="0.25">
      <c r="A358" s="54" t="s">
        <v>563</v>
      </c>
      <c r="B358" s="54" t="s">
        <v>564</v>
      </c>
      <c r="C358" s="31">
        <v>4301030878</v>
      </c>
      <c r="D358" s="749">
        <v>4607091387193</v>
      </c>
      <c r="E358" s="750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104</v>
      </c>
      <c r="L358" s="32"/>
      <c r="M358" s="33" t="s">
        <v>68</v>
      </c>
      <c r="N358" s="33"/>
      <c r="O358" s="32">
        <v>35</v>
      </c>
      <c r="P358" s="9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69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565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566</v>
      </c>
      <c r="B359" s="54" t="s">
        <v>567</v>
      </c>
      <c r="C359" s="31">
        <v>4301031153</v>
      </c>
      <c r="D359" s="749">
        <v>4607091387230</v>
      </c>
      <c r="E359" s="750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104</v>
      </c>
      <c r="L359" s="32"/>
      <c r="M359" s="33" t="s">
        <v>68</v>
      </c>
      <c r="N359" s="33"/>
      <c r="O359" s="32">
        <v>40</v>
      </c>
      <c r="P359" s="108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69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568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569</v>
      </c>
      <c r="B360" s="54" t="s">
        <v>570</v>
      </c>
      <c r="C360" s="31">
        <v>4301031154</v>
      </c>
      <c r="D360" s="749">
        <v>4607091387292</v>
      </c>
      <c r="E360" s="750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104</v>
      </c>
      <c r="L360" s="32"/>
      <c r="M360" s="33" t="s">
        <v>68</v>
      </c>
      <c r="N360" s="33"/>
      <c r="O360" s="32">
        <v>45</v>
      </c>
      <c r="P360" s="11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69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571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572</v>
      </c>
      <c r="B361" s="54" t="s">
        <v>573</v>
      </c>
      <c r="C361" s="31">
        <v>4301031152</v>
      </c>
      <c r="D361" s="749">
        <v>4607091387285</v>
      </c>
      <c r="E361" s="750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113</v>
      </c>
      <c r="L361" s="32"/>
      <c r="M361" s="33" t="s">
        <v>68</v>
      </c>
      <c r="N361" s="33"/>
      <c r="O361" s="32">
        <v>40</v>
      </c>
      <c r="P361" s="9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69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568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7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48"/>
      <c r="P362" s="758" t="s">
        <v>80</v>
      </c>
      <c r="Q362" s="759"/>
      <c r="R362" s="759"/>
      <c r="S362" s="759"/>
      <c r="T362" s="759"/>
      <c r="U362" s="759"/>
      <c r="V362" s="760"/>
      <c r="W362" s="37" t="s">
        <v>81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hidden="1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8"/>
      <c r="P363" s="758" t="s">
        <v>80</v>
      </c>
      <c r="Q363" s="759"/>
      <c r="R363" s="759"/>
      <c r="S363" s="759"/>
      <c r="T363" s="759"/>
      <c r="U363" s="759"/>
      <c r="V363" s="760"/>
      <c r="W363" s="37" t="s">
        <v>69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hidden="1" customHeight="1" x14ac:dyDescent="0.25">
      <c r="A364" s="757" t="s">
        <v>64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hidden="1" customHeight="1" x14ac:dyDescent="0.25">
      <c r="A365" s="54" t="s">
        <v>574</v>
      </c>
      <c r="B365" s="54" t="s">
        <v>575</v>
      </c>
      <c r="C365" s="31">
        <v>4301051100</v>
      </c>
      <c r="D365" s="749">
        <v>4607091387766</v>
      </c>
      <c r="E365" s="750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93</v>
      </c>
      <c r="L365" s="32"/>
      <c r="M365" s="33" t="s">
        <v>94</v>
      </c>
      <c r="N365" s="33"/>
      <c r="O365" s="32">
        <v>40</v>
      </c>
      <c r="P365" s="11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69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576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hidden="1" customHeight="1" x14ac:dyDescent="0.25">
      <c r="A366" s="54" t="s">
        <v>577</v>
      </c>
      <c r="B366" s="54" t="s">
        <v>578</v>
      </c>
      <c r="C366" s="31">
        <v>4301051818</v>
      </c>
      <c r="D366" s="749">
        <v>4607091387957</v>
      </c>
      <c r="E366" s="750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93</v>
      </c>
      <c r="L366" s="32"/>
      <c r="M366" s="33" t="s">
        <v>94</v>
      </c>
      <c r="N366" s="33"/>
      <c r="O366" s="32">
        <v>40</v>
      </c>
      <c r="P366" s="7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69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579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580</v>
      </c>
      <c r="B367" s="54" t="s">
        <v>581</v>
      </c>
      <c r="C367" s="31">
        <v>4301051819</v>
      </c>
      <c r="D367" s="749">
        <v>4607091387964</v>
      </c>
      <c r="E367" s="750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93</v>
      </c>
      <c r="L367" s="32"/>
      <c r="M367" s="33" t="s">
        <v>94</v>
      </c>
      <c r="N367" s="33"/>
      <c r="O367" s="32">
        <v>40</v>
      </c>
      <c r="P367" s="11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69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582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hidden="1" customHeight="1" x14ac:dyDescent="0.25">
      <c r="A368" s="54" t="s">
        <v>583</v>
      </c>
      <c r="B368" s="54" t="s">
        <v>584</v>
      </c>
      <c r="C368" s="31">
        <v>4301051734</v>
      </c>
      <c r="D368" s="749">
        <v>4680115884588</v>
      </c>
      <c r="E368" s="750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67</v>
      </c>
      <c r="L368" s="32"/>
      <c r="M368" s="33" t="s">
        <v>94</v>
      </c>
      <c r="N368" s="33"/>
      <c r="O368" s="32">
        <v>40</v>
      </c>
      <c r="P368" s="113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69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hidden="1" customHeight="1" x14ac:dyDescent="0.25">
      <c r="A369" s="54" t="s">
        <v>586</v>
      </c>
      <c r="B369" s="54" t="s">
        <v>587</v>
      </c>
      <c r="C369" s="31">
        <v>4301051131</v>
      </c>
      <c r="D369" s="749">
        <v>4607091387537</v>
      </c>
      <c r="E369" s="750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67</v>
      </c>
      <c r="L369" s="32"/>
      <c r="M369" s="33" t="s">
        <v>94</v>
      </c>
      <c r="N369" s="33"/>
      <c r="O369" s="32">
        <v>40</v>
      </c>
      <c r="P369" s="109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69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588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hidden="1" customHeight="1" x14ac:dyDescent="0.25">
      <c r="A370" s="54" t="s">
        <v>589</v>
      </c>
      <c r="B370" s="54" t="s">
        <v>590</v>
      </c>
      <c r="C370" s="31">
        <v>4301051578</v>
      </c>
      <c r="D370" s="749">
        <v>4607091387513</v>
      </c>
      <c r="E370" s="750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67</v>
      </c>
      <c r="L370" s="32"/>
      <c r="M370" s="33" t="s">
        <v>137</v>
      </c>
      <c r="N370" s="33"/>
      <c r="O370" s="32">
        <v>40</v>
      </c>
      <c r="P370" s="11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69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591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hidden="1" x14ac:dyDescent="0.2">
      <c r="A371" s="747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48"/>
      <c r="P371" s="758" t="s">
        <v>80</v>
      </c>
      <c r="Q371" s="759"/>
      <c r="R371" s="759"/>
      <c r="S371" s="759"/>
      <c r="T371" s="759"/>
      <c r="U371" s="759"/>
      <c r="V371" s="760"/>
      <c r="W371" s="37" t="s">
        <v>81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hidden="1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48"/>
      <c r="P372" s="758" t="s">
        <v>80</v>
      </c>
      <c r="Q372" s="759"/>
      <c r="R372" s="759"/>
      <c r="S372" s="759"/>
      <c r="T372" s="759"/>
      <c r="U372" s="759"/>
      <c r="V372" s="760"/>
      <c r="W372" s="37" t="s">
        <v>69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hidden="1" customHeight="1" x14ac:dyDescent="0.25">
      <c r="A373" s="757" t="s">
        <v>183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hidden="1" customHeight="1" x14ac:dyDescent="0.25">
      <c r="A374" s="54" t="s">
        <v>592</v>
      </c>
      <c r="B374" s="54" t="s">
        <v>593</v>
      </c>
      <c r="C374" s="31">
        <v>4301060387</v>
      </c>
      <c r="D374" s="749">
        <v>4607091380880</v>
      </c>
      <c r="E374" s="750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93</v>
      </c>
      <c r="L374" s="32"/>
      <c r="M374" s="33" t="s">
        <v>94</v>
      </c>
      <c r="N374" s="33"/>
      <c r="O374" s="32">
        <v>30</v>
      </c>
      <c r="P374" s="95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69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595</v>
      </c>
      <c r="B375" s="54" t="s">
        <v>596</v>
      </c>
      <c r="C375" s="31">
        <v>4301060406</v>
      </c>
      <c r="D375" s="749">
        <v>4607091384482</v>
      </c>
      <c r="E375" s="750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93</v>
      </c>
      <c r="L375" s="32"/>
      <c r="M375" s="33" t="s">
        <v>94</v>
      </c>
      <c r="N375" s="33"/>
      <c r="O375" s="32">
        <v>30</v>
      </c>
      <c r="P375" s="9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69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hidden="1" customHeight="1" x14ac:dyDescent="0.25">
      <c r="A376" s="54" t="s">
        <v>598</v>
      </c>
      <c r="B376" s="54" t="s">
        <v>599</v>
      </c>
      <c r="C376" s="31">
        <v>4301060484</v>
      </c>
      <c r="D376" s="749">
        <v>4607091380897</v>
      </c>
      <c r="E376" s="750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93</v>
      </c>
      <c r="L376" s="32"/>
      <c r="M376" s="33" t="s">
        <v>137</v>
      </c>
      <c r="N376" s="33"/>
      <c r="O376" s="32">
        <v>30</v>
      </c>
      <c r="P376" s="874" t="s">
        <v>600</v>
      </c>
      <c r="Q376" s="752"/>
      <c r="R376" s="752"/>
      <c r="S376" s="752"/>
      <c r="T376" s="753"/>
      <c r="U376" s="34"/>
      <c r="V376" s="34"/>
      <c r="W376" s="35" t="s">
        <v>69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601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47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48"/>
      <c r="P377" s="758" t="s">
        <v>80</v>
      </c>
      <c r="Q377" s="759"/>
      <c r="R377" s="759"/>
      <c r="S377" s="759"/>
      <c r="T377" s="759"/>
      <c r="U377" s="759"/>
      <c r="V377" s="760"/>
      <c r="W377" s="37" t="s">
        <v>81</v>
      </c>
      <c r="X377" s="743">
        <f>IFERROR(X374/H374,"0")+IFERROR(X375/H375,"0")+IFERROR(X376/H376,"0")</f>
        <v>0</v>
      </c>
      <c r="Y377" s="743">
        <f>IFERROR(Y374/H374,"0")+IFERROR(Y375/H375,"0")+IFERROR(Y376/H376,"0")</f>
        <v>0</v>
      </c>
      <c r="Z377" s="743">
        <f>IFERROR(IF(Z374="",0,Z374),"0")+IFERROR(IF(Z375="",0,Z375),"0")+IFERROR(IF(Z376="",0,Z376),"0")</f>
        <v>0</v>
      </c>
      <c r="AA377" s="744"/>
      <c r="AB377" s="744"/>
      <c r="AC377" s="744"/>
    </row>
    <row r="378" spans="1:68" hidden="1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48"/>
      <c r="P378" s="758" t="s">
        <v>80</v>
      </c>
      <c r="Q378" s="759"/>
      <c r="R378" s="759"/>
      <c r="S378" s="759"/>
      <c r="T378" s="759"/>
      <c r="U378" s="759"/>
      <c r="V378" s="760"/>
      <c r="W378" s="37" t="s">
        <v>69</v>
      </c>
      <c r="X378" s="743">
        <f>IFERROR(SUM(X374:X376),"0")</f>
        <v>0</v>
      </c>
      <c r="Y378" s="743">
        <f>IFERROR(SUM(Y374:Y376),"0")</f>
        <v>0</v>
      </c>
      <c r="Z378" s="37"/>
      <c r="AA378" s="744"/>
      <c r="AB378" s="744"/>
      <c r="AC378" s="744"/>
    </row>
    <row r="379" spans="1:68" ht="14.25" hidden="1" customHeight="1" x14ac:dyDescent="0.25">
      <c r="A379" s="757" t="s">
        <v>82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16.5" hidden="1" customHeight="1" x14ac:dyDescent="0.25">
      <c r="A380" s="54" t="s">
        <v>602</v>
      </c>
      <c r="B380" s="54" t="s">
        <v>603</v>
      </c>
      <c r="C380" s="31">
        <v>4301030232</v>
      </c>
      <c r="D380" s="749">
        <v>4607091388374</v>
      </c>
      <c r="E380" s="750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104</v>
      </c>
      <c r="L380" s="32"/>
      <c r="M380" s="33" t="s">
        <v>85</v>
      </c>
      <c r="N380" s="33"/>
      <c r="O380" s="32">
        <v>180</v>
      </c>
      <c r="P380" s="971" t="s">
        <v>604</v>
      </c>
      <c r="Q380" s="752"/>
      <c r="R380" s="752"/>
      <c r="S380" s="752"/>
      <c r="T380" s="753"/>
      <c r="U380" s="34"/>
      <c r="V380" s="34"/>
      <c r="W380" s="35" t="s">
        <v>69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605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606</v>
      </c>
      <c r="B381" s="54" t="s">
        <v>607</v>
      </c>
      <c r="C381" s="31">
        <v>4301030235</v>
      </c>
      <c r="D381" s="749">
        <v>4607091388381</v>
      </c>
      <c r="E381" s="750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104</v>
      </c>
      <c r="L381" s="32"/>
      <c r="M381" s="33" t="s">
        <v>85</v>
      </c>
      <c r="N381" s="33"/>
      <c r="O381" s="32">
        <v>180</v>
      </c>
      <c r="P381" s="802" t="s">
        <v>608</v>
      </c>
      <c r="Q381" s="752"/>
      <c r="R381" s="752"/>
      <c r="S381" s="752"/>
      <c r="T381" s="753"/>
      <c r="U381" s="34"/>
      <c r="V381" s="34"/>
      <c r="W381" s="35" t="s">
        <v>69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609</v>
      </c>
      <c r="B382" s="54" t="s">
        <v>610</v>
      </c>
      <c r="C382" s="31">
        <v>4301032015</v>
      </c>
      <c r="D382" s="749">
        <v>4607091383102</v>
      </c>
      <c r="E382" s="750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69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611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612</v>
      </c>
      <c r="B383" s="54" t="s">
        <v>613</v>
      </c>
      <c r="C383" s="31">
        <v>4301030233</v>
      </c>
      <c r="D383" s="749">
        <v>4607091388404</v>
      </c>
      <c r="E383" s="750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69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605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47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48"/>
      <c r="P384" s="758" t="s">
        <v>80</v>
      </c>
      <c r="Q384" s="759"/>
      <c r="R384" s="759"/>
      <c r="S384" s="759"/>
      <c r="T384" s="759"/>
      <c r="U384" s="759"/>
      <c r="V384" s="760"/>
      <c r="W384" s="37" t="s">
        <v>81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hidden="1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48"/>
      <c r="P385" s="758" t="s">
        <v>80</v>
      </c>
      <c r="Q385" s="759"/>
      <c r="R385" s="759"/>
      <c r="S385" s="759"/>
      <c r="T385" s="759"/>
      <c r="U385" s="759"/>
      <c r="V385" s="760"/>
      <c r="W385" s="37" t="s">
        <v>69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hidden="1" customHeight="1" x14ac:dyDescent="0.25">
      <c r="A386" s="757" t="s">
        <v>614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hidden="1" customHeight="1" x14ac:dyDescent="0.25">
      <c r="A387" s="54" t="s">
        <v>615</v>
      </c>
      <c r="B387" s="54" t="s">
        <v>616</v>
      </c>
      <c r="C387" s="31">
        <v>4301180007</v>
      </c>
      <c r="D387" s="749">
        <v>4680115881808</v>
      </c>
      <c r="E387" s="750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67</v>
      </c>
      <c r="L387" s="32"/>
      <c r="M387" s="33" t="s">
        <v>617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69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618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619</v>
      </c>
      <c r="B388" s="54" t="s">
        <v>620</v>
      </c>
      <c r="C388" s="31">
        <v>4301180006</v>
      </c>
      <c r="D388" s="749">
        <v>4680115881822</v>
      </c>
      <c r="E388" s="750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67</v>
      </c>
      <c r="L388" s="32"/>
      <c r="M388" s="33" t="s">
        <v>617</v>
      </c>
      <c r="N388" s="33"/>
      <c r="O388" s="32">
        <v>730</v>
      </c>
      <c r="P388" s="10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69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621</v>
      </c>
      <c r="B389" s="54" t="s">
        <v>622</v>
      </c>
      <c r="C389" s="31">
        <v>4301180001</v>
      </c>
      <c r="D389" s="749">
        <v>4680115880016</v>
      </c>
      <c r="E389" s="750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67</v>
      </c>
      <c r="L389" s="32"/>
      <c r="M389" s="33" t="s">
        <v>617</v>
      </c>
      <c r="N389" s="33"/>
      <c r="O389" s="32">
        <v>730</v>
      </c>
      <c r="P389" s="7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69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618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7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48"/>
      <c r="P390" s="758" t="s">
        <v>80</v>
      </c>
      <c r="Q390" s="759"/>
      <c r="R390" s="759"/>
      <c r="S390" s="759"/>
      <c r="T390" s="759"/>
      <c r="U390" s="759"/>
      <c r="V390" s="760"/>
      <c r="W390" s="37" t="s">
        <v>81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hidden="1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48"/>
      <c r="P391" s="758" t="s">
        <v>80</v>
      </c>
      <c r="Q391" s="759"/>
      <c r="R391" s="759"/>
      <c r="S391" s="759"/>
      <c r="T391" s="759"/>
      <c r="U391" s="759"/>
      <c r="V391" s="760"/>
      <c r="W391" s="37" t="s">
        <v>69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hidden="1" customHeight="1" x14ac:dyDescent="0.25">
      <c r="A392" s="745" t="s">
        <v>623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hidden="1" customHeight="1" x14ac:dyDescent="0.25">
      <c r="A393" s="757" t="s">
        <v>152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hidden="1" customHeight="1" x14ac:dyDescent="0.25">
      <c r="A394" s="54" t="s">
        <v>624</v>
      </c>
      <c r="B394" s="54" t="s">
        <v>625</v>
      </c>
      <c r="C394" s="31">
        <v>4301031066</v>
      </c>
      <c r="D394" s="749">
        <v>4607091383836</v>
      </c>
      <c r="E394" s="750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69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626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7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8"/>
      <c r="P395" s="758" t="s">
        <v>80</v>
      </c>
      <c r="Q395" s="759"/>
      <c r="R395" s="759"/>
      <c r="S395" s="759"/>
      <c r="T395" s="759"/>
      <c r="U395" s="759"/>
      <c r="V395" s="760"/>
      <c r="W395" s="37" t="s">
        <v>81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hidden="1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48"/>
      <c r="P396" s="758" t="s">
        <v>80</v>
      </c>
      <c r="Q396" s="759"/>
      <c r="R396" s="759"/>
      <c r="S396" s="759"/>
      <c r="T396" s="759"/>
      <c r="U396" s="759"/>
      <c r="V396" s="760"/>
      <c r="W396" s="37" t="s">
        <v>69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hidden="1" customHeight="1" x14ac:dyDescent="0.25">
      <c r="A397" s="757" t="s">
        <v>64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hidden="1" customHeight="1" x14ac:dyDescent="0.25">
      <c r="A398" s="54" t="s">
        <v>627</v>
      </c>
      <c r="B398" s="54" t="s">
        <v>628</v>
      </c>
      <c r="C398" s="31">
        <v>4301051142</v>
      </c>
      <c r="D398" s="749">
        <v>4607091387919</v>
      </c>
      <c r="E398" s="750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5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69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629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630</v>
      </c>
      <c r="B399" s="54" t="s">
        <v>631</v>
      </c>
      <c r="C399" s="31">
        <v>4301051461</v>
      </c>
      <c r="D399" s="749">
        <v>4680115883604</v>
      </c>
      <c r="E399" s="750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67</v>
      </c>
      <c r="L399" s="32"/>
      <c r="M399" s="33" t="s">
        <v>94</v>
      </c>
      <c r="N399" s="33"/>
      <c r="O399" s="32">
        <v>45</v>
      </c>
      <c r="P399" s="10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69</v>
      </c>
      <c r="X399" s="741">
        <v>630</v>
      </c>
      <c r="Y399" s="742">
        <f>IFERROR(IF(X399="",0,CEILING((X399/$H399),1)*$H399),"")</f>
        <v>630</v>
      </c>
      <c r="Z399" s="36">
        <f>IFERROR(IF(Y399=0,"",ROUNDUP(Y399/H399,0)*0.00651),"")</f>
        <v>1.9530000000000001</v>
      </c>
      <c r="AA399" s="56"/>
      <c r="AB399" s="57"/>
      <c r="AC399" s="467" t="s">
        <v>632</v>
      </c>
      <c r="AG399" s="64"/>
      <c r="AJ399" s="68"/>
      <c r="AK399" s="68">
        <v>0</v>
      </c>
      <c r="BB399" s="468" t="s">
        <v>1</v>
      </c>
      <c r="BM399" s="64">
        <f>IFERROR(X399*I399/H399,"0")</f>
        <v>705.59999999999991</v>
      </c>
      <c r="BN399" s="64">
        <f>IFERROR(Y399*I399/H399,"0")</f>
        <v>705.59999999999991</v>
      </c>
      <c r="BO399" s="64">
        <f>IFERROR(1/J399*(X399/H399),"0")</f>
        <v>1.6483516483516485</v>
      </c>
      <c r="BP399" s="64">
        <f>IFERROR(1/J399*(Y399/H399),"0")</f>
        <v>1.6483516483516485</v>
      </c>
    </row>
    <row r="400" spans="1:68" ht="27" customHeight="1" x14ac:dyDescent="0.25">
      <c r="A400" s="54" t="s">
        <v>633</v>
      </c>
      <c r="B400" s="54" t="s">
        <v>634</v>
      </c>
      <c r="C400" s="31">
        <v>4301051864</v>
      </c>
      <c r="D400" s="749">
        <v>4680115883567</v>
      </c>
      <c r="E400" s="750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67</v>
      </c>
      <c r="L400" s="32"/>
      <c r="M400" s="33" t="s">
        <v>137</v>
      </c>
      <c r="N400" s="33"/>
      <c r="O400" s="32">
        <v>40</v>
      </c>
      <c r="P400" s="8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69</v>
      </c>
      <c r="X400" s="741">
        <v>512.4</v>
      </c>
      <c r="Y400" s="742">
        <f>IFERROR(IF(X400="",0,CEILING((X400/$H400),1)*$H400),"")</f>
        <v>512.4</v>
      </c>
      <c r="Z400" s="36">
        <f>IFERROR(IF(Y400=0,"",ROUNDUP(Y400/H400,0)*0.00651),"")</f>
        <v>1.5884400000000001</v>
      </c>
      <c r="AA400" s="56"/>
      <c r="AB400" s="57"/>
      <c r="AC400" s="469" t="s">
        <v>635</v>
      </c>
      <c r="AG400" s="64"/>
      <c r="AJ400" s="68"/>
      <c r="AK400" s="68">
        <v>0</v>
      </c>
      <c r="BB400" s="470" t="s">
        <v>1</v>
      </c>
      <c r="BM400" s="64">
        <f>IFERROR(X400*I400/H400,"0")</f>
        <v>570.95999999999992</v>
      </c>
      <c r="BN400" s="64">
        <f>IFERROR(Y400*I400/H400,"0")</f>
        <v>570.95999999999992</v>
      </c>
      <c r="BO400" s="64">
        <f>IFERROR(1/J400*(X400/H400),"0")</f>
        <v>1.3406593406593406</v>
      </c>
      <c r="BP400" s="64">
        <f>IFERROR(1/J400*(Y400/H400),"0")</f>
        <v>1.3406593406593406</v>
      </c>
    </row>
    <row r="401" spans="1:68" x14ac:dyDescent="0.2">
      <c r="A401" s="747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48"/>
      <c r="P401" s="758" t="s">
        <v>80</v>
      </c>
      <c r="Q401" s="759"/>
      <c r="R401" s="759"/>
      <c r="S401" s="759"/>
      <c r="T401" s="759"/>
      <c r="U401" s="759"/>
      <c r="V401" s="760"/>
      <c r="W401" s="37" t="s">
        <v>81</v>
      </c>
      <c r="X401" s="743">
        <f>IFERROR(X398/H398,"0")+IFERROR(X399/H399,"0")+IFERROR(X400/H400,"0")</f>
        <v>544</v>
      </c>
      <c r="Y401" s="743">
        <f>IFERROR(Y398/H398,"0")+IFERROR(Y399/H399,"0")+IFERROR(Y400/H400,"0")</f>
        <v>544</v>
      </c>
      <c r="Z401" s="743">
        <f>IFERROR(IF(Z398="",0,Z398),"0")+IFERROR(IF(Z399="",0,Z399),"0")+IFERROR(IF(Z400="",0,Z400),"0")</f>
        <v>3.5414400000000001</v>
      </c>
      <c r="AA401" s="744"/>
      <c r="AB401" s="744"/>
      <c r="AC401" s="744"/>
    </row>
    <row r="402" spans="1:68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48"/>
      <c r="P402" s="758" t="s">
        <v>80</v>
      </c>
      <c r="Q402" s="759"/>
      <c r="R402" s="759"/>
      <c r="S402" s="759"/>
      <c r="T402" s="759"/>
      <c r="U402" s="759"/>
      <c r="V402" s="760"/>
      <c r="W402" s="37" t="s">
        <v>69</v>
      </c>
      <c r="X402" s="743">
        <f>IFERROR(SUM(X398:X400),"0")</f>
        <v>1142.4000000000001</v>
      </c>
      <c r="Y402" s="743">
        <f>IFERROR(SUM(Y398:Y400),"0")</f>
        <v>1142.4000000000001</v>
      </c>
      <c r="Z402" s="37"/>
      <c r="AA402" s="744"/>
      <c r="AB402" s="744"/>
      <c r="AC402" s="744"/>
    </row>
    <row r="403" spans="1:68" ht="27.75" hidden="1" customHeight="1" x14ac:dyDescent="0.2">
      <c r="A403" s="791" t="s">
        <v>636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48"/>
      <c r="AB403" s="48"/>
      <c r="AC403" s="48"/>
    </row>
    <row r="404" spans="1:68" ht="16.5" hidden="1" customHeight="1" x14ac:dyDescent="0.25">
      <c r="A404" s="745" t="s">
        <v>637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hidden="1" customHeight="1" x14ac:dyDescent="0.25">
      <c r="A405" s="757" t="s">
        <v>90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hidden="1" customHeight="1" x14ac:dyDescent="0.25">
      <c r="A406" s="54" t="s">
        <v>638</v>
      </c>
      <c r="B406" s="54" t="s">
        <v>639</v>
      </c>
      <c r="C406" s="31">
        <v>4301011869</v>
      </c>
      <c r="D406" s="749">
        <v>4680115884847</v>
      </c>
      <c r="E406" s="750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93</v>
      </c>
      <c r="L406" s="32" t="s">
        <v>107</v>
      </c>
      <c r="M406" s="33" t="s">
        <v>68</v>
      </c>
      <c r="N406" s="33"/>
      <c r="O406" s="32">
        <v>60</v>
      </c>
      <c r="P406" s="91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69</v>
      </c>
      <c r="X406" s="741">
        <v>0</v>
      </c>
      <c r="Y406" s="742">
        <f t="shared" ref="Y406:Y415" si="77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71" t="s">
        <v>640</v>
      </c>
      <c r="AG406" s="64"/>
      <c r="AJ406" s="68" t="s">
        <v>108</v>
      </c>
      <c r="AK406" s="68">
        <v>720</v>
      </c>
      <c r="BB406" s="472" t="s">
        <v>1</v>
      </c>
      <c r="BM406" s="64">
        <f t="shared" ref="BM406:BM415" si="78">IFERROR(X406*I406/H406,"0")</f>
        <v>0</v>
      </c>
      <c r="BN406" s="64">
        <f t="shared" ref="BN406:BN415" si="79">IFERROR(Y406*I406/H406,"0")</f>
        <v>0</v>
      </c>
      <c r="BO406" s="64">
        <f t="shared" ref="BO406:BO415" si="80">IFERROR(1/J406*(X406/H406),"0")</f>
        <v>0</v>
      </c>
      <c r="BP406" s="64">
        <f t="shared" ref="BP406:BP415" si="81">IFERROR(1/J406*(Y406/H406),"0")</f>
        <v>0</v>
      </c>
    </row>
    <row r="407" spans="1:68" ht="27" hidden="1" customHeight="1" x14ac:dyDescent="0.25">
      <c r="A407" s="54" t="s">
        <v>638</v>
      </c>
      <c r="B407" s="54" t="s">
        <v>641</v>
      </c>
      <c r="C407" s="31">
        <v>4301011946</v>
      </c>
      <c r="D407" s="749">
        <v>4680115884847</v>
      </c>
      <c r="E407" s="750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93</v>
      </c>
      <c r="L407" s="32"/>
      <c r="M407" s="33" t="s">
        <v>400</v>
      </c>
      <c r="N407" s="33"/>
      <c r="O407" s="32">
        <v>60</v>
      </c>
      <c r="P407" s="84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69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642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hidden="1" customHeight="1" x14ac:dyDescent="0.25">
      <c r="A408" s="54" t="s">
        <v>643</v>
      </c>
      <c r="B408" s="54" t="s">
        <v>644</v>
      </c>
      <c r="C408" s="31">
        <v>4301011870</v>
      </c>
      <c r="D408" s="749">
        <v>4680115884854</v>
      </c>
      <c r="E408" s="750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93</v>
      </c>
      <c r="L408" s="32" t="s">
        <v>107</v>
      </c>
      <c r="M408" s="33" t="s">
        <v>68</v>
      </c>
      <c r="N408" s="33"/>
      <c r="O408" s="32">
        <v>60</v>
      </c>
      <c r="P408" s="112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69</v>
      </c>
      <c r="X408" s="741">
        <v>0</v>
      </c>
      <c r="Y408" s="742">
        <f t="shared" si="77"/>
        <v>0</v>
      </c>
      <c r="Z408" s="36" t="str">
        <f>IFERROR(IF(Y408=0,"",ROUNDUP(Y408/H408,0)*0.02175),"")</f>
        <v/>
      </c>
      <c r="AA408" s="56"/>
      <c r="AB408" s="57"/>
      <c r="AC408" s="475" t="s">
        <v>645</v>
      </c>
      <c r="AG408" s="64"/>
      <c r="AJ408" s="68" t="s">
        <v>108</v>
      </c>
      <c r="AK408" s="68">
        <v>720</v>
      </c>
      <c r="BB408" s="476" t="s">
        <v>1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  <c r="BP408" s="64">
        <f t="shared" si="81"/>
        <v>0</v>
      </c>
    </row>
    <row r="409" spans="1:68" ht="27" hidden="1" customHeight="1" x14ac:dyDescent="0.25">
      <c r="A409" s="54" t="s">
        <v>643</v>
      </c>
      <c r="B409" s="54" t="s">
        <v>646</v>
      </c>
      <c r="C409" s="31">
        <v>4301011947</v>
      </c>
      <c r="D409" s="749">
        <v>4680115884854</v>
      </c>
      <c r="E409" s="750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93</v>
      </c>
      <c r="L409" s="32"/>
      <c r="M409" s="33" t="s">
        <v>400</v>
      </c>
      <c r="N409" s="33"/>
      <c r="O409" s="32">
        <v>60</v>
      </c>
      <c r="P409" s="99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69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642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hidden="1" customHeight="1" x14ac:dyDescent="0.25">
      <c r="A410" s="54" t="s">
        <v>647</v>
      </c>
      <c r="B410" s="54" t="s">
        <v>648</v>
      </c>
      <c r="C410" s="31">
        <v>4301011867</v>
      </c>
      <c r="D410" s="749">
        <v>4680115884830</v>
      </c>
      <c r="E410" s="750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93</v>
      </c>
      <c r="L410" s="32" t="s">
        <v>107</v>
      </c>
      <c r="M410" s="33" t="s">
        <v>68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2"/>
      <c r="R410" s="752"/>
      <c r="S410" s="752"/>
      <c r="T410" s="753"/>
      <c r="U410" s="34"/>
      <c r="V410" s="34"/>
      <c r="W410" s="35" t="s">
        <v>69</v>
      </c>
      <c r="X410" s="741">
        <v>0</v>
      </c>
      <c r="Y410" s="742">
        <f t="shared" si="77"/>
        <v>0</v>
      </c>
      <c r="Z410" s="36" t="str">
        <f>IFERROR(IF(Y410=0,"",ROUNDUP(Y410/H410,0)*0.02175),"")</f>
        <v/>
      </c>
      <c r="AA410" s="56"/>
      <c r="AB410" s="57"/>
      <c r="AC410" s="479" t="s">
        <v>649</v>
      </c>
      <c r="AG410" s="64"/>
      <c r="AJ410" s="68" t="s">
        <v>108</v>
      </c>
      <c r="AK410" s="68">
        <v>720</v>
      </c>
      <c r="BB410" s="480" t="s">
        <v>1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  <c r="BP410" s="64">
        <f t="shared" si="81"/>
        <v>0</v>
      </c>
    </row>
    <row r="411" spans="1:68" ht="27" hidden="1" customHeight="1" x14ac:dyDescent="0.25">
      <c r="A411" s="54" t="s">
        <v>647</v>
      </c>
      <c r="B411" s="54" t="s">
        <v>650</v>
      </c>
      <c r="C411" s="31">
        <v>4301011943</v>
      </c>
      <c r="D411" s="749">
        <v>4680115884830</v>
      </c>
      <c r="E411" s="750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93</v>
      </c>
      <c r="L411" s="32"/>
      <c r="M411" s="33" t="s">
        <v>400</v>
      </c>
      <c r="N411" s="33"/>
      <c r="O411" s="32">
        <v>60</v>
      </c>
      <c r="P411" s="9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69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642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hidden="1" customHeight="1" x14ac:dyDescent="0.25">
      <c r="A412" s="54" t="s">
        <v>651</v>
      </c>
      <c r="B412" s="54" t="s">
        <v>652</v>
      </c>
      <c r="C412" s="31">
        <v>4301011832</v>
      </c>
      <c r="D412" s="749">
        <v>4607091383997</v>
      </c>
      <c r="E412" s="750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93</v>
      </c>
      <c r="L412" s="32"/>
      <c r="M412" s="33" t="s">
        <v>137</v>
      </c>
      <c r="N412" s="33"/>
      <c r="O412" s="32">
        <v>60</v>
      </c>
      <c r="P412" s="10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2"/>
      <c r="R412" s="752"/>
      <c r="S412" s="752"/>
      <c r="T412" s="753"/>
      <c r="U412" s="34"/>
      <c r="V412" s="34"/>
      <c r="W412" s="35" t="s">
        <v>69</v>
      </c>
      <c r="X412" s="741">
        <v>0</v>
      </c>
      <c r="Y412" s="742">
        <f t="shared" si="77"/>
        <v>0</v>
      </c>
      <c r="Z412" s="36" t="str">
        <f>IFERROR(IF(Y412=0,"",ROUNDUP(Y412/H412,0)*0.02175),"")</f>
        <v/>
      </c>
      <c r="AA412" s="56"/>
      <c r="AB412" s="57"/>
      <c r="AC412" s="483" t="s">
        <v>653</v>
      </c>
      <c r="AG412" s="64"/>
      <c r="AJ412" s="68"/>
      <c r="AK412" s="68">
        <v>0</v>
      </c>
      <c r="BB412" s="484" t="s">
        <v>1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  <c r="BP412" s="64">
        <f t="shared" si="81"/>
        <v>0</v>
      </c>
    </row>
    <row r="413" spans="1:68" ht="27" hidden="1" customHeight="1" x14ac:dyDescent="0.25">
      <c r="A413" s="54" t="s">
        <v>654</v>
      </c>
      <c r="B413" s="54" t="s">
        <v>655</v>
      </c>
      <c r="C413" s="31">
        <v>4301011433</v>
      </c>
      <c r="D413" s="749">
        <v>4680115882638</v>
      </c>
      <c r="E413" s="750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104</v>
      </c>
      <c r="L413" s="32"/>
      <c r="M413" s="33" t="s">
        <v>97</v>
      </c>
      <c r="N413" s="33"/>
      <c r="O413" s="32">
        <v>90</v>
      </c>
      <c r="P413" s="84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69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656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hidden="1" customHeight="1" x14ac:dyDescent="0.25">
      <c r="A414" s="54" t="s">
        <v>657</v>
      </c>
      <c r="B414" s="54" t="s">
        <v>658</v>
      </c>
      <c r="C414" s="31">
        <v>4301011952</v>
      </c>
      <c r="D414" s="749">
        <v>4680115884922</v>
      </c>
      <c r="E414" s="750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104</v>
      </c>
      <c r="L414" s="32"/>
      <c r="M414" s="33" t="s">
        <v>68</v>
      </c>
      <c r="N414" s="33"/>
      <c r="O414" s="32">
        <v>60</v>
      </c>
      <c r="P414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69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645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hidden="1" customHeight="1" x14ac:dyDescent="0.25">
      <c r="A415" s="54" t="s">
        <v>659</v>
      </c>
      <c r="B415" s="54" t="s">
        <v>660</v>
      </c>
      <c r="C415" s="31">
        <v>4301011868</v>
      </c>
      <c r="D415" s="749">
        <v>4680115884861</v>
      </c>
      <c r="E415" s="750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104</v>
      </c>
      <c r="L415" s="32"/>
      <c r="M415" s="33" t="s">
        <v>68</v>
      </c>
      <c r="N415" s="33"/>
      <c r="O415" s="32">
        <v>60</v>
      </c>
      <c r="P415" s="10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69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649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idden="1" x14ac:dyDescent="0.2">
      <c r="A416" s="747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48"/>
      <c r="P416" s="758" t="s">
        <v>80</v>
      </c>
      <c r="Q416" s="759"/>
      <c r="R416" s="759"/>
      <c r="S416" s="759"/>
      <c r="T416" s="759"/>
      <c r="U416" s="759"/>
      <c r="V416" s="760"/>
      <c r="W416" s="37" t="s">
        <v>81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0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0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</v>
      </c>
      <c r="AA416" s="744"/>
      <c r="AB416" s="744"/>
      <c r="AC416" s="744"/>
    </row>
    <row r="417" spans="1:68" hidden="1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48"/>
      <c r="P417" s="758" t="s">
        <v>80</v>
      </c>
      <c r="Q417" s="759"/>
      <c r="R417" s="759"/>
      <c r="S417" s="759"/>
      <c r="T417" s="759"/>
      <c r="U417" s="759"/>
      <c r="V417" s="760"/>
      <c r="W417" s="37" t="s">
        <v>69</v>
      </c>
      <c r="X417" s="743">
        <f>IFERROR(SUM(X406:X415),"0")</f>
        <v>0</v>
      </c>
      <c r="Y417" s="743">
        <f>IFERROR(SUM(Y406:Y415),"0")</f>
        <v>0</v>
      </c>
      <c r="Z417" s="37"/>
      <c r="AA417" s="744"/>
      <c r="AB417" s="744"/>
      <c r="AC417" s="744"/>
    </row>
    <row r="418" spans="1:68" ht="14.25" hidden="1" customHeight="1" x14ac:dyDescent="0.25">
      <c r="A418" s="757" t="s">
        <v>141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hidden="1" customHeight="1" x14ac:dyDescent="0.25">
      <c r="A419" s="54" t="s">
        <v>661</v>
      </c>
      <c r="B419" s="54" t="s">
        <v>662</v>
      </c>
      <c r="C419" s="31">
        <v>4301020178</v>
      </c>
      <c r="D419" s="749">
        <v>4607091383980</v>
      </c>
      <c r="E419" s="750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93</v>
      </c>
      <c r="L419" s="32" t="s">
        <v>107</v>
      </c>
      <c r="M419" s="33" t="s">
        <v>97</v>
      </c>
      <c r="N419" s="33"/>
      <c r="O419" s="32">
        <v>50</v>
      </c>
      <c r="P419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69</v>
      </c>
      <c r="X419" s="741">
        <v>0</v>
      </c>
      <c r="Y419" s="742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491" t="s">
        <v>663</v>
      </c>
      <c r="AG419" s="64"/>
      <c r="AJ419" s="68" t="s">
        <v>108</v>
      </c>
      <c r="AK419" s="68">
        <v>720</v>
      </c>
      <c r="BB419" s="49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664</v>
      </c>
      <c r="B420" s="54" t="s">
        <v>665</v>
      </c>
      <c r="C420" s="31">
        <v>4301020179</v>
      </c>
      <c r="D420" s="749">
        <v>4607091384178</v>
      </c>
      <c r="E420" s="750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104</v>
      </c>
      <c r="L420" s="32"/>
      <c r="M420" s="33" t="s">
        <v>97</v>
      </c>
      <c r="N420" s="33"/>
      <c r="O420" s="32">
        <v>50</v>
      </c>
      <c r="P420" s="10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69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663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747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48"/>
      <c r="P421" s="758" t="s">
        <v>80</v>
      </c>
      <c r="Q421" s="759"/>
      <c r="R421" s="759"/>
      <c r="S421" s="759"/>
      <c r="T421" s="759"/>
      <c r="U421" s="759"/>
      <c r="V421" s="760"/>
      <c r="W421" s="37" t="s">
        <v>81</v>
      </c>
      <c r="X421" s="743">
        <f>IFERROR(X419/H419,"0")+IFERROR(X420/H420,"0")</f>
        <v>0</v>
      </c>
      <c r="Y421" s="743">
        <f>IFERROR(Y419/H419,"0")+IFERROR(Y420/H420,"0")</f>
        <v>0</v>
      </c>
      <c r="Z421" s="743">
        <f>IFERROR(IF(Z419="",0,Z419),"0")+IFERROR(IF(Z420="",0,Z420),"0")</f>
        <v>0</v>
      </c>
      <c r="AA421" s="744"/>
      <c r="AB421" s="744"/>
      <c r="AC421" s="744"/>
    </row>
    <row r="422" spans="1:68" hidden="1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8"/>
      <c r="P422" s="758" t="s">
        <v>80</v>
      </c>
      <c r="Q422" s="759"/>
      <c r="R422" s="759"/>
      <c r="S422" s="759"/>
      <c r="T422" s="759"/>
      <c r="U422" s="759"/>
      <c r="V422" s="760"/>
      <c r="W422" s="37" t="s">
        <v>69</v>
      </c>
      <c r="X422" s="743">
        <f>IFERROR(SUM(X419:X420),"0")</f>
        <v>0</v>
      </c>
      <c r="Y422" s="743">
        <f>IFERROR(SUM(Y419:Y420),"0")</f>
        <v>0</v>
      </c>
      <c r="Z422" s="37"/>
      <c r="AA422" s="744"/>
      <c r="AB422" s="744"/>
      <c r="AC422" s="744"/>
    </row>
    <row r="423" spans="1:68" ht="14.25" hidden="1" customHeight="1" x14ac:dyDescent="0.25">
      <c r="A423" s="757" t="s">
        <v>64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hidden="1" customHeight="1" x14ac:dyDescent="0.25">
      <c r="A424" s="54" t="s">
        <v>666</v>
      </c>
      <c r="B424" s="54" t="s">
        <v>667</v>
      </c>
      <c r="C424" s="31">
        <v>4301051903</v>
      </c>
      <c r="D424" s="749">
        <v>4607091383928</v>
      </c>
      <c r="E424" s="750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93</v>
      </c>
      <c r="L424" s="32"/>
      <c r="M424" s="33" t="s">
        <v>94</v>
      </c>
      <c r="N424" s="33"/>
      <c r="O424" s="32">
        <v>40</v>
      </c>
      <c r="P424" s="946" t="s">
        <v>668</v>
      </c>
      <c r="Q424" s="752"/>
      <c r="R424" s="752"/>
      <c r="S424" s="752"/>
      <c r="T424" s="753"/>
      <c r="U424" s="34"/>
      <c r="V424" s="34"/>
      <c r="W424" s="35" t="s">
        <v>69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669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670</v>
      </c>
      <c r="B425" s="54" t="s">
        <v>671</v>
      </c>
      <c r="C425" s="31">
        <v>4301051897</v>
      </c>
      <c r="D425" s="749">
        <v>4607091384260</v>
      </c>
      <c r="E425" s="750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93</v>
      </c>
      <c r="L425" s="32"/>
      <c r="M425" s="33" t="s">
        <v>94</v>
      </c>
      <c r="N425" s="33"/>
      <c r="O425" s="32">
        <v>40</v>
      </c>
      <c r="P425" s="956" t="s">
        <v>672</v>
      </c>
      <c r="Q425" s="752"/>
      <c r="R425" s="752"/>
      <c r="S425" s="752"/>
      <c r="T425" s="753"/>
      <c r="U425" s="34"/>
      <c r="V425" s="34"/>
      <c r="W425" s="35" t="s">
        <v>69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7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48"/>
      <c r="P426" s="758" t="s">
        <v>80</v>
      </c>
      <c r="Q426" s="759"/>
      <c r="R426" s="759"/>
      <c r="S426" s="759"/>
      <c r="T426" s="759"/>
      <c r="U426" s="759"/>
      <c r="V426" s="760"/>
      <c r="W426" s="37" t="s">
        <v>81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hidden="1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48"/>
      <c r="P427" s="758" t="s">
        <v>80</v>
      </c>
      <c r="Q427" s="759"/>
      <c r="R427" s="759"/>
      <c r="S427" s="759"/>
      <c r="T427" s="759"/>
      <c r="U427" s="759"/>
      <c r="V427" s="760"/>
      <c r="W427" s="37" t="s">
        <v>69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hidden="1" customHeight="1" x14ac:dyDescent="0.25">
      <c r="A428" s="757" t="s">
        <v>183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hidden="1" customHeight="1" x14ac:dyDescent="0.25">
      <c r="A429" s="54" t="s">
        <v>674</v>
      </c>
      <c r="B429" s="54" t="s">
        <v>675</v>
      </c>
      <c r="C429" s="31">
        <v>4301060439</v>
      </c>
      <c r="D429" s="749">
        <v>4607091384673</v>
      </c>
      <c r="E429" s="750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93</v>
      </c>
      <c r="L429" s="32"/>
      <c r="M429" s="33" t="s">
        <v>94</v>
      </c>
      <c r="N429" s="33"/>
      <c r="O429" s="32">
        <v>30</v>
      </c>
      <c r="P429" s="900" t="s">
        <v>676</v>
      </c>
      <c r="Q429" s="752"/>
      <c r="R429" s="752"/>
      <c r="S429" s="752"/>
      <c r="T429" s="753"/>
      <c r="U429" s="34"/>
      <c r="V429" s="34"/>
      <c r="W429" s="35" t="s">
        <v>69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677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47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48"/>
      <c r="P430" s="758" t="s">
        <v>80</v>
      </c>
      <c r="Q430" s="759"/>
      <c r="R430" s="759"/>
      <c r="S430" s="759"/>
      <c r="T430" s="759"/>
      <c r="U430" s="759"/>
      <c r="V430" s="760"/>
      <c r="W430" s="37" t="s">
        <v>81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hidden="1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48"/>
      <c r="P431" s="758" t="s">
        <v>80</v>
      </c>
      <c r="Q431" s="759"/>
      <c r="R431" s="759"/>
      <c r="S431" s="759"/>
      <c r="T431" s="759"/>
      <c r="U431" s="759"/>
      <c r="V431" s="760"/>
      <c r="W431" s="37" t="s">
        <v>69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hidden="1" customHeight="1" x14ac:dyDescent="0.25">
      <c r="A432" s="745" t="s">
        <v>678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hidden="1" customHeight="1" x14ac:dyDescent="0.25">
      <c r="A433" s="757" t="s">
        <v>90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27" hidden="1" customHeight="1" x14ac:dyDescent="0.25">
      <c r="A434" s="54" t="s">
        <v>679</v>
      </c>
      <c r="B434" s="54" t="s">
        <v>680</v>
      </c>
      <c r="C434" s="31">
        <v>4301011483</v>
      </c>
      <c r="D434" s="749">
        <v>4680115881907</v>
      </c>
      <c r="E434" s="750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69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hidden="1" customHeight="1" x14ac:dyDescent="0.25">
      <c r="A435" s="54" t="s">
        <v>679</v>
      </c>
      <c r="B435" s="54" t="s">
        <v>682</v>
      </c>
      <c r="C435" s="31">
        <v>4301011873</v>
      </c>
      <c r="D435" s="749">
        <v>4680115881907</v>
      </c>
      <c r="E435" s="750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69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683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hidden="1" customHeight="1" x14ac:dyDescent="0.25">
      <c r="A436" s="54" t="s">
        <v>684</v>
      </c>
      <c r="B436" s="54" t="s">
        <v>685</v>
      </c>
      <c r="C436" s="31">
        <v>4301011655</v>
      </c>
      <c r="D436" s="749">
        <v>4680115883925</v>
      </c>
      <c r="E436" s="750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4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69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hidden="1" customHeight="1" x14ac:dyDescent="0.25">
      <c r="A437" s="54" t="s">
        <v>684</v>
      </c>
      <c r="B437" s="54" t="s">
        <v>686</v>
      </c>
      <c r="C437" s="31">
        <v>4301011872</v>
      </c>
      <c r="D437" s="749">
        <v>4680115883925</v>
      </c>
      <c r="E437" s="750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5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69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683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hidden="1" customHeight="1" x14ac:dyDescent="0.25">
      <c r="A438" s="54" t="s">
        <v>687</v>
      </c>
      <c r="B438" s="54" t="s">
        <v>688</v>
      </c>
      <c r="C438" s="31">
        <v>4301011874</v>
      </c>
      <c r="D438" s="749">
        <v>4680115884892</v>
      </c>
      <c r="E438" s="750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5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2"/>
      <c r="R438" s="752"/>
      <c r="S438" s="752"/>
      <c r="T438" s="753"/>
      <c r="U438" s="34"/>
      <c r="V438" s="34"/>
      <c r="W438" s="35" t="s">
        <v>69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689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hidden="1" customHeight="1" x14ac:dyDescent="0.25">
      <c r="A439" s="54" t="s">
        <v>690</v>
      </c>
      <c r="B439" s="54" t="s">
        <v>691</v>
      </c>
      <c r="C439" s="31">
        <v>4301011312</v>
      </c>
      <c r="D439" s="749">
        <v>4607091384192</v>
      </c>
      <c r="E439" s="750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93</v>
      </c>
      <c r="L439" s="32"/>
      <c r="M439" s="33" t="s">
        <v>97</v>
      </c>
      <c r="N439" s="33"/>
      <c r="O439" s="32">
        <v>60</v>
      </c>
      <c r="P439" s="11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2"/>
      <c r="R439" s="752"/>
      <c r="S439" s="752"/>
      <c r="T439" s="753"/>
      <c r="U439" s="34"/>
      <c r="V439" s="34"/>
      <c r="W439" s="35" t="s">
        <v>69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692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hidden="1" customHeight="1" x14ac:dyDescent="0.25">
      <c r="A440" s="54" t="s">
        <v>693</v>
      </c>
      <c r="B440" s="54" t="s">
        <v>694</v>
      </c>
      <c r="C440" s="31">
        <v>4301011875</v>
      </c>
      <c r="D440" s="749">
        <v>4680115884885</v>
      </c>
      <c r="E440" s="750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69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689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hidden="1" customHeight="1" x14ac:dyDescent="0.25">
      <c r="A441" s="54" t="s">
        <v>695</v>
      </c>
      <c r="B441" s="54" t="s">
        <v>696</v>
      </c>
      <c r="C441" s="31">
        <v>4301011871</v>
      </c>
      <c r="D441" s="749">
        <v>4680115884908</v>
      </c>
      <c r="E441" s="750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104</v>
      </c>
      <c r="L441" s="32"/>
      <c r="M441" s="33" t="s">
        <v>68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69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689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hidden="1" x14ac:dyDescent="0.2">
      <c r="A442" s="747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48"/>
      <c r="P442" s="758" t="s">
        <v>80</v>
      </c>
      <c r="Q442" s="759"/>
      <c r="R442" s="759"/>
      <c r="S442" s="759"/>
      <c r="T442" s="759"/>
      <c r="U442" s="759"/>
      <c r="V442" s="760"/>
      <c r="W442" s="37" t="s">
        <v>81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hidden="1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48"/>
      <c r="P443" s="758" t="s">
        <v>80</v>
      </c>
      <c r="Q443" s="759"/>
      <c r="R443" s="759"/>
      <c r="S443" s="759"/>
      <c r="T443" s="759"/>
      <c r="U443" s="759"/>
      <c r="V443" s="760"/>
      <c r="W443" s="37" t="s">
        <v>69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hidden="1" customHeight="1" x14ac:dyDescent="0.25">
      <c r="A444" s="757" t="s">
        <v>152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hidden="1" customHeight="1" x14ac:dyDescent="0.25">
      <c r="A445" s="54" t="s">
        <v>697</v>
      </c>
      <c r="B445" s="54" t="s">
        <v>698</v>
      </c>
      <c r="C445" s="31">
        <v>4301031303</v>
      </c>
      <c r="D445" s="749">
        <v>4607091384802</v>
      </c>
      <c r="E445" s="750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104</v>
      </c>
      <c r="L445" s="32"/>
      <c r="M445" s="33" t="s">
        <v>68</v>
      </c>
      <c r="N445" s="33"/>
      <c r="O445" s="32">
        <v>35</v>
      </c>
      <c r="P445" s="8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69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699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700</v>
      </c>
      <c r="B446" s="54" t="s">
        <v>701</v>
      </c>
      <c r="C446" s="31">
        <v>4301031304</v>
      </c>
      <c r="D446" s="749">
        <v>4607091384826</v>
      </c>
      <c r="E446" s="750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113</v>
      </c>
      <c r="L446" s="32"/>
      <c r="M446" s="33" t="s">
        <v>68</v>
      </c>
      <c r="N446" s="33"/>
      <c r="O446" s="32">
        <v>35</v>
      </c>
      <c r="P446" s="10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69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699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7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48"/>
      <c r="P447" s="758" t="s">
        <v>80</v>
      </c>
      <c r="Q447" s="759"/>
      <c r="R447" s="759"/>
      <c r="S447" s="759"/>
      <c r="T447" s="759"/>
      <c r="U447" s="759"/>
      <c r="V447" s="760"/>
      <c r="W447" s="37" t="s">
        <v>81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hidden="1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48"/>
      <c r="P448" s="758" t="s">
        <v>80</v>
      </c>
      <c r="Q448" s="759"/>
      <c r="R448" s="759"/>
      <c r="S448" s="759"/>
      <c r="T448" s="759"/>
      <c r="U448" s="759"/>
      <c r="V448" s="760"/>
      <c r="W448" s="37" t="s">
        <v>69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hidden="1" customHeight="1" x14ac:dyDescent="0.25">
      <c r="A449" s="757" t="s">
        <v>64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hidden="1" customHeight="1" x14ac:dyDescent="0.25">
      <c r="A450" s="54" t="s">
        <v>702</v>
      </c>
      <c r="B450" s="54" t="s">
        <v>703</v>
      </c>
      <c r="C450" s="31">
        <v>4301051899</v>
      </c>
      <c r="D450" s="749">
        <v>4607091384246</v>
      </c>
      <c r="E450" s="750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93</v>
      </c>
      <c r="L450" s="32"/>
      <c r="M450" s="33" t="s">
        <v>94</v>
      </c>
      <c r="N450" s="33"/>
      <c r="O450" s="32">
        <v>40</v>
      </c>
      <c r="P450" s="936" t="s">
        <v>704</v>
      </c>
      <c r="Q450" s="752"/>
      <c r="R450" s="752"/>
      <c r="S450" s="752"/>
      <c r="T450" s="753"/>
      <c r="U450" s="34"/>
      <c r="V450" s="34"/>
      <c r="W450" s="35" t="s">
        <v>69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705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hidden="1" customHeight="1" x14ac:dyDescent="0.25">
      <c r="A451" s="54" t="s">
        <v>706</v>
      </c>
      <c r="B451" s="54" t="s">
        <v>707</v>
      </c>
      <c r="C451" s="31">
        <v>4301051901</v>
      </c>
      <c r="D451" s="749">
        <v>4680115881976</v>
      </c>
      <c r="E451" s="750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93</v>
      </c>
      <c r="L451" s="32"/>
      <c r="M451" s="33" t="s">
        <v>94</v>
      </c>
      <c r="N451" s="33"/>
      <c r="O451" s="32">
        <v>40</v>
      </c>
      <c r="P451" s="965" t="s">
        <v>708</v>
      </c>
      <c r="Q451" s="752"/>
      <c r="R451" s="752"/>
      <c r="S451" s="752"/>
      <c r="T451" s="753"/>
      <c r="U451" s="34"/>
      <c r="V451" s="34"/>
      <c r="W451" s="35" t="s">
        <v>69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710</v>
      </c>
      <c r="B452" s="54" t="s">
        <v>711</v>
      </c>
      <c r="C452" s="31">
        <v>4301051660</v>
      </c>
      <c r="D452" s="749">
        <v>4607091384253</v>
      </c>
      <c r="E452" s="750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67</v>
      </c>
      <c r="L452" s="32"/>
      <c r="M452" s="33" t="s">
        <v>94</v>
      </c>
      <c r="N452" s="33"/>
      <c r="O452" s="32">
        <v>40</v>
      </c>
      <c r="P452" s="7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52"/>
      <c r="R452" s="752"/>
      <c r="S452" s="752"/>
      <c r="T452" s="753"/>
      <c r="U452" s="34"/>
      <c r="V452" s="34"/>
      <c r="W452" s="35" t="s">
        <v>69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705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710</v>
      </c>
      <c r="B453" s="54" t="s">
        <v>712</v>
      </c>
      <c r="C453" s="31">
        <v>4301051297</v>
      </c>
      <c r="D453" s="749">
        <v>4607091384253</v>
      </c>
      <c r="E453" s="750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52"/>
      <c r="R453" s="752"/>
      <c r="S453" s="752"/>
      <c r="T453" s="753"/>
      <c r="U453" s="34"/>
      <c r="V453" s="34"/>
      <c r="W453" s="35" t="s">
        <v>69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713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714</v>
      </c>
      <c r="B454" s="54" t="s">
        <v>715</v>
      </c>
      <c r="C454" s="31">
        <v>4301051444</v>
      </c>
      <c r="D454" s="749">
        <v>4680115881969</v>
      </c>
      <c r="E454" s="750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69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747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48"/>
      <c r="P455" s="758" t="s">
        <v>80</v>
      </c>
      <c r="Q455" s="759"/>
      <c r="R455" s="759"/>
      <c r="S455" s="759"/>
      <c r="T455" s="759"/>
      <c r="U455" s="759"/>
      <c r="V455" s="760"/>
      <c r="W455" s="37" t="s">
        <v>81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hidden="1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8"/>
      <c r="P456" s="758" t="s">
        <v>80</v>
      </c>
      <c r="Q456" s="759"/>
      <c r="R456" s="759"/>
      <c r="S456" s="759"/>
      <c r="T456" s="759"/>
      <c r="U456" s="759"/>
      <c r="V456" s="760"/>
      <c r="W456" s="37" t="s">
        <v>69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hidden="1" customHeight="1" x14ac:dyDescent="0.25">
      <c r="A457" s="757" t="s">
        <v>183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hidden="1" customHeight="1" x14ac:dyDescent="0.25">
      <c r="A458" s="54" t="s">
        <v>717</v>
      </c>
      <c r="B458" s="54" t="s">
        <v>718</v>
      </c>
      <c r="C458" s="31">
        <v>4301060441</v>
      </c>
      <c r="D458" s="749">
        <v>4607091389357</v>
      </c>
      <c r="E458" s="750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93</v>
      </c>
      <c r="L458" s="32"/>
      <c r="M458" s="33" t="s">
        <v>94</v>
      </c>
      <c r="N458" s="33"/>
      <c r="O458" s="32">
        <v>40</v>
      </c>
      <c r="P458" s="820" t="s">
        <v>719</v>
      </c>
      <c r="Q458" s="752"/>
      <c r="R458" s="752"/>
      <c r="S458" s="752"/>
      <c r="T458" s="753"/>
      <c r="U458" s="34"/>
      <c r="V458" s="34"/>
      <c r="W458" s="35" t="s">
        <v>69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720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7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48"/>
      <c r="P459" s="758" t="s">
        <v>80</v>
      </c>
      <c r="Q459" s="759"/>
      <c r="R459" s="759"/>
      <c r="S459" s="759"/>
      <c r="T459" s="759"/>
      <c r="U459" s="759"/>
      <c r="V459" s="760"/>
      <c r="W459" s="37" t="s">
        <v>81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48"/>
      <c r="P460" s="758" t="s">
        <v>80</v>
      </c>
      <c r="Q460" s="759"/>
      <c r="R460" s="759"/>
      <c r="S460" s="759"/>
      <c r="T460" s="759"/>
      <c r="U460" s="759"/>
      <c r="V460" s="760"/>
      <c r="W460" s="37" t="s">
        <v>69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791" t="s">
        <v>721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48"/>
      <c r="AB461" s="48"/>
      <c r="AC461" s="48"/>
    </row>
    <row r="462" spans="1:68" ht="16.5" hidden="1" customHeight="1" x14ac:dyDescent="0.25">
      <c r="A462" s="745" t="s">
        <v>722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hidden="1" customHeight="1" x14ac:dyDescent="0.25">
      <c r="A463" s="757" t="s">
        <v>152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hidden="1" customHeight="1" x14ac:dyDescent="0.25">
      <c r="A464" s="54" t="s">
        <v>723</v>
      </c>
      <c r="B464" s="54" t="s">
        <v>724</v>
      </c>
      <c r="C464" s="31">
        <v>4301031405</v>
      </c>
      <c r="D464" s="749">
        <v>4680115886100</v>
      </c>
      <c r="E464" s="750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104</v>
      </c>
      <c r="L464" s="32"/>
      <c r="M464" s="33" t="s">
        <v>68</v>
      </c>
      <c r="N464" s="33"/>
      <c r="O464" s="32">
        <v>50</v>
      </c>
      <c r="P464" s="859" t="s">
        <v>725</v>
      </c>
      <c r="Q464" s="752"/>
      <c r="R464" s="752"/>
      <c r="S464" s="752"/>
      <c r="T464" s="753"/>
      <c r="U464" s="34"/>
      <c r="V464" s="34"/>
      <c r="W464" s="35" t="s">
        <v>69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726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hidden="1" customHeight="1" x14ac:dyDescent="0.25">
      <c r="A465" s="54" t="s">
        <v>727</v>
      </c>
      <c r="B465" s="54" t="s">
        <v>728</v>
      </c>
      <c r="C465" s="31">
        <v>4301031382</v>
      </c>
      <c r="D465" s="749">
        <v>4680115886117</v>
      </c>
      <c r="E465" s="750"/>
      <c r="F465" s="740">
        <v>0.9</v>
      </c>
      <c r="G465" s="32">
        <v>6</v>
      </c>
      <c r="H465" s="740">
        <v>5.4</v>
      </c>
      <c r="I465" s="740">
        <v>5.61</v>
      </c>
      <c r="J465" s="32">
        <v>120</v>
      </c>
      <c r="K465" s="32" t="s">
        <v>104</v>
      </c>
      <c r="L465" s="32"/>
      <c r="M465" s="33" t="s">
        <v>68</v>
      </c>
      <c r="N465" s="33"/>
      <c r="O465" s="32">
        <v>50</v>
      </c>
      <c r="P465" s="1086" t="s">
        <v>729</v>
      </c>
      <c r="Q465" s="752"/>
      <c r="R465" s="752"/>
      <c r="S465" s="752"/>
      <c r="T465" s="753"/>
      <c r="U465" s="34"/>
      <c r="V465" s="34"/>
      <c r="W465" s="35" t="s">
        <v>69</v>
      </c>
      <c r="X465" s="741">
        <v>0</v>
      </c>
      <c r="Y465" s="742">
        <f t="shared" si="87"/>
        <v>0</v>
      </c>
      <c r="Z465" s="36" t="str">
        <f>IFERROR(IF(Y465=0,"",ROUNDUP(Y465/H465,0)*0.00937),"")</f>
        <v/>
      </c>
      <c r="AA465" s="56"/>
      <c r="AB465" s="57"/>
      <c r="AC465" s="535" t="s">
        <v>730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hidden="1" customHeight="1" x14ac:dyDescent="0.25">
      <c r="A466" s="54" t="s">
        <v>727</v>
      </c>
      <c r="B466" s="54" t="s">
        <v>731</v>
      </c>
      <c r="C466" s="31">
        <v>4301031406</v>
      </c>
      <c r="D466" s="749">
        <v>4680115886117</v>
      </c>
      <c r="E466" s="750"/>
      <c r="F466" s="740">
        <v>0.9</v>
      </c>
      <c r="G466" s="32">
        <v>6</v>
      </c>
      <c r="H466" s="740">
        <v>5.4</v>
      </c>
      <c r="I466" s="740">
        <v>5.61</v>
      </c>
      <c r="J466" s="32">
        <v>132</v>
      </c>
      <c r="K466" s="32" t="s">
        <v>104</v>
      </c>
      <c r="L466" s="32"/>
      <c r="M466" s="33" t="s">
        <v>68</v>
      </c>
      <c r="N466" s="33"/>
      <c r="O466" s="32">
        <v>50</v>
      </c>
      <c r="P466" s="864" t="s">
        <v>729</v>
      </c>
      <c r="Q466" s="752"/>
      <c r="R466" s="752"/>
      <c r="S466" s="752"/>
      <c r="T466" s="753"/>
      <c r="U466" s="34"/>
      <c r="V466" s="34"/>
      <c r="W466" s="35" t="s">
        <v>69</v>
      </c>
      <c r="X466" s="741">
        <v>0</v>
      </c>
      <c r="Y466" s="742">
        <f t="shared" si="87"/>
        <v>0</v>
      </c>
      <c r="Z466" s="36" t="str">
        <f>IFERROR(IF(Y466=0,"",ROUNDUP(Y466/H466,0)*0.00902),"")</f>
        <v/>
      </c>
      <c r="AA466" s="56"/>
      <c r="AB466" s="57"/>
      <c r="AC466" s="537" t="s">
        <v>730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hidden="1" customHeight="1" x14ac:dyDescent="0.25">
      <c r="A467" s="54" t="s">
        <v>732</v>
      </c>
      <c r="B467" s="54" t="s">
        <v>733</v>
      </c>
      <c r="C467" s="31">
        <v>4301031402</v>
      </c>
      <c r="D467" s="749">
        <v>4680115886124</v>
      </c>
      <c r="E467" s="750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104</v>
      </c>
      <c r="L467" s="32"/>
      <c r="M467" s="33" t="s">
        <v>68</v>
      </c>
      <c r="N467" s="33"/>
      <c r="O467" s="32">
        <v>50</v>
      </c>
      <c r="P467" s="910" t="s">
        <v>734</v>
      </c>
      <c r="Q467" s="752"/>
      <c r="R467" s="752"/>
      <c r="S467" s="752"/>
      <c r="T467" s="753"/>
      <c r="U467" s="34"/>
      <c r="V467" s="34"/>
      <c r="W467" s="35" t="s">
        <v>69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735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hidden="1" customHeight="1" x14ac:dyDescent="0.25">
      <c r="A468" s="54" t="s">
        <v>736</v>
      </c>
      <c r="B468" s="54" t="s">
        <v>737</v>
      </c>
      <c r="C468" s="31">
        <v>4301031335</v>
      </c>
      <c r="D468" s="749">
        <v>4680115883147</v>
      </c>
      <c r="E468" s="750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113</v>
      </c>
      <c r="L468" s="32"/>
      <c r="M468" s="33" t="s">
        <v>68</v>
      </c>
      <c r="N468" s="33"/>
      <c r="O468" s="32">
        <v>50</v>
      </c>
      <c r="P468" s="7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69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726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hidden="1" customHeight="1" x14ac:dyDescent="0.25">
      <c r="A469" s="54" t="s">
        <v>736</v>
      </c>
      <c r="B469" s="54" t="s">
        <v>738</v>
      </c>
      <c r="C469" s="31">
        <v>4301031366</v>
      </c>
      <c r="D469" s="749">
        <v>4680115883147</v>
      </c>
      <c r="E469" s="750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113</v>
      </c>
      <c r="L469" s="32"/>
      <c r="M469" s="33" t="s">
        <v>68</v>
      </c>
      <c r="N469" s="33"/>
      <c r="O469" s="32">
        <v>50</v>
      </c>
      <c r="P469" s="912" t="s">
        <v>739</v>
      </c>
      <c r="Q469" s="752"/>
      <c r="R469" s="752"/>
      <c r="S469" s="752"/>
      <c r="T469" s="753"/>
      <c r="U469" s="34"/>
      <c r="V469" s="34"/>
      <c r="W469" s="35" t="s">
        <v>69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726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hidden="1" customHeight="1" x14ac:dyDescent="0.25">
      <c r="A470" s="54" t="s">
        <v>740</v>
      </c>
      <c r="B470" s="54" t="s">
        <v>741</v>
      </c>
      <c r="C470" s="31">
        <v>4301031362</v>
      </c>
      <c r="D470" s="749">
        <v>4607091384338</v>
      </c>
      <c r="E470" s="750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113</v>
      </c>
      <c r="L470" s="32"/>
      <c r="M470" s="33" t="s">
        <v>68</v>
      </c>
      <c r="N470" s="33"/>
      <c r="O470" s="32">
        <v>50</v>
      </c>
      <c r="P470" s="10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69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726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hidden="1" customHeight="1" x14ac:dyDescent="0.25">
      <c r="A471" s="54" t="s">
        <v>742</v>
      </c>
      <c r="B471" s="54" t="s">
        <v>743</v>
      </c>
      <c r="C471" s="31">
        <v>4301031374</v>
      </c>
      <c r="D471" s="749">
        <v>4680115883154</v>
      </c>
      <c r="E471" s="750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113</v>
      </c>
      <c r="L471" s="32"/>
      <c r="M471" s="33" t="s">
        <v>68</v>
      </c>
      <c r="N471" s="33"/>
      <c r="O471" s="32">
        <v>50</v>
      </c>
      <c r="P471" s="854" t="s">
        <v>744</v>
      </c>
      <c r="Q471" s="752"/>
      <c r="R471" s="752"/>
      <c r="S471" s="752"/>
      <c r="T471" s="753"/>
      <c r="U471" s="34"/>
      <c r="V471" s="34"/>
      <c r="W471" s="35" t="s">
        <v>69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745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hidden="1" customHeight="1" x14ac:dyDescent="0.25">
      <c r="A472" s="54" t="s">
        <v>742</v>
      </c>
      <c r="B472" s="54" t="s">
        <v>746</v>
      </c>
      <c r="C472" s="31">
        <v>4301031336</v>
      </c>
      <c r="D472" s="749">
        <v>4680115883154</v>
      </c>
      <c r="E472" s="750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113</v>
      </c>
      <c r="L472" s="32"/>
      <c r="M472" s="33" t="s">
        <v>68</v>
      </c>
      <c r="N472" s="33"/>
      <c r="O472" s="32">
        <v>50</v>
      </c>
      <c r="P472" s="103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752"/>
      <c r="R472" s="752"/>
      <c r="S472" s="752"/>
      <c r="T472" s="753"/>
      <c r="U472" s="34"/>
      <c r="V472" s="34"/>
      <c r="W472" s="35" t="s">
        <v>69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745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customHeight="1" x14ac:dyDescent="0.25">
      <c r="A473" s="54" t="s">
        <v>747</v>
      </c>
      <c r="B473" s="54" t="s">
        <v>748</v>
      </c>
      <c r="C473" s="31">
        <v>4301031361</v>
      </c>
      <c r="D473" s="749">
        <v>4607091389524</v>
      </c>
      <c r="E473" s="750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113</v>
      </c>
      <c r="L473" s="32"/>
      <c r="M473" s="33" t="s">
        <v>68</v>
      </c>
      <c r="N473" s="33"/>
      <c r="O473" s="32">
        <v>50</v>
      </c>
      <c r="P473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69</v>
      </c>
      <c r="X473" s="741">
        <v>29.4</v>
      </c>
      <c r="Y473" s="742">
        <f t="shared" si="87"/>
        <v>29.400000000000002</v>
      </c>
      <c r="Z473" s="36">
        <f t="shared" si="92"/>
        <v>7.0280000000000009E-2</v>
      </c>
      <c r="AA473" s="56"/>
      <c r="AB473" s="57"/>
      <c r="AC473" s="551" t="s">
        <v>745</v>
      </c>
      <c r="AG473" s="64"/>
      <c r="AJ473" s="68"/>
      <c r="AK473" s="68">
        <v>0</v>
      </c>
      <c r="BB473" s="552" t="s">
        <v>1</v>
      </c>
      <c r="BM473" s="64">
        <f t="shared" si="88"/>
        <v>31.22</v>
      </c>
      <c r="BN473" s="64">
        <f t="shared" si="89"/>
        <v>31.22</v>
      </c>
      <c r="BO473" s="64">
        <f t="shared" si="90"/>
        <v>5.9829059829059825E-2</v>
      </c>
      <c r="BP473" s="64">
        <f t="shared" si="91"/>
        <v>5.9829059829059839E-2</v>
      </c>
    </row>
    <row r="474" spans="1:68" ht="27" hidden="1" customHeight="1" x14ac:dyDescent="0.25">
      <c r="A474" s="54" t="s">
        <v>749</v>
      </c>
      <c r="B474" s="54" t="s">
        <v>750</v>
      </c>
      <c r="C474" s="31">
        <v>4301031337</v>
      </c>
      <c r="D474" s="749">
        <v>4680115883161</v>
      </c>
      <c r="E474" s="750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113</v>
      </c>
      <c r="L474" s="32"/>
      <c r="M474" s="33" t="s">
        <v>68</v>
      </c>
      <c r="N474" s="33"/>
      <c r="O474" s="32">
        <v>50</v>
      </c>
      <c r="P474" s="86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69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751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hidden="1" customHeight="1" x14ac:dyDescent="0.25">
      <c r="A475" s="54" t="s">
        <v>749</v>
      </c>
      <c r="B475" s="54" t="s">
        <v>752</v>
      </c>
      <c r="C475" s="31">
        <v>4301031364</v>
      </c>
      <c r="D475" s="749">
        <v>4680115883161</v>
      </c>
      <c r="E475" s="750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113</v>
      </c>
      <c r="L475" s="32"/>
      <c r="M475" s="33" t="s">
        <v>68</v>
      </c>
      <c r="N475" s="33"/>
      <c r="O475" s="32">
        <v>50</v>
      </c>
      <c r="P475" s="1057" t="s">
        <v>753</v>
      </c>
      <c r="Q475" s="752"/>
      <c r="R475" s="752"/>
      <c r="S475" s="752"/>
      <c r="T475" s="753"/>
      <c r="U475" s="34"/>
      <c r="V475" s="34"/>
      <c r="W475" s="35" t="s">
        <v>69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751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hidden="1" customHeight="1" x14ac:dyDescent="0.25">
      <c r="A476" s="54" t="s">
        <v>754</v>
      </c>
      <c r="B476" s="54" t="s">
        <v>755</v>
      </c>
      <c r="C476" s="31">
        <v>4301031358</v>
      </c>
      <c r="D476" s="749">
        <v>4607091389531</v>
      </c>
      <c r="E476" s="750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113</v>
      </c>
      <c r="L476" s="32"/>
      <c r="M476" s="33" t="s">
        <v>68</v>
      </c>
      <c r="N476" s="33"/>
      <c r="O476" s="32">
        <v>50</v>
      </c>
      <c r="P476" s="84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69</v>
      </c>
      <c r="X476" s="741">
        <v>0</v>
      </c>
      <c r="Y476" s="742">
        <f t="shared" si="87"/>
        <v>0</v>
      </c>
      <c r="Z476" s="36" t="str">
        <f t="shared" si="92"/>
        <v/>
      </c>
      <c r="AA476" s="56"/>
      <c r="AB476" s="57"/>
      <c r="AC476" s="557" t="s">
        <v>756</v>
      </c>
      <c r="AG476" s="64"/>
      <c r="AJ476" s="68"/>
      <c r="AK476" s="68">
        <v>0</v>
      </c>
      <c r="BB476" s="558" t="s">
        <v>1</v>
      </c>
      <c r="BM476" s="64">
        <f t="shared" si="88"/>
        <v>0</v>
      </c>
      <c r="BN476" s="64">
        <f t="shared" si="89"/>
        <v>0</v>
      </c>
      <c r="BO476" s="64">
        <f t="shared" si="90"/>
        <v>0</v>
      </c>
      <c r="BP476" s="64">
        <f t="shared" si="91"/>
        <v>0</v>
      </c>
    </row>
    <row r="477" spans="1:68" ht="37.5" hidden="1" customHeight="1" x14ac:dyDescent="0.25">
      <c r="A477" s="54" t="s">
        <v>757</v>
      </c>
      <c r="B477" s="54" t="s">
        <v>758</v>
      </c>
      <c r="C477" s="31">
        <v>4301031360</v>
      </c>
      <c r="D477" s="749">
        <v>4607091384345</v>
      </c>
      <c r="E477" s="750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113</v>
      </c>
      <c r="L477" s="32"/>
      <c r="M477" s="33" t="s">
        <v>68</v>
      </c>
      <c r="N477" s="33"/>
      <c r="O477" s="32">
        <v>50</v>
      </c>
      <c r="P477" s="100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69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751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hidden="1" customHeight="1" x14ac:dyDescent="0.25">
      <c r="A478" s="54" t="s">
        <v>759</v>
      </c>
      <c r="B478" s="54" t="s">
        <v>760</v>
      </c>
      <c r="C478" s="31">
        <v>4301031368</v>
      </c>
      <c r="D478" s="749">
        <v>4680115883185</v>
      </c>
      <c r="E478" s="750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113</v>
      </c>
      <c r="L478" s="32"/>
      <c r="M478" s="33" t="s">
        <v>68</v>
      </c>
      <c r="N478" s="33"/>
      <c r="O478" s="32">
        <v>50</v>
      </c>
      <c r="P478" s="1083" t="s">
        <v>761</v>
      </c>
      <c r="Q478" s="752"/>
      <c r="R478" s="752"/>
      <c r="S478" s="752"/>
      <c r="T478" s="753"/>
      <c r="U478" s="34"/>
      <c r="V478" s="34"/>
      <c r="W478" s="35" t="s">
        <v>69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730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hidden="1" customHeight="1" x14ac:dyDescent="0.25">
      <c r="A479" s="54" t="s">
        <v>759</v>
      </c>
      <c r="B479" s="54" t="s">
        <v>762</v>
      </c>
      <c r="C479" s="31">
        <v>4301031255</v>
      </c>
      <c r="D479" s="749">
        <v>4680115883185</v>
      </c>
      <c r="E479" s="750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113</v>
      </c>
      <c r="L479" s="32"/>
      <c r="M479" s="33" t="s">
        <v>68</v>
      </c>
      <c r="N479" s="33"/>
      <c r="O479" s="32">
        <v>45</v>
      </c>
      <c r="P479" s="8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752"/>
      <c r="R479" s="752"/>
      <c r="S479" s="752"/>
      <c r="T479" s="753"/>
      <c r="U479" s="34"/>
      <c r="V479" s="34"/>
      <c r="W479" s="35" t="s">
        <v>69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763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x14ac:dyDescent="0.2">
      <c r="A480" s="747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48"/>
      <c r="P480" s="758" t="s">
        <v>80</v>
      </c>
      <c r="Q480" s="759"/>
      <c r="R480" s="759"/>
      <c r="S480" s="759"/>
      <c r="T480" s="759"/>
      <c r="U480" s="759"/>
      <c r="V480" s="760"/>
      <c r="W480" s="37" t="s">
        <v>81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13.999999999999998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14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7.0280000000000009E-2</v>
      </c>
      <c r="AA480" s="744"/>
      <c r="AB480" s="744"/>
      <c r="AC480" s="744"/>
    </row>
    <row r="481" spans="1:68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48"/>
      <c r="P481" s="758" t="s">
        <v>80</v>
      </c>
      <c r="Q481" s="759"/>
      <c r="R481" s="759"/>
      <c r="S481" s="759"/>
      <c r="T481" s="759"/>
      <c r="U481" s="759"/>
      <c r="V481" s="760"/>
      <c r="W481" s="37" t="s">
        <v>69</v>
      </c>
      <c r="X481" s="743">
        <f>IFERROR(SUM(X464:X479),"0")</f>
        <v>29.4</v>
      </c>
      <c r="Y481" s="743">
        <f>IFERROR(SUM(Y464:Y479),"0")</f>
        <v>29.400000000000002</v>
      </c>
      <c r="Z481" s="37"/>
      <c r="AA481" s="744"/>
      <c r="AB481" s="744"/>
      <c r="AC481" s="744"/>
    </row>
    <row r="482" spans="1:68" ht="14.25" hidden="1" customHeight="1" x14ac:dyDescent="0.25">
      <c r="A482" s="757" t="s">
        <v>64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hidden="1" customHeight="1" x14ac:dyDescent="0.25">
      <c r="A483" s="54" t="s">
        <v>764</v>
      </c>
      <c r="B483" s="54" t="s">
        <v>765</v>
      </c>
      <c r="C483" s="31">
        <v>4301051284</v>
      </c>
      <c r="D483" s="749">
        <v>4607091384352</v>
      </c>
      <c r="E483" s="750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104</v>
      </c>
      <c r="L483" s="32"/>
      <c r="M483" s="33" t="s">
        <v>94</v>
      </c>
      <c r="N483" s="33"/>
      <c r="O483" s="32">
        <v>45</v>
      </c>
      <c r="P483" s="10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69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766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767</v>
      </c>
      <c r="B484" s="54" t="s">
        <v>768</v>
      </c>
      <c r="C484" s="31">
        <v>4301051431</v>
      </c>
      <c r="D484" s="749">
        <v>4607091389654</v>
      </c>
      <c r="E484" s="750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67</v>
      </c>
      <c r="L484" s="32"/>
      <c r="M484" s="33" t="s">
        <v>94</v>
      </c>
      <c r="N484" s="33"/>
      <c r="O484" s="32">
        <v>45</v>
      </c>
      <c r="P484" s="11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69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769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47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8"/>
      <c r="P485" s="758" t="s">
        <v>80</v>
      </c>
      <c r="Q485" s="759"/>
      <c r="R485" s="759"/>
      <c r="S485" s="759"/>
      <c r="T485" s="759"/>
      <c r="U485" s="759"/>
      <c r="V485" s="760"/>
      <c r="W485" s="37" t="s">
        <v>81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48"/>
      <c r="P486" s="758" t="s">
        <v>80</v>
      </c>
      <c r="Q486" s="759"/>
      <c r="R486" s="759"/>
      <c r="S486" s="759"/>
      <c r="T486" s="759"/>
      <c r="U486" s="759"/>
      <c r="V486" s="760"/>
      <c r="W486" s="37" t="s">
        <v>69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7" t="s">
        <v>82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hidden="1" customHeight="1" x14ac:dyDescent="0.25">
      <c r="A488" s="54" t="s">
        <v>770</v>
      </c>
      <c r="B488" s="54" t="s">
        <v>771</v>
      </c>
      <c r="C488" s="31">
        <v>4301170011</v>
      </c>
      <c r="D488" s="749">
        <v>4680115884113</v>
      </c>
      <c r="E488" s="750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772</v>
      </c>
      <c r="L488" s="32"/>
      <c r="M488" s="33" t="s">
        <v>773</v>
      </c>
      <c r="N488" s="33"/>
      <c r="O488" s="32">
        <v>150</v>
      </c>
      <c r="P488" s="99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69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774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7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48"/>
      <c r="P489" s="758" t="s">
        <v>80</v>
      </c>
      <c r="Q489" s="759"/>
      <c r="R489" s="759"/>
      <c r="S489" s="759"/>
      <c r="T489" s="759"/>
      <c r="U489" s="759"/>
      <c r="V489" s="760"/>
      <c r="W489" s="37" t="s">
        <v>81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hidden="1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48"/>
      <c r="P490" s="758" t="s">
        <v>80</v>
      </c>
      <c r="Q490" s="759"/>
      <c r="R490" s="759"/>
      <c r="S490" s="759"/>
      <c r="T490" s="759"/>
      <c r="U490" s="759"/>
      <c r="V490" s="760"/>
      <c r="W490" s="37" t="s">
        <v>69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hidden="1" customHeight="1" x14ac:dyDescent="0.25">
      <c r="A491" s="745" t="s">
        <v>775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hidden="1" customHeight="1" x14ac:dyDescent="0.25">
      <c r="A492" s="757" t="s">
        <v>141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hidden="1" customHeight="1" x14ac:dyDescent="0.25">
      <c r="A493" s="54" t="s">
        <v>776</v>
      </c>
      <c r="B493" s="54" t="s">
        <v>777</v>
      </c>
      <c r="C493" s="31">
        <v>4301020315</v>
      </c>
      <c r="D493" s="749">
        <v>4607091389364</v>
      </c>
      <c r="E493" s="750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67</v>
      </c>
      <c r="L493" s="32"/>
      <c r="M493" s="33" t="s">
        <v>68</v>
      </c>
      <c r="N493" s="33"/>
      <c r="O493" s="32">
        <v>40</v>
      </c>
      <c r="P493" s="91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69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778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47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48"/>
      <c r="P494" s="758" t="s">
        <v>80</v>
      </c>
      <c r="Q494" s="759"/>
      <c r="R494" s="759"/>
      <c r="S494" s="759"/>
      <c r="T494" s="759"/>
      <c r="U494" s="759"/>
      <c r="V494" s="760"/>
      <c r="W494" s="37" t="s">
        <v>81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48"/>
      <c r="P495" s="758" t="s">
        <v>80</v>
      </c>
      <c r="Q495" s="759"/>
      <c r="R495" s="759"/>
      <c r="S495" s="759"/>
      <c r="T495" s="759"/>
      <c r="U495" s="759"/>
      <c r="V495" s="760"/>
      <c r="W495" s="37" t="s">
        <v>69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7" t="s">
        <v>152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hidden="1" customHeight="1" x14ac:dyDescent="0.25">
      <c r="A497" s="54" t="s">
        <v>779</v>
      </c>
      <c r="B497" s="54" t="s">
        <v>780</v>
      </c>
      <c r="C497" s="31">
        <v>4301031403</v>
      </c>
      <c r="D497" s="749">
        <v>4680115886094</v>
      </c>
      <c r="E497" s="750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104</v>
      </c>
      <c r="L497" s="32"/>
      <c r="M497" s="33" t="s">
        <v>97</v>
      </c>
      <c r="N497" s="33"/>
      <c r="O497" s="32">
        <v>50</v>
      </c>
      <c r="P497" s="1124" t="s">
        <v>781</v>
      </c>
      <c r="Q497" s="752"/>
      <c r="R497" s="752"/>
      <c r="S497" s="752"/>
      <c r="T497" s="753"/>
      <c r="U497" s="34"/>
      <c r="V497" s="34"/>
      <c r="W497" s="35" t="s">
        <v>69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782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783</v>
      </c>
      <c r="B498" s="54" t="s">
        <v>784</v>
      </c>
      <c r="C498" s="31">
        <v>4301031363</v>
      </c>
      <c r="D498" s="749">
        <v>4607091389425</v>
      </c>
      <c r="E498" s="750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113</v>
      </c>
      <c r="L498" s="32"/>
      <c r="M498" s="33" t="s">
        <v>68</v>
      </c>
      <c r="N498" s="33"/>
      <c r="O498" s="32">
        <v>50</v>
      </c>
      <c r="P498" s="8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69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785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786</v>
      </c>
      <c r="B499" s="54" t="s">
        <v>787</v>
      </c>
      <c r="C499" s="31">
        <v>4301031373</v>
      </c>
      <c r="D499" s="749">
        <v>4680115880771</v>
      </c>
      <c r="E499" s="750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113</v>
      </c>
      <c r="L499" s="32"/>
      <c r="M499" s="33" t="s">
        <v>68</v>
      </c>
      <c r="N499" s="33"/>
      <c r="O499" s="32">
        <v>50</v>
      </c>
      <c r="P499" s="1140" t="s">
        <v>788</v>
      </c>
      <c r="Q499" s="752"/>
      <c r="R499" s="752"/>
      <c r="S499" s="752"/>
      <c r="T499" s="753"/>
      <c r="U499" s="34"/>
      <c r="V499" s="34"/>
      <c r="W499" s="35" t="s">
        <v>69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789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790</v>
      </c>
      <c r="B500" s="54" t="s">
        <v>791</v>
      </c>
      <c r="C500" s="31">
        <v>4301031359</v>
      </c>
      <c r="D500" s="749">
        <v>4607091389500</v>
      </c>
      <c r="E500" s="750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113</v>
      </c>
      <c r="L500" s="32"/>
      <c r="M500" s="33" t="s">
        <v>68</v>
      </c>
      <c r="N500" s="33"/>
      <c r="O500" s="32">
        <v>50</v>
      </c>
      <c r="P500" s="10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69</v>
      </c>
      <c r="X500" s="741">
        <v>105</v>
      </c>
      <c r="Y500" s="742">
        <f>IFERROR(IF(X500="",0,CEILING((X500/$H500),1)*$H500),"")</f>
        <v>105</v>
      </c>
      <c r="Z500" s="36">
        <f>IFERROR(IF(Y500=0,"",ROUNDUP(Y500/H500,0)*0.00502),"")</f>
        <v>0.251</v>
      </c>
      <c r="AA500" s="56"/>
      <c r="AB500" s="57"/>
      <c r="AC500" s="579" t="s">
        <v>789</v>
      </c>
      <c r="AG500" s="64"/>
      <c r="AJ500" s="68"/>
      <c r="AK500" s="68">
        <v>0</v>
      </c>
      <c r="BB500" s="580" t="s">
        <v>1</v>
      </c>
      <c r="BM500" s="64">
        <f>IFERROR(X500*I500/H500,"0")</f>
        <v>111.5</v>
      </c>
      <c r="BN500" s="64">
        <f>IFERROR(Y500*I500/H500,"0")</f>
        <v>111.5</v>
      </c>
      <c r="BO500" s="64">
        <f>IFERROR(1/J500*(X500/H500),"0")</f>
        <v>0.21367521367521369</v>
      </c>
      <c r="BP500" s="64">
        <f>IFERROR(1/J500*(Y500/H500),"0")</f>
        <v>0.21367521367521369</v>
      </c>
    </row>
    <row r="501" spans="1:68" x14ac:dyDescent="0.2">
      <c r="A501" s="747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48"/>
      <c r="P501" s="758" t="s">
        <v>80</v>
      </c>
      <c r="Q501" s="759"/>
      <c r="R501" s="759"/>
      <c r="S501" s="759"/>
      <c r="T501" s="759"/>
      <c r="U501" s="759"/>
      <c r="V501" s="760"/>
      <c r="W501" s="37" t="s">
        <v>81</v>
      </c>
      <c r="X501" s="743">
        <f>IFERROR(X497/H497,"0")+IFERROR(X498/H498,"0")+IFERROR(X499/H499,"0")+IFERROR(X500/H500,"0")</f>
        <v>50</v>
      </c>
      <c r="Y501" s="743">
        <f>IFERROR(Y497/H497,"0")+IFERROR(Y498/H498,"0")+IFERROR(Y499/H499,"0")+IFERROR(Y500/H500,"0")</f>
        <v>50</v>
      </c>
      <c r="Z501" s="743">
        <f>IFERROR(IF(Z497="",0,Z497),"0")+IFERROR(IF(Z498="",0,Z498),"0")+IFERROR(IF(Z499="",0,Z499),"0")+IFERROR(IF(Z500="",0,Z500),"0")</f>
        <v>0.251</v>
      </c>
      <c r="AA501" s="744"/>
      <c r="AB501" s="744"/>
      <c r="AC501" s="744"/>
    </row>
    <row r="502" spans="1:68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48"/>
      <c r="P502" s="758" t="s">
        <v>80</v>
      </c>
      <c r="Q502" s="759"/>
      <c r="R502" s="759"/>
      <c r="S502" s="759"/>
      <c r="T502" s="759"/>
      <c r="U502" s="759"/>
      <c r="V502" s="760"/>
      <c r="W502" s="37" t="s">
        <v>69</v>
      </c>
      <c r="X502" s="743">
        <f>IFERROR(SUM(X497:X500),"0")</f>
        <v>105</v>
      </c>
      <c r="Y502" s="743">
        <f>IFERROR(SUM(Y497:Y500),"0")</f>
        <v>105</v>
      </c>
      <c r="Z502" s="37"/>
      <c r="AA502" s="744"/>
      <c r="AB502" s="744"/>
      <c r="AC502" s="744"/>
    </row>
    <row r="503" spans="1:68" ht="16.5" hidden="1" customHeight="1" x14ac:dyDescent="0.25">
      <c r="A503" s="745" t="s">
        <v>792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hidden="1" customHeight="1" x14ac:dyDescent="0.25">
      <c r="A504" s="757" t="s">
        <v>152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hidden="1" customHeight="1" x14ac:dyDescent="0.25">
      <c r="A505" s="54" t="s">
        <v>793</v>
      </c>
      <c r="B505" s="54" t="s">
        <v>794</v>
      </c>
      <c r="C505" s="31">
        <v>4301031294</v>
      </c>
      <c r="D505" s="749">
        <v>4680115885189</v>
      </c>
      <c r="E505" s="750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113</v>
      </c>
      <c r="L505" s="32"/>
      <c r="M505" s="33" t="s">
        <v>68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69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795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796</v>
      </c>
      <c r="B506" s="54" t="s">
        <v>797</v>
      </c>
      <c r="C506" s="31">
        <v>4301031347</v>
      </c>
      <c r="D506" s="749">
        <v>4680115885110</v>
      </c>
      <c r="E506" s="750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67</v>
      </c>
      <c r="L506" s="32"/>
      <c r="M506" s="33" t="s">
        <v>68</v>
      </c>
      <c r="N506" s="33"/>
      <c r="O506" s="32">
        <v>50</v>
      </c>
      <c r="P506" s="1005" t="s">
        <v>798</v>
      </c>
      <c r="Q506" s="752"/>
      <c r="R506" s="752"/>
      <c r="S506" s="752"/>
      <c r="T506" s="753"/>
      <c r="U506" s="34"/>
      <c r="V506" s="34"/>
      <c r="W506" s="35" t="s">
        <v>69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799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800</v>
      </c>
      <c r="B507" s="54" t="s">
        <v>801</v>
      </c>
      <c r="C507" s="31">
        <v>4301031416</v>
      </c>
      <c r="D507" s="749">
        <v>4680115885219</v>
      </c>
      <c r="E507" s="750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113</v>
      </c>
      <c r="L507" s="32"/>
      <c r="M507" s="33" t="s">
        <v>68</v>
      </c>
      <c r="N507" s="33"/>
      <c r="O507" s="32">
        <v>50</v>
      </c>
      <c r="P507" s="1161" t="s">
        <v>802</v>
      </c>
      <c r="Q507" s="752"/>
      <c r="R507" s="752"/>
      <c r="S507" s="752"/>
      <c r="T507" s="753"/>
      <c r="U507" s="34"/>
      <c r="V507" s="34"/>
      <c r="W507" s="35" t="s">
        <v>69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803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47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48"/>
      <c r="P508" s="758" t="s">
        <v>80</v>
      </c>
      <c r="Q508" s="759"/>
      <c r="R508" s="759"/>
      <c r="S508" s="759"/>
      <c r="T508" s="759"/>
      <c r="U508" s="759"/>
      <c r="V508" s="760"/>
      <c r="W508" s="37" t="s">
        <v>81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hidden="1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48"/>
      <c r="P509" s="758" t="s">
        <v>80</v>
      </c>
      <c r="Q509" s="759"/>
      <c r="R509" s="759"/>
      <c r="S509" s="759"/>
      <c r="T509" s="759"/>
      <c r="U509" s="759"/>
      <c r="V509" s="760"/>
      <c r="W509" s="37" t="s">
        <v>69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hidden="1" customHeight="1" x14ac:dyDescent="0.25">
      <c r="A510" s="745" t="s">
        <v>804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hidden="1" customHeight="1" x14ac:dyDescent="0.25">
      <c r="A511" s="757" t="s">
        <v>152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hidden="1" customHeight="1" x14ac:dyDescent="0.25">
      <c r="A512" s="54" t="s">
        <v>805</v>
      </c>
      <c r="B512" s="54" t="s">
        <v>806</v>
      </c>
      <c r="C512" s="31">
        <v>4301031261</v>
      </c>
      <c r="D512" s="749">
        <v>4680115885103</v>
      </c>
      <c r="E512" s="750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67</v>
      </c>
      <c r="L512" s="32"/>
      <c r="M512" s="33" t="s">
        <v>68</v>
      </c>
      <c r="N512" s="33"/>
      <c r="O512" s="32">
        <v>40</v>
      </c>
      <c r="P512" s="103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69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807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47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48"/>
      <c r="P513" s="758" t="s">
        <v>80</v>
      </c>
      <c r="Q513" s="759"/>
      <c r="R513" s="759"/>
      <c r="S513" s="759"/>
      <c r="T513" s="759"/>
      <c r="U513" s="759"/>
      <c r="V513" s="760"/>
      <c r="W513" s="37" t="s">
        <v>81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48"/>
      <c r="P514" s="758" t="s">
        <v>80</v>
      </c>
      <c r="Q514" s="759"/>
      <c r="R514" s="759"/>
      <c r="S514" s="759"/>
      <c r="T514" s="759"/>
      <c r="U514" s="759"/>
      <c r="V514" s="760"/>
      <c r="W514" s="37" t="s">
        <v>69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7" t="s">
        <v>183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hidden="1" customHeight="1" x14ac:dyDescent="0.25">
      <c r="A516" s="54" t="s">
        <v>808</v>
      </c>
      <c r="B516" s="54" t="s">
        <v>809</v>
      </c>
      <c r="C516" s="31">
        <v>4301060412</v>
      </c>
      <c r="D516" s="749">
        <v>4680115885509</v>
      </c>
      <c r="E516" s="750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67</v>
      </c>
      <c r="L516" s="32"/>
      <c r="M516" s="33" t="s">
        <v>68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69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810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47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8"/>
      <c r="P517" s="758" t="s">
        <v>80</v>
      </c>
      <c r="Q517" s="759"/>
      <c r="R517" s="759"/>
      <c r="S517" s="759"/>
      <c r="T517" s="759"/>
      <c r="U517" s="759"/>
      <c r="V517" s="760"/>
      <c r="W517" s="37" t="s">
        <v>81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48"/>
      <c r="P518" s="758" t="s">
        <v>80</v>
      </c>
      <c r="Q518" s="759"/>
      <c r="R518" s="759"/>
      <c r="S518" s="759"/>
      <c r="T518" s="759"/>
      <c r="U518" s="759"/>
      <c r="V518" s="760"/>
      <c r="W518" s="37" t="s">
        <v>69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791" t="s">
        <v>811</v>
      </c>
      <c r="B519" s="792"/>
      <c r="C519" s="792"/>
      <c r="D519" s="792"/>
      <c r="E519" s="792"/>
      <c r="F519" s="792"/>
      <c r="G519" s="792"/>
      <c r="H519" s="792"/>
      <c r="I519" s="792"/>
      <c r="J519" s="792"/>
      <c r="K519" s="792"/>
      <c r="L519" s="792"/>
      <c r="M519" s="792"/>
      <c r="N519" s="792"/>
      <c r="O519" s="792"/>
      <c r="P519" s="792"/>
      <c r="Q519" s="792"/>
      <c r="R519" s="792"/>
      <c r="S519" s="792"/>
      <c r="T519" s="792"/>
      <c r="U519" s="792"/>
      <c r="V519" s="792"/>
      <c r="W519" s="792"/>
      <c r="X519" s="792"/>
      <c r="Y519" s="792"/>
      <c r="Z519" s="792"/>
      <c r="AA519" s="48"/>
      <c r="AB519" s="48"/>
      <c r="AC519" s="48"/>
    </row>
    <row r="520" spans="1:68" ht="16.5" hidden="1" customHeight="1" x14ac:dyDescent="0.25">
      <c r="A520" s="745" t="s">
        <v>811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hidden="1" customHeight="1" x14ac:dyDescent="0.25">
      <c r="A521" s="757" t="s">
        <v>90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hidden="1" customHeight="1" x14ac:dyDescent="0.25">
      <c r="A522" s="54" t="s">
        <v>812</v>
      </c>
      <c r="B522" s="54" t="s">
        <v>813</v>
      </c>
      <c r="C522" s="31">
        <v>4301011795</v>
      </c>
      <c r="D522" s="749">
        <v>4607091389067</v>
      </c>
      <c r="E522" s="750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93</v>
      </c>
      <c r="L522" s="32"/>
      <c r="M522" s="33" t="s">
        <v>97</v>
      </c>
      <c r="N522" s="33"/>
      <c r="O522" s="32">
        <v>60</v>
      </c>
      <c r="P522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69</v>
      </c>
      <c r="X522" s="741">
        <v>0</v>
      </c>
      <c r="Y522" s="742">
        <f t="shared" ref="Y522:Y537" si="93">IFERROR(IF(X522="",0,CEILING((X522/$H522),1)*$H522),"")</f>
        <v>0</v>
      </c>
      <c r="Z522" s="36" t="str">
        <f t="shared" ref="Z522:Z527" si="94">IFERROR(IF(Y522=0,"",ROUNDUP(Y522/H522,0)*0.01196),"")</f>
        <v/>
      </c>
      <c r="AA522" s="56"/>
      <c r="AB522" s="57"/>
      <c r="AC522" s="591" t="s">
        <v>95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0</v>
      </c>
      <c r="BN522" s="64">
        <f t="shared" ref="BN522:BN537" si="96">IFERROR(Y522*I522/H522,"0")</f>
        <v>0</v>
      </c>
      <c r="BO522" s="64">
        <f t="shared" ref="BO522:BO537" si="97">IFERROR(1/J522*(X522/H522),"0")</f>
        <v>0</v>
      </c>
      <c r="BP522" s="64">
        <f t="shared" ref="BP522:BP537" si="98">IFERROR(1/J522*(Y522/H522),"0")</f>
        <v>0</v>
      </c>
    </row>
    <row r="523" spans="1:68" ht="27" hidden="1" customHeight="1" x14ac:dyDescent="0.25">
      <c r="A523" s="54" t="s">
        <v>814</v>
      </c>
      <c r="B523" s="54" t="s">
        <v>815</v>
      </c>
      <c r="C523" s="31">
        <v>4301011961</v>
      </c>
      <c r="D523" s="749">
        <v>4680115885271</v>
      </c>
      <c r="E523" s="750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93</v>
      </c>
      <c r="L523" s="32"/>
      <c r="M523" s="33" t="s">
        <v>97</v>
      </c>
      <c r="N523" s="33"/>
      <c r="O523" s="32">
        <v>60</v>
      </c>
      <c r="P523" s="8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69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816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hidden="1" customHeight="1" x14ac:dyDescent="0.25">
      <c r="A524" s="54" t="s">
        <v>817</v>
      </c>
      <c r="B524" s="54" t="s">
        <v>818</v>
      </c>
      <c r="C524" s="31">
        <v>4301011774</v>
      </c>
      <c r="D524" s="749">
        <v>4680115884502</v>
      </c>
      <c r="E524" s="750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93</v>
      </c>
      <c r="L524" s="32"/>
      <c r="M524" s="33" t="s">
        <v>97</v>
      </c>
      <c r="N524" s="33"/>
      <c r="O524" s="32">
        <v>60</v>
      </c>
      <c r="P524" s="9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69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819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hidden="1" customHeight="1" x14ac:dyDescent="0.25">
      <c r="A525" s="54" t="s">
        <v>820</v>
      </c>
      <c r="B525" s="54" t="s">
        <v>821</v>
      </c>
      <c r="C525" s="31">
        <v>4301011771</v>
      </c>
      <c r="D525" s="749">
        <v>4607091389104</v>
      </c>
      <c r="E525" s="750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93</v>
      </c>
      <c r="L525" s="32"/>
      <c r="M525" s="33" t="s">
        <v>97</v>
      </c>
      <c r="N525" s="33"/>
      <c r="O525" s="32">
        <v>60</v>
      </c>
      <c r="P525" s="10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69</v>
      </c>
      <c r="X525" s="741">
        <v>0</v>
      </c>
      <c r="Y525" s="742">
        <f t="shared" si="93"/>
        <v>0</v>
      </c>
      <c r="Z525" s="36" t="str">
        <f t="shared" si="94"/>
        <v/>
      </c>
      <c r="AA525" s="56"/>
      <c r="AB525" s="57"/>
      <c r="AC525" s="597" t="s">
        <v>822</v>
      </c>
      <c r="AG525" s="64"/>
      <c r="AJ525" s="68"/>
      <c r="AK525" s="68">
        <v>0</v>
      </c>
      <c r="BB525" s="598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16.5" hidden="1" customHeight="1" x14ac:dyDescent="0.25">
      <c r="A526" s="54" t="s">
        <v>823</v>
      </c>
      <c r="B526" s="54" t="s">
        <v>824</v>
      </c>
      <c r="C526" s="31">
        <v>4301011799</v>
      </c>
      <c r="D526" s="749">
        <v>4680115884519</v>
      </c>
      <c r="E526" s="750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93</v>
      </c>
      <c r="L526" s="32"/>
      <c r="M526" s="33" t="s">
        <v>94</v>
      </c>
      <c r="N526" s="33"/>
      <c r="O526" s="32">
        <v>60</v>
      </c>
      <c r="P526" s="104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69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825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826</v>
      </c>
      <c r="B527" s="54" t="s">
        <v>827</v>
      </c>
      <c r="C527" s="31">
        <v>4301011376</v>
      </c>
      <c r="D527" s="749">
        <v>4680115885226</v>
      </c>
      <c r="E527" s="750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93</v>
      </c>
      <c r="L527" s="32"/>
      <c r="M527" s="33" t="s">
        <v>94</v>
      </c>
      <c r="N527" s="33"/>
      <c r="O527" s="32">
        <v>60</v>
      </c>
      <c r="P527" s="8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69</v>
      </c>
      <c r="X527" s="741">
        <v>0</v>
      </c>
      <c r="Y527" s="742">
        <f t="shared" si="93"/>
        <v>0</v>
      </c>
      <c r="Z527" s="36" t="str">
        <f t="shared" si="94"/>
        <v/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hidden="1" customHeight="1" x14ac:dyDescent="0.25">
      <c r="A528" s="54" t="s">
        <v>829</v>
      </c>
      <c r="B528" s="54" t="s">
        <v>830</v>
      </c>
      <c r="C528" s="31">
        <v>4301012035</v>
      </c>
      <c r="D528" s="749">
        <v>4680115880603</v>
      </c>
      <c r="E528" s="750"/>
      <c r="F528" s="740">
        <v>0.6</v>
      </c>
      <c r="G528" s="32">
        <v>8</v>
      </c>
      <c r="H528" s="740">
        <v>4.8</v>
      </c>
      <c r="I528" s="740">
        <v>6.96</v>
      </c>
      <c r="J528" s="32">
        <v>120</v>
      </c>
      <c r="K528" s="32" t="s">
        <v>104</v>
      </c>
      <c r="L528" s="32"/>
      <c r="M528" s="33" t="s">
        <v>97</v>
      </c>
      <c r="N528" s="33"/>
      <c r="O528" s="32">
        <v>60</v>
      </c>
      <c r="P528" s="114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8" s="752"/>
      <c r="R528" s="752"/>
      <c r="S528" s="752"/>
      <c r="T528" s="753"/>
      <c r="U528" s="34"/>
      <c r="V528" s="34"/>
      <c r="W528" s="35" t="s">
        <v>69</v>
      </c>
      <c r="X528" s="741">
        <v>0</v>
      </c>
      <c r="Y528" s="742">
        <f t="shared" si="93"/>
        <v>0</v>
      </c>
      <c r="Z528" s="36" t="str">
        <f>IFERROR(IF(Y528=0,"",ROUNDUP(Y528/H528,0)*0.00937),"")</f>
        <v/>
      </c>
      <c r="AA528" s="56"/>
      <c r="AB528" s="57"/>
      <c r="AC528" s="603" t="s">
        <v>95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hidden="1" customHeight="1" x14ac:dyDescent="0.25">
      <c r="A529" s="54" t="s">
        <v>829</v>
      </c>
      <c r="B529" s="54" t="s">
        <v>831</v>
      </c>
      <c r="C529" s="31">
        <v>4301011778</v>
      </c>
      <c r="D529" s="749">
        <v>4680115880603</v>
      </c>
      <c r="E529" s="750"/>
      <c r="F529" s="740">
        <v>0.6</v>
      </c>
      <c r="G529" s="32">
        <v>6</v>
      </c>
      <c r="H529" s="740">
        <v>3.6</v>
      </c>
      <c r="I529" s="740">
        <v>3.81</v>
      </c>
      <c r="J529" s="32">
        <v>132</v>
      </c>
      <c r="K529" s="32" t="s">
        <v>104</v>
      </c>
      <c r="L529" s="32"/>
      <c r="M529" s="33" t="s">
        <v>97</v>
      </c>
      <c r="N529" s="33"/>
      <c r="O529" s="32">
        <v>60</v>
      </c>
      <c r="P529" s="92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9" s="752"/>
      <c r="R529" s="752"/>
      <c r="S529" s="752"/>
      <c r="T529" s="753"/>
      <c r="U529" s="34"/>
      <c r="V529" s="34"/>
      <c r="W529" s="35" t="s">
        <v>69</v>
      </c>
      <c r="X529" s="741">
        <v>0</v>
      </c>
      <c r="Y529" s="742">
        <f t="shared" si="93"/>
        <v>0</v>
      </c>
      <c r="Z529" s="36" t="str">
        <f>IFERROR(IF(Y529=0,"",ROUNDUP(Y529/H529,0)*0.00902),"")</f>
        <v/>
      </c>
      <c r="AA529" s="56"/>
      <c r="AB529" s="57"/>
      <c r="AC529" s="605" t="s">
        <v>95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832</v>
      </c>
      <c r="B530" s="54" t="s">
        <v>833</v>
      </c>
      <c r="C530" s="31">
        <v>4301012125</v>
      </c>
      <c r="D530" s="749">
        <v>4680115886391</v>
      </c>
      <c r="E530" s="750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67</v>
      </c>
      <c r="L530" s="32"/>
      <c r="M530" s="33" t="s">
        <v>94</v>
      </c>
      <c r="N530" s="33"/>
      <c r="O530" s="32">
        <v>60</v>
      </c>
      <c r="P530" s="1041" t="s">
        <v>834</v>
      </c>
      <c r="Q530" s="752"/>
      <c r="R530" s="752"/>
      <c r="S530" s="752"/>
      <c r="T530" s="753"/>
      <c r="U530" s="34"/>
      <c r="V530" s="34"/>
      <c r="W530" s="35" t="s">
        <v>69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95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hidden="1" customHeight="1" x14ac:dyDescent="0.25">
      <c r="A531" s="54" t="s">
        <v>835</v>
      </c>
      <c r="B531" s="54" t="s">
        <v>836</v>
      </c>
      <c r="C531" s="31">
        <v>4301012036</v>
      </c>
      <c r="D531" s="749">
        <v>4680115882782</v>
      </c>
      <c r="E531" s="750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104</v>
      </c>
      <c r="L531" s="32"/>
      <c r="M531" s="33" t="s">
        <v>97</v>
      </c>
      <c r="N531" s="33"/>
      <c r="O531" s="32">
        <v>60</v>
      </c>
      <c r="P531" s="7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69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816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hidden="1" customHeight="1" x14ac:dyDescent="0.25">
      <c r="A532" s="54" t="s">
        <v>837</v>
      </c>
      <c r="B532" s="54" t="s">
        <v>838</v>
      </c>
      <c r="C532" s="31">
        <v>4301012050</v>
      </c>
      <c r="D532" s="749">
        <v>4680115885479</v>
      </c>
      <c r="E532" s="750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67</v>
      </c>
      <c r="L532" s="32"/>
      <c r="M532" s="33" t="s">
        <v>97</v>
      </c>
      <c r="N532" s="33"/>
      <c r="O532" s="32">
        <v>60</v>
      </c>
      <c r="P532" s="1016" t="s">
        <v>839</v>
      </c>
      <c r="Q532" s="752"/>
      <c r="R532" s="752"/>
      <c r="S532" s="752"/>
      <c r="T532" s="753"/>
      <c r="U532" s="34"/>
      <c r="V532" s="34"/>
      <c r="W532" s="35" t="s">
        <v>69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840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hidden="1" customHeight="1" x14ac:dyDescent="0.25">
      <c r="A533" s="54" t="s">
        <v>841</v>
      </c>
      <c r="B533" s="54" t="s">
        <v>842</v>
      </c>
      <c r="C533" s="31">
        <v>4301012034</v>
      </c>
      <c r="D533" s="749">
        <v>4607091389982</v>
      </c>
      <c r="E533" s="750"/>
      <c r="F533" s="740">
        <v>0.6</v>
      </c>
      <c r="G533" s="32">
        <v>8</v>
      </c>
      <c r="H533" s="740">
        <v>4.8</v>
      </c>
      <c r="I533" s="740">
        <v>6.96</v>
      </c>
      <c r="J533" s="32">
        <v>120</v>
      </c>
      <c r="K533" s="32" t="s">
        <v>104</v>
      </c>
      <c r="L533" s="32"/>
      <c r="M533" s="33" t="s">
        <v>97</v>
      </c>
      <c r="N533" s="33"/>
      <c r="O533" s="32">
        <v>60</v>
      </c>
      <c r="P533" s="100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69</v>
      </c>
      <c r="X533" s="741">
        <v>0</v>
      </c>
      <c r="Y533" s="742">
        <f t="shared" si="93"/>
        <v>0</v>
      </c>
      <c r="Z533" s="36" t="str">
        <f>IFERROR(IF(Y533=0,"",ROUNDUP(Y533/H533,0)*0.00937),"")</f>
        <v/>
      </c>
      <c r="AA533" s="56"/>
      <c r="AB533" s="57"/>
      <c r="AC533" s="613" t="s">
        <v>822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hidden="1" customHeight="1" x14ac:dyDescent="0.25">
      <c r="A534" s="54" t="s">
        <v>841</v>
      </c>
      <c r="B534" s="54" t="s">
        <v>843</v>
      </c>
      <c r="C534" s="31">
        <v>4301011784</v>
      </c>
      <c r="D534" s="749">
        <v>4607091389982</v>
      </c>
      <c r="E534" s="750"/>
      <c r="F534" s="740">
        <v>0.6</v>
      </c>
      <c r="G534" s="32">
        <v>6</v>
      </c>
      <c r="H534" s="740">
        <v>3.6</v>
      </c>
      <c r="I534" s="740">
        <v>3.81</v>
      </c>
      <c r="J534" s="32">
        <v>132</v>
      </c>
      <c r="K534" s="32" t="s">
        <v>104</v>
      </c>
      <c r="L534" s="32"/>
      <c r="M534" s="33" t="s">
        <v>97</v>
      </c>
      <c r="N534" s="33"/>
      <c r="O534" s="32">
        <v>60</v>
      </c>
      <c r="P534" s="116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69</v>
      </c>
      <c r="X534" s="741">
        <v>0</v>
      </c>
      <c r="Y534" s="742">
        <f t="shared" si="93"/>
        <v>0</v>
      </c>
      <c r="Z534" s="36" t="str">
        <f>IFERROR(IF(Y534=0,"",ROUNDUP(Y534/H534,0)*0.00902),"")</f>
        <v/>
      </c>
      <c r="AA534" s="56"/>
      <c r="AB534" s="57"/>
      <c r="AC534" s="615" t="s">
        <v>822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hidden="1" customHeight="1" x14ac:dyDescent="0.25">
      <c r="A535" s="54" t="s">
        <v>844</v>
      </c>
      <c r="B535" s="54" t="s">
        <v>845</v>
      </c>
      <c r="C535" s="31">
        <v>4301012057</v>
      </c>
      <c r="D535" s="749">
        <v>4680115886483</v>
      </c>
      <c r="E535" s="750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104</v>
      </c>
      <c r="L535" s="32"/>
      <c r="M535" s="33" t="s">
        <v>97</v>
      </c>
      <c r="N535" s="33"/>
      <c r="O535" s="32">
        <v>60</v>
      </c>
      <c r="P535" s="1027" t="s">
        <v>846</v>
      </c>
      <c r="Q535" s="752"/>
      <c r="R535" s="752"/>
      <c r="S535" s="752"/>
      <c r="T535" s="753"/>
      <c r="U535" s="34"/>
      <c r="V535" s="34"/>
      <c r="W535" s="35" t="s">
        <v>69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819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847</v>
      </c>
      <c r="B536" s="54" t="s">
        <v>848</v>
      </c>
      <c r="C536" s="31">
        <v>4301012058</v>
      </c>
      <c r="D536" s="749">
        <v>4680115886490</v>
      </c>
      <c r="E536" s="750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104</v>
      </c>
      <c r="L536" s="32"/>
      <c r="M536" s="33" t="s">
        <v>97</v>
      </c>
      <c r="N536" s="33"/>
      <c r="O536" s="32">
        <v>60</v>
      </c>
      <c r="P536" s="1163" t="s">
        <v>849</v>
      </c>
      <c r="Q536" s="752"/>
      <c r="R536" s="752"/>
      <c r="S536" s="752"/>
      <c r="T536" s="753"/>
      <c r="U536" s="34"/>
      <c r="V536" s="34"/>
      <c r="W536" s="35" t="s">
        <v>69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825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850</v>
      </c>
      <c r="B537" s="54" t="s">
        <v>851</v>
      </c>
      <c r="C537" s="31">
        <v>4301012055</v>
      </c>
      <c r="D537" s="749">
        <v>4680115886469</v>
      </c>
      <c r="E537" s="750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104</v>
      </c>
      <c r="L537" s="32"/>
      <c r="M537" s="33" t="s">
        <v>97</v>
      </c>
      <c r="N537" s="33"/>
      <c r="O537" s="32">
        <v>60</v>
      </c>
      <c r="P537" s="857" t="s">
        <v>852</v>
      </c>
      <c r="Q537" s="752"/>
      <c r="R537" s="752"/>
      <c r="S537" s="752"/>
      <c r="T537" s="753"/>
      <c r="U537" s="34"/>
      <c r="V537" s="34"/>
      <c r="W537" s="35" t="s">
        <v>69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828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idden="1" x14ac:dyDescent="0.2">
      <c r="A538" s="747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48"/>
      <c r="P538" s="758" t="s">
        <v>80</v>
      </c>
      <c r="Q538" s="759"/>
      <c r="R538" s="759"/>
      <c r="S538" s="759"/>
      <c r="T538" s="759"/>
      <c r="U538" s="759"/>
      <c r="V538" s="760"/>
      <c r="W538" s="37" t="s">
        <v>81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0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0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</v>
      </c>
      <c r="AA538" s="744"/>
      <c r="AB538" s="744"/>
      <c r="AC538" s="744"/>
    </row>
    <row r="539" spans="1:68" hidden="1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48"/>
      <c r="P539" s="758" t="s">
        <v>80</v>
      </c>
      <c r="Q539" s="759"/>
      <c r="R539" s="759"/>
      <c r="S539" s="759"/>
      <c r="T539" s="759"/>
      <c r="U539" s="759"/>
      <c r="V539" s="760"/>
      <c r="W539" s="37" t="s">
        <v>69</v>
      </c>
      <c r="X539" s="743">
        <f>IFERROR(SUM(X522:X537),"0")</f>
        <v>0</v>
      </c>
      <c r="Y539" s="743">
        <f>IFERROR(SUM(Y522:Y537),"0")</f>
        <v>0</v>
      </c>
      <c r="Z539" s="37"/>
      <c r="AA539" s="744"/>
      <c r="AB539" s="744"/>
      <c r="AC539" s="744"/>
    </row>
    <row r="540" spans="1:68" ht="14.25" hidden="1" customHeight="1" x14ac:dyDescent="0.25">
      <c r="A540" s="757" t="s">
        <v>141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hidden="1" customHeight="1" x14ac:dyDescent="0.25">
      <c r="A541" s="54" t="s">
        <v>853</v>
      </c>
      <c r="B541" s="54" t="s">
        <v>854</v>
      </c>
      <c r="C541" s="31">
        <v>4301020334</v>
      </c>
      <c r="D541" s="749">
        <v>4607091388930</v>
      </c>
      <c r="E541" s="750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93</v>
      </c>
      <c r="L541" s="32"/>
      <c r="M541" s="33" t="s">
        <v>94</v>
      </c>
      <c r="N541" s="33"/>
      <c r="O541" s="32">
        <v>70</v>
      </c>
      <c r="P541" s="1061" t="s">
        <v>855</v>
      </c>
      <c r="Q541" s="752"/>
      <c r="R541" s="752"/>
      <c r="S541" s="752"/>
      <c r="T541" s="753"/>
      <c r="U541" s="34"/>
      <c r="V541" s="34"/>
      <c r="W541" s="35" t="s">
        <v>69</v>
      </c>
      <c r="X541" s="741">
        <v>0</v>
      </c>
      <c r="Y541" s="74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23" t="s">
        <v>856</v>
      </c>
      <c r="AG541" s="64"/>
      <c r="AJ541" s="68"/>
      <c r="AK541" s="68">
        <v>0</v>
      </c>
      <c r="BB541" s="62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hidden="1" customHeight="1" x14ac:dyDescent="0.25">
      <c r="A542" s="54" t="s">
        <v>853</v>
      </c>
      <c r="B542" s="54" t="s">
        <v>857</v>
      </c>
      <c r="C542" s="31">
        <v>4301020222</v>
      </c>
      <c r="D542" s="749">
        <v>4607091388930</v>
      </c>
      <c r="E542" s="750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93</v>
      </c>
      <c r="L542" s="32"/>
      <c r="M542" s="33" t="s">
        <v>97</v>
      </c>
      <c r="N542" s="33"/>
      <c r="O542" s="32">
        <v>55</v>
      </c>
      <c r="P542" s="8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2" s="752"/>
      <c r="R542" s="752"/>
      <c r="S542" s="752"/>
      <c r="T542" s="753"/>
      <c r="U542" s="34"/>
      <c r="V542" s="34"/>
      <c r="W542" s="35" t="s">
        <v>69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858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hidden="1" customHeight="1" x14ac:dyDescent="0.25">
      <c r="A543" s="54" t="s">
        <v>859</v>
      </c>
      <c r="B543" s="54" t="s">
        <v>860</v>
      </c>
      <c r="C543" s="31">
        <v>4301020385</v>
      </c>
      <c r="D543" s="749">
        <v>4680115880054</v>
      </c>
      <c r="E543" s="750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104</v>
      </c>
      <c r="L543" s="32"/>
      <c r="M543" s="33" t="s">
        <v>97</v>
      </c>
      <c r="N543" s="33"/>
      <c r="O543" s="32">
        <v>70</v>
      </c>
      <c r="P543" s="967" t="s">
        <v>861</v>
      </c>
      <c r="Q543" s="752"/>
      <c r="R543" s="752"/>
      <c r="S543" s="752"/>
      <c r="T543" s="753"/>
      <c r="U543" s="34"/>
      <c r="V543" s="34"/>
      <c r="W543" s="35" t="s">
        <v>69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856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862</v>
      </c>
      <c r="B544" s="54" t="s">
        <v>863</v>
      </c>
      <c r="C544" s="31">
        <v>4301020384</v>
      </c>
      <c r="D544" s="749">
        <v>4680115886407</v>
      </c>
      <c r="E544" s="750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67</v>
      </c>
      <c r="L544" s="32"/>
      <c r="M544" s="33" t="s">
        <v>94</v>
      </c>
      <c r="N544" s="33"/>
      <c r="O544" s="32">
        <v>70</v>
      </c>
      <c r="P544" s="942" t="s">
        <v>864</v>
      </c>
      <c r="Q544" s="752"/>
      <c r="R544" s="752"/>
      <c r="S544" s="752"/>
      <c r="T544" s="753"/>
      <c r="U544" s="34"/>
      <c r="V544" s="34"/>
      <c r="W544" s="35" t="s">
        <v>69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856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747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48"/>
      <c r="P545" s="758" t="s">
        <v>80</v>
      </c>
      <c r="Q545" s="759"/>
      <c r="R545" s="759"/>
      <c r="S545" s="759"/>
      <c r="T545" s="759"/>
      <c r="U545" s="759"/>
      <c r="V545" s="760"/>
      <c r="W545" s="37" t="s">
        <v>81</v>
      </c>
      <c r="X545" s="743">
        <f>IFERROR(X541/H541,"0")+IFERROR(X542/H542,"0")+IFERROR(X543/H543,"0")+IFERROR(X544/H544,"0")</f>
        <v>0</v>
      </c>
      <c r="Y545" s="743">
        <f>IFERROR(Y541/H541,"0")+IFERROR(Y542/H542,"0")+IFERROR(Y543/H543,"0")+IFERROR(Y544/H544,"0")</f>
        <v>0</v>
      </c>
      <c r="Z545" s="743">
        <f>IFERROR(IF(Z541="",0,Z541),"0")+IFERROR(IF(Z542="",0,Z542),"0")+IFERROR(IF(Z543="",0,Z543),"0")+IFERROR(IF(Z544="",0,Z544),"0")</f>
        <v>0</v>
      </c>
      <c r="AA545" s="744"/>
      <c r="AB545" s="744"/>
      <c r="AC545" s="744"/>
    </row>
    <row r="546" spans="1:68" hidden="1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8"/>
      <c r="P546" s="758" t="s">
        <v>80</v>
      </c>
      <c r="Q546" s="759"/>
      <c r="R546" s="759"/>
      <c r="S546" s="759"/>
      <c r="T546" s="759"/>
      <c r="U546" s="759"/>
      <c r="V546" s="760"/>
      <c r="W546" s="37" t="s">
        <v>69</v>
      </c>
      <c r="X546" s="743">
        <f>IFERROR(SUM(X541:X544),"0")</f>
        <v>0</v>
      </c>
      <c r="Y546" s="743">
        <f>IFERROR(SUM(Y541:Y544),"0")</f>
        <v>0</v>
      </c>
      <c r="Z546" s="37"/>
      <c r="AA546" s="744"/>
      <c r="AB546" s="744"/>
      <c r="AC546" s="744"/>
    </row>
    <row r="547" spans="1:68" ht="14.25" hidden="1" customHeight="1" x14ac:dyDescent="0.25">
      <c r="A547" s="757" t="s">
        <v>152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hidden="1" customHeight="1" x14ac:dyDescent="0.25">
      <c r="A548" s="54" t="s">
        <v>865</v>
      </c>
      <c r="B548" s="54" t="s">
        <v>866</v>
      </c>
      <c r="C548" s="31">
        <v>4301031349</v>
      </c>
      <c r="D548" s="749">
        <v>4680115883116</v>
      </c>
      <c r="E548" s="750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93</v>
      </c>
      <c r="L548" s="32"/>
      <c r="M548" s="33" t="s">
        <v>97</v>
      </c>
      <c r="N548" s="33"/>
      <c r="O548" s="32">
        <v>70</v>
      </c>
      <c r="P548" s="825" t="s">
        <v>867</v>
      </c>
      <c r="Q548" s="752"/>
      <c r="R548" s="752"/>
      <c r="S548" s="752"/>
      <c r="T548" s="753"/>
      <c r="U548" s="34"/>
      <c r="V548" s="34"/>
      <c r="W548" s="35" t="s">
        <v>69</v>
      </c>
      <c r="X548" s="741">
        <v>0</v>
      </c>
      <c r="Y548" s="742">
        <f t="shared" ref="Y548:Y559" si="99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868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0</v>
      </c>
      <c r="BN548" s="64">
        <f t="shared" ref="BN548:BN559" si="101">IFERROR(Y548*I548/H548,"0")</f>
        <v>0</v>
      </c>
      <c r="BO548" s="64">
        <f t="shared" ref="BO548:BO559" si="102">IFERROR(1/J548*(X548/H548),"0")</f>
        <v>0</v>
      </c>
      <c r="BP548" s="64">
        <f t="shared" ref="BP548:BP559" si="103">IFERROR(1/J548*(Y548/H548),"0")</f>
        <v>0</v>
      </c>
    </row>
    <row r="549" spans="1:68" ht="27" hidden="1" customHeight="1" x14ac:dyDescent="0.25">
      <c r="A549" s="54" t="s">
        <v>869</v>
      </c>
      <c r="B549" s="54" t="s">
        <v>870</v>
      </c>
      <c r="C549" s="31">
        <v>4301031350</v>
      </c>
      <c r="D549" s="749">
        <v>4680115883093</v>
      </c>
      <c r="E549" s="750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93</v>
      </c>
      <c r="L549" s="32"/>
      <c r="M549" s="33" t="s">
        <v>68</v>
      </c>
      <c r="N549" s="33"/>
      <c r="O549" s="32">
        <v>70</v>
      </c>
      <c r="P549" s="782" t="s">
        <v>871</v>
      </c>
      <c r="Q549" s="752"/>
      <c r="R549" s="752"/>
      <c r="S549" s="752"/>
      <c r="T549" s="753"/>
      <c r="U549" s="34"/>
      <c r="V549" s="34"/>
      <c r="W549" s="35" t="s">
        <v>69</v>
      </c>
      <c r="X549" s="741">
        <v>0</v>
      </c>
      <c r="Y549" s="742">
        <f t="shared" si="99"/>
        <v>0</v>
      </c>
      <c r="Z549" s="36" t="str">
        <f>IFERROR(IF(Y549=0,"",ROUNDUP(Y549/H549,0)*0.01196),"")</f>
        <v/>
      </c>
      <c r="AA549" s="56"/>
      <c r="AB549" s="57"/>
      <c r="AC549" s="633" t="s">
        <v>872</v>
      </c>
      <c r="AG549" s="64"/>
      <c r="AJ549" s="68"/>
      <c r="AK549" s="68">
        <v>0</v>
      </c>
      <c r="BB549" s="634" t="s">
        <v>1</v>
      </c>
      <c r="BM549" s="64">
        <f t="shared" si="100"/>
        <v>0</v>
      </c>
      <c r="BN549" s="64">
        <f t="shared" si="101"/>
        <v>0</v>
      </c>
      <c r="BO549" s="64">
        <f t="shared" si="102"/>
        <v>0</v>
      </c>
      <c r="BP549" s="64">
        <f t="shared" si="103"/>
        <v>0</v>
      </c>
    </row>
    <row r="550" spans="1:68" ht="27" hidden="1" customHeight="1" x14ac:dyDescent="0.25">
      <c r="A550" s="54" t="s">
        <v>873</v>
      </c>
      <c r="B550" s="54" t="s">
        <v>874</v>
      </c>
      <c r="C550" s="31">
        <v>4301031353</v>
      </c>
      <c r="D550" s="749">
        <v>4680115883109</v>
      </c>
      <c r="E550" s="750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93</v>
      </c>
      <c r="L550" s="32"/>
      <c r="M550" s="33" t="s">
        <v>68</v>
      </c>
      <c r="N550" s="33"/>
      <c r="O550" s="32">
        <v>70</v>
      </c>
      <c r="P550" s="831" t="s">
        <v>875</v>
      </c>
      <c r="Q550" s="752"/>
      <c r="R550" s="752"/>
      <c r="S550" s="752"/>
      <c r="T550" s="753"/>
      <c r="U550" s="34"/>
      <c r="V550" s="34"/>
      <c r="W550" s="35" t="s">
        <v>69</v>
      </c>
      <c r="X550" s="741">
        <v>0</v>
      </c>
      <c r="Y550" s="742">
        <f t="shared" si="99"/>
        <v>0</v>
      </c>
      <c r="Z550" s="36" t="str">
        <f>IFERROR(IF(Y550=0,"",ROUNDUP(Y550/H550,0)*0.01196),"")</f>
        <v/>
      </c>
      <c r="AA550" s="56"/>
      <c r="AB550" s="57"/>
      <c r="AC550" s="635" t="s">
        <v>876</v>
      </c>
      <c r="AG550" s="64"/>
      <c r="AJ550" s="68"/>
      <c r="AK550" s="68">
        <v>0</v>
      </c>
      <c r="BB550" s="636" t="s">
        <v>1</v>
      </c>
      <c r="BM550" s="64">
        <f t="shared" si="100"/>
        <v>0</v>
      </c>
      <c r="BN550" s="64">
        <f t="shared" si="101"/>
        <v>0</v>
      </c>
      <c r="BO550" s="64">
        <f t="shared" si="102"/>
        <v>0</v>
      </c>
      <c r="BP550" s="64">
        <f t="shared" si="103"/>
        <v>0</v>
      </c>
    </row>
    <row r="551" spans="1:68" ht="27" hidden="1" customHeight="1" x14ac:dyDescent="0.25">
      <c r="A551" s="54" t="s">
        <v>877</v>
      </c>
      <c r="B551" s="54" t="s">
        <v>878</v>
      </c>
      <c r="C551" s="31">
        <v>4301031409</v>
      </c>
      <c r="D551" s="749">
        <v>4680115886438</v>
      </c>
      <c r="E551" s="750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67</v>
      </c>
      <c r="L551" s="32"/>
      <c r="M551" s="33" t="s">
        <v>97</v>
      </c>
      <c r="N551" s="33"/>
      <c r="O551" s="32">
        <v>70</v>
      </c>
      <c r="P551" s="1010" t="s">
        <v>879</v>
      </c>
      <c r="Q551" s="752"/>
      <c r="R551" s="752"/>
      <c r="S551" s="752"/>
      <c r="T551" s="753"/>
      <c r="U551" s="34"/>
      <c r="V551" s="34"/>
      <c r="W551" s="35" t="s">
        <v>69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868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hidden="1" customHeight="1" x14ac:dyDescent="0.25">
      <c r="A552" s="54" t="s">
        <v>880</v>
      </c>
      <c r="B552" s="54" t="s">
        <v>881</v>
      </c>
      <c r="C552" s="31">
        <v>4301031351</v>
      </c>
      <c r="D552" s="749">
        <v>4680115882072</v>
      </c>
      <c r="E552" s="750"/>
      <c r="F552" s="740">
        <v>0.6</v>
      </c>
      <c r="G552" s="32">
        <v>6</v>
      </c>
      <c r="H552" s="740">
        <v>3.6</v>
      </c>
      <c r="I552" s="740">
        <v>3.81</v>
      </c>
      <c r="J552" s="32">
        <v>132</v>
      </c>
      <c r="K552" s="32" t="s">
        <v>104</v>
      </c>
      <c r="L552" s="32"/>
      <c r="M552" s="33" t="s">
        <v>97</v>
      </c>
      <c r="N552" s="33"/>
      <c r="O552" s="32">
        <v>70</v>
      </c>
      <c r="P552" s="801" t="s">
        <v>882</v>
      </c>
      <c r="Q552" s="752"/>
      <c r="R552" s="752"/>
      <c r="S552" s="752"/>
      <c r="T552" s="753"/>
      <c r="U552" s="34"/>
      <c r="V552" s="34"/>
      <c r="W552" s="35" t="s">
        <v>69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868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880</v>
      </c>
      <c r="B553" s="54" t="s">
        <v>883</v>
      </c>
      <c r="C553" s="31">
        <v>4301031383</v>
      </c>
      <c r="D553" s="749">
        <v>4680115882072</v>
      </c>
      <c r="E553" s="750"/>
      <c r="F553" s="740">
        <v>0.6</v>
      </c>
      <c r="G553" s="32">
        <v>8</v>
      </c>
      <c r="H553" s="740">
        <v>4.8</v>
      </c>
      <c r="I553" s="740">
        <v>6.96</v>
      </c>
      <c r="J553" s="32">
        <v>120</v>
      </c>
      <c r="K553" s="32" t="s">
        <v>104</v>
      </c>
      <c r="L553" s="32"/>
      <c r="M553" s="33" t="s">
        <v>97</v>
      </c>
      <c r="N553" s="33"/>
      <c r="O553" s="32">
        <v>60</v>
      </c>
      <c r="P553" s="84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3" s="752"/>
      <c r="R553" s="752"/>
      <c r="S553" s="752"/>
      <c r="T553" s="753"/>
      <c r="U553" s="34"/>
      <c r="V553" s="34"/>
      <c r="W553" s="35" t="s">
        <v>69</v>
      </c>
      <c r="X553" s="741">
        <v>0</v>
      </c>
      <c r="Y553" s="742">
        <f t="shared" si="99"/>
        <v>0</v>
      </c>
      <c r="Z553" s="36" t="str">
        <f>IFERROR(IF(Y553=0,"",ROUNDUP(Y553/H553,0)*0.00937),"")</f>
        <v/>
      </c>
      <c r="AA553" s="56"/>
      <c r="AB553" s="57"/>
      <c r="AC553" s="641" t="s">
        <v>884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880</v>
      </c>
      <c r="B554" s="54" t="s">
        <v>885</v>
      </c>
      <c r="C554" s="31">
        <v>4301031419</v>
      </c>
      <c r="D554" s="749">
        <v>4680115882072</v>
      </c>
      <c r="E554" s="750"/>
      <c r="F554" s="740">
        <v>0.6</v>
      </c>
      <c r="G554" s="32">
        <v>8</v>
      </c>
      <c r="H554" s="740">
        <v>4.8</v>
      </c>
      <c r="I554" s="740">
        <v>6.93</v>
      </c>
      <c r="J554" s="32">
        <v>132</v>
      </c>
      <c r="K554" s="32" t="s">
        <v>104</v>
      </c>
      <c r="L554" s="32"/>
      <c r="M554" s="33" t="s">
        <v>97</v>
      </c>
      <c r="N554" s="33"/>
      <c r="O554" s="32">
        <v>70</v>
      </c>
      <c r="P554" s="1042" t="s">
        <v>886</v>
      </c>
      <c r="Q554" s="752"/>
      <c r="R554" s="752"/>
      <c r="S554" s="752"/>
      <c r="T554" s="753"/>
      <c r="U554" s="34"/>
      <c r="V554" s="34"/>
      <c r="W554" s="35" t="s">
        <v>69</v>
      </c>
      <c r="X554" s="741">
        <v>0</v>
      </c>
      <c r="Y554" s="742">
        <f t="shared" si="99"/>
        <v>0</v>
      </c>
      <c r="Z554" s="36" t="str">
        <f>IFERROR(IF(Y554=0,"",ROUNDUP(Y554/H554,0)*0.00902),"")</f>
        <v/>
      </c>
      <c r="AA554" s="56"/>
      <c r="AB554" s="57"/>
      <c r="AC554" s="643" t="s">
        <v>868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887</v>
      </c>
      <c r="B555" s="54" t="s">
        <v>888</v>
      </c>
      <c r="C555" s="31">
        <v>4301031251</v>
      </c>
      <c r="D555" s="749">
        <v>4680115882102</v>
      </c>
      <c r="E555" s="750"/>
      <c r="F555" s="740">
        <v>0.6</v>
      </c>
      <c r="G555" s="32">
        <v>6</v>
      </c>
      <c r="H555" s="740">
        <v>3.6</v>
      </c>
      <c r="I555" s="740">
        <v>3.81</v>
      </c>
      <c r="J555" s="32">
        <v>132</v>
      </c>
      <c r="K555" s="32" t="s">
        <v>104</v>
      </c>
      <c r="L555" s="32"/>
      <c r="M555" s="33" t="s">
        <v>68</v>
      </c>
      <c r="N555" s="33"/>
      <c r="O555" s="32">
        <v>60</v>
      </c>
      <c r="P555" s="99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752"/>
      <c r="R555" s="752"/>
      <c r="S555" s="752"/>
      <c r="T555" s="753"/>
      <c r="U555" s="34"/>
      <c r="V555" s="34"/>
      <c r="W555" s="35" t="s">
        <v>69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889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887</v>
      </c>
      <c r="B556" s="54" t="s">
        <v>890</v>
      </c>
      <c r="C556" s="31">
        <v>4301031418</v>
      </c>
      <c r="D556" s="749">
        <v>4680115882102</v>
      </c>
      <c r="E556" s="750"/>
      <c r="F556" s="740">
        <v>0.6</v>
      </c>
      <c r="G556" s="32">
        <v>8</v>
      </c>
      <c r="H556" s="740">
        <v>4.8</v>
      </c>
      <c r="I556" s="740">
        <v>6.69</v>
      </c>
      <c r="J556" s="32">
        <v>132</v>
      </c>
      <c r="K556" s="32" t="s">
        <v>104</v>
      </c>
      <c r="L556" s="32"/>
      <c r="M556" s="33" t="s">
        <v>68</v>
      </c>
      <c r="N556" s="33"/>
      <c r="O556" s="32">
        <v>70</v>
      </c>
      <c r="P556" s="869" t="s">
        <v>891</v>
      </c>
      <c r="Q556" s="752"/>
      <c r="R556" s="752"/>
      <c r="S556" s="752"/>
      <c r="T556" s="753"/>
      <c r="U556" s="34"/>
      <c r="V556" s="34"/>
      <c r="W556" s="35" t="s">
        <v>69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872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892</v>
      </c>
      <c r="B557" s="54" t="s">
        <v>893</v>
      </c>
      <c r="C557" s="31">
        <v>4301031384</v>
      </c>
      <c r="D557" s="749">
        <v>4680115882096</v>
      </c>
      <c r="E557" s="750"/>
      <c r="F557" s="740">
        <v>0.6</v>
      </c>
      <c r="G557" s="32">
        <v>8</v>
      </c>
      <c r="H557" s="740">
        <v>4.8</v>
      </c>
      <c r="I557" s="740">
        <v>6.69</v>
      </c>
      <c r="J557" s="32">
        <v>120</v>
      </c>
      <c r="K557" s="32" t="s">
        <v>104</v>
      </c>
      <c r="L557" s="32"/>
      <c r="M557" s="33" t="s">
        <v>68</v>
      </c>
      <c r="N557" s="33"/>
      <c r="O557" s="32">
        <v>60</v>
      </c>
      <c r="P557" s="106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7" s="752"/>
      <c r="R557" s="752"/>
      <c r="S557" s="752"/>
      <c r="T557" s="753"/>
      <c r="U557" s="34"/>
      <c r="V557" s="34"/>
      <c r="W557" s="35" t="s">
        <v>69</v>
      </c>
      <c r="X557" s="741">
        <v>0</v>
      </c>
      <c r="Y557" s="742">
        <f t="shared" si="99"/>
        <v>0</v>
      </c>
      <c r="Z557" s="36" t="str">
        <f>IFERROR(IF(Y557=0,"",ROUNDUP(Y557/H557,0)*0.00937),"")</f>
        <v/>
      </c>
      <c r="AA557" s="56"/>
      <c r="AB557" s="57"/>
      <c r="AC557" s="649" t="s">
        <v>876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892</v>
      </c>
      <c r="B558" s="54" t="s">
        <v>894</v>
      </c>
      <c r="C558" s="31">
        <v>4301031253</v>
      </c>
      <c r="D558" s="749">
        <v>4680115882096</v>
      </c>
      <c r="E558" s="750"/>
      <c r="F558" s="740">
        <v>0.6</v>
      </c>
      <c r="G558" s="32">
        <v>6</v>
      </c>
      <c r="H558" s="740">
        <v>3.6</v>
      </c>
      <c r="I558" s="740">
        <v>3.81</v>
      </c>
      <c r="J558" s="32">
        <v>132</v>
      </c>
      <c r="K558" s="32" t="s">
        <v>104</v>
      </c>
      <c r="L558" s="32"/>
      <c r="M558" s="33" t="s">
        <v>68</v>
      </c>
      <c r="N558" s="33"/>
      <c r="O558" s="32">
        <v>60</v>
      </c>
      <c r="P558" s="7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8" s="752"/>
      <c r="R558" s="752"/>
      <c r="S558" s="752"/>
      <c r="T558" s="753"/>
      <c r="U558" s="34"/>
      <c r="V558" s="34"/>
      <c r="W558" s="35" t="s">
        <v>69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895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892</v>
      </c>
      <c r="B559" s="54" t="s">
        <v>896</v>
      </c>
      <c r="C559" s="31">
        <v>4301031417</v>
      </c>
      <c r="D559" s="749">
        <v>4680115882096</v>
      </c>
      <c r="E559" s="750"/>
      <c r="F559" s="740">
        <v>0.6</v>
      </c>
      <c r="G559" s="32">
        <v>8</v>
      </c>
      <c r="H559" s="740">
        <v>4.8</v>
      </c>
      <c r="I559" s="740">
        <v>6.69</v>
      </c>
      <c r="J559" s="32">
        <v>132</v>
      </c>
      <c r="K559" s="32" t="s">
        <v>104</v>
      </c>
      <c r="L559" s="32"/>
      <c r="M559" s="33" t="s">
        <v>68</v>
      </c>
      <c r="N559" s="33"/>
      <c r="O559" s="32">
        <v>70</v>
      </c>
      <c r="P559" s="1018" t="s">
        <v>897</v>
      </c>
      <c r="Q559" s="752"/>
      <c r="R559" s="752"/>
      <c r="S559" s="752"/>
      <c r="T559" s="753"/>
      <c r="U559" s="34"/>
      <c r="V559" s="34"/>
      <c r="W559" s="35" t="s">
        <v>69</v>
      </c>
      <c r="X559" s="741">
        <v>0</v>
      </c>
      <c r="Y559" s="742">
        <f t="shared" si="99"/>
        <v>0</v>
      </c>
      <c r="Z559" s="36" t="str">
        <f>IFERROR(IF(Y559=0,"",ROUNDUP(Y559/H559,0)*0.00902),"")</f>
        <v/>
      </c>
      <c r="AA559" s="56"/>
      <c r="AB559" s="57"/>
      <c r="AC559" s="653" t="s">
        <v>876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idden="1" x14ac:dyDescent="0.2">
      <c r="A560" s="747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48"/>
      <c r="P560" s="758" t="s">
        <v>80</v>
      </c>
      <c r="Q560" s="759"/>
      <c r="R560" s="759"/>
      <c r="S560" s="759"/>
      <c r="T560" s="759"/>
      <c r="U560" s="759"/>
      <c r="V560" s="760"/>
      <c r="W560" s="37" t="s">
        <v>81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0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0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</v>
      </c>
      <c r="AA560" s="744"/>
      <c r="AB560" s="744"/>
      <c r="AC560" s="744"/>
    </row>
    <row r="561" spans="1:68" hidden="1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48"/>
      <c r="P561" s="758" t="s">
        <v>80</v>
      </c>
      <c r="Q561" s="759"/>
      <c r="R561" s="759"/>
      <c r="S561" s="759"/>
      <c r="T561" s="759"/>
      <c r="U561" s="759"/>
      <c r="V561" s="760"/>
      <c r="W561" s="37" t="s">
        <v>69</v>
      </c>
      <c r="X561" s="743">
        <f>IFERROR(SUM(X548:X559),"0")</f>
        <v>0</v>
      </c>
      <c r="Y561" s="743">
        <f>IFERROR(SUM(Y548:Y559),"0")</f>
        <v>0</v>
      </c>
      <c r="Z561" s="37"/>
      <c r="AA561" s="744"/>
      <c r="AB561" s="744"/>
      <c r="AC561" s="744"/>
    </row>
    <row r="562" spans="1:68" ht="14.25" hidden="1" customHeight="1" x14ac:dyDescent="0.25">
      <c r="A562" s="757" t="s">
        <v>64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hidden="1" customHeight="1" x14ac:dyDescent="0.25">
      <c r="A563" s="54" t="s">
        <v>898</v>
      </c>
      <c r="B563" s="54" t="s">
        <v>899</v>
      </c>
      <c r="C563" s="31">
        <v>4301051232</v>
      </c>
      <c r="D563" s="749">
        <v>4607091383409</v>
      </c>
      <c r="E563" s="750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93</v>
      </c>
      <c r="L563" s="32"/>
      <c r="M563" s="33" t="s">
        <v>94</v>
      </c>
      <c r="N563" s="33"/>
      <c r="O563" s="32">
        <v>45</v>
      </c>
      <c r="P563" s="82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69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900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901</v>
      </c>
      <c r="B564" s="54" t="s">
        <v>902</v>
      </c>
      <c r="C564" s="31">
        <v>4301051231</v>
      </c>
      <c r="D564" s="749">
        <v>4607091383416</v>
      </c>
      <c r="E564" s="750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93</v>
      </c>
      <c r="L564" s="32"/>
      <c r="M564" s="33" t="s">
        <v>68</v>
      </c>
      <c r="N564" s="33"/>
      <c r="O564" s="32">
        <v>45</v>
      </c>
      <c r="P564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69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903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904</v>
      </c>
      <c r="B565" s="54" t="s">
        <v>905</v>
      </c>
      <c r="C565" s="31">
        <v>4301051064</v>
      </c>
      <c r="D565" s="749">
        <v>4680115883536</v>
      </c>
      <c r="E565" s="750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67</v>
      </c>
      <c r="L565" s="32"/>
      <c r="M565" s="33" t="s">
        <v>94</v>
      </c>
      <c r="N565" s="33"/>
      <c r="O565" s="32">
        <v>45</v>
      </c>
      <c r="P565" s="8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69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906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47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48"/>
      <c r="P566" s="758" t="s">
        <v>80</v>
      </c>
      <c r="Q566" s="759"/>
      <c r="R566" s="759"/>
      <c r="S566" s="759"/>
      <c r="T566" s="759"/>
      <c r="U566" s="759"/>
      <c r="V566" s="760"/>
      <c r="W566" s="37" t="s">
        <v>81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48"/>
      <c r="P567" s="758" t="s">
        <v>80</v>
      </c>
      <c r="Q567" s="759"/>
      <c r="R567" s="759"/>
      <c r="S567" s="759"/>
      <c r="T567" s="759"/>
      <c r="U567" s="759"/>
      <c r="V567" s="760"/>
      <c r="W567" s="37" t="s">
        <v>69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7" t="s">
        <v>183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hidden="1" customHeight="1" x14ac:dyDescent="0.25">
      <c r="A569" s="54" t="s">
        <v>907</v>
      </c>
      <c r="B569" s="54" t="s">
        <v>908</v>
      </c>
      <c r="C569" s="31">
        <v>4301060363</v>
      </c>
      <c r="D569" s="749">
        <v>4680115885035</v>
      </c>
      <c r="E569" s="750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93</v>
      </c>
      <c r="L569" s="32"/>
      <c r="M569" s="33" t="s">
        <v>68</v>
      </c>
      <c r="N569" s="33"/>
      <c r="O569" s="32">
        <v>35</v>
      </c>
      <c r="P569" s="10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69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909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910</v>
      </c>
      <c r="B570" s="54" t="s">
        <v>911</v>
      </c>
      <c r="C570" s="31">
        <v>4301060436</v>
      </c>
      <c r="D570" s="749">
        <v>4680115885936</v>
      </c>
      <c r="E570" s="750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93</v>
      </c>
      <c r="L570" s="32"/>
      <c r="M570" s="33" t="s">
        <v>68</v>
      </c>
      <c r="N570" s="33"/>
      <c r="O570" s="32">
        <v>35</v>
      </c>
      <c r="P570" s="814" t="s">
        <v>912</v>
      </c>
      <c r="Q570" s="752"/>
      <c r="R570" s="752"/>
      <c r="S570" s="752"/>
      <c r="T570" s="753"/>
      <c r="U570" s="34"/>
      <c r="V570" s="34"/>
      <c r="W570" s="35" t="s">
        <v>69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909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47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48"/>
      <c r="P571" s="758" t="s">
        <v>80</v>
      </c>
      <c r="Q571" s="759"/>
      <c r="R571" s="759"/>
      <c r="S571" s="759"/>
      <c r="T571" s="759"/>
      <c r="U571" s="759"/>
      <c r="V571" s="760"/>
      <c r="W571" s="37" t="s">
        <v>81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8"/>
      <c r="P572" s="758" t="s">
        <v>80</v>
      </c>
      <c r="Q572" s="759"/>
      <c r="R572" s="759"/>
      <c r="S572" s="759"/>
      <c r="T572" s="759"/>
      <c r="U572" s="759"/>
      <c r="V572" s="760"/>
      <c r="W572" s="37" t="s">
        <v>69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791" t="s">
        <v>913</v>
      </c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2"/>
      <c r="P573" s="792"/>
      <c r="Q573" s="792"/>
      <c r="R573" s="792"/>
      <c r="S573" s="792"/>
      <c r="T573" s="792"/>
      <c r="U573" s="792"/>
      <c r="V573" s="792"/>
      <c r="W573" s="792"/>
      <c r="X573" s="792"/>
      <c r="Y573" s="792"/>
      <c r="Z573" s="792"/>
      <c r="AA573" s="48"/>
      <c r="AB573" s="48"/>
      <c r="AC573" s="48"/>
    </row>
    <row r="574" spans="1:68" ht="16.5" hidden="1" customHeight="1" x14ac:dyDescent="0.25">
      <c r="A574" s="745" t="s">
        <v>913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hidden="1" customHeight="1" x14ac:dyDescent="0.25">
      <c r="A575" s="757" t="s">
        <v>90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hidden="1" customHeight="1" x14ac:dyDescent="0.25">
      <c r="A576" s="54" t="s">
        <v>914</v>
      </c>
      <c r="B576" s="54" t="s">
        <v>915</v>
      </c>
      <c r="C576" s="31">
        <v>4301011862</v>
      </c>
      <c r="D576" s="749">
        <v>4680115885523</v>
      </c>
      <c r="E576" s="750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93</v>
      </c>
      <c r="L576" s="32"/>
      <c r="M576" s="33" t="s">
        <v>916</v>
      </c>
      <c r="N576" s="33"/>
      <c r="O576" s="32">
        <v>90</v>
      </c>
      <c r="P576" s="1084" t="s">
        <v>917</v>
      </c>
      <c r="Q576" s="752"/>
      <c r="R576" s="752"/>
      <c r="S576" s="752"/>
      <c r="T576" s="753"/>
      <c r="U576" s="34"/>
      <c r="V576" s="34"/>
      <c r="W576" s="35" t="s">
        <v>69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918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47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48"/>
      <c r="P577" s="758" t="s">
        <v>80</v>
      </c>
      <c r="Q577" s="759"/>
      <c r="R577" s="759"/>
      <c r="S577" s="759"/>
      <c r="T577" s="759"/>
      <c r="U577" s="759"/>
      <c r="V577" s="760"/>
      <c r="W577" s="37" t="s">
        <v>81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48"/>
      <c r="P578" s="758" t="s">
        <v>80</v>
      </c>
      <c r="Q578" s="759"/>
      <c r="R578" s="759"/>
      <c r="S578" s="759"/>
      <c r="T578" s="759"/>
      <c r="U578" s="759"/>
      <c r="V578" s="760"/>
      <c r="W578" s="37" t="s">
        <v>69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791" t="s">
        <v>919</v>
      </c>
      <c r="B579" s="792"/>
      <c r="C579" s="792"/>
      <c r="D579" s="792"/>
      <c r="E579" s="792"/>
      <c r="F579" s="792"/>
      <c r="G579" s="792"/>
      <c r="H579" s="792"/>
      <c r="I579" s="792"/>
      <c r="J579" s="792"/>
      <c r="K579" s="792"/>
      <c r="L579" s="792"/>
      <c r="M579" s="792"/>
      <c r="N579" s="792"/>
      <c r="O579" s="792"/>
      <c r="P579" s="792"/>
      <c r="Q579" s="792"/>
      <c r="R579" s="792"/>
      <c r="S579" s="792"/>
      <c r="T579" s="792"/>
      <c r="U579" s="792"/>
      <c r="V579" s="792"/>
      <c r="W579" s="792"/>
      <c r="X579" s="792"/>
      <c r="Y579" s="792"/>
      <c r="Z579" s="792"/>
      <c r="AA579" s="48"/>
      <c r="AB579" s="48"/>
      <c r="AC579" s="48"/>
    </row>
    <row r="580" spans="1:68" ht="16.5" hidden="1" customHeight="1" x14ac:dyDescent="0.25">
      <c r="A580" s="745" t="s">
        <v>919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hidden="1" customHeight="1" x14ac:dyDescent="0.25">
      <c r="A581" s="757" t="s">
        <v>90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hidden="1" customHeight="1" x14ac:dyDescent="0.25">
      <c r="A582" s="54" t="s">
        <v>920</v>
      </c>
      <c r="B582" s="54" t="s">
        <v>921</v>
      </c>
      <c r="C582" s="31">
        <v>4301011763</v>
      </c>
      <c r="D582" s="749">
        <v>4640242181011</v>
      </c>
      <c r="E582" s="750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93</v>
      </c>
      <c r="L582" s="32"/>
      <c r="M582" s="33" t="s">
        <v>94</v>
      </c>
      <c r="N582" s="33"/>
      <c r="O582" s="32">
        <v>55</v>
      </c>
      <c r="P582" s="1064" t="s">
        <v>922</v>
      </c>
      <c r="Q582" s="752"/>
      <c r="R582" s="752"/>
      <c r="S582" s="752"/>
      <c r="T582" s="753"/>
      <c r="U582" s="34"/>
      <c r="V582" s="34"/>
      <c r="W582" s="35" t="s">
        <v>69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923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4301011585</v>
      </c>
      <c r="D583" s="749">
        <v>4640242180441</v>
      </c>
      <c r="E583" s="750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93</v>
      </c>
      <c r="L583" s="32"/>
      <c r="M583" s="33" t="s">
        <v>97</v>
      </c>
      <c r="N583" s="33"/>
      <c r="O583" s="32">
        <v>50</v>
      </c>
      <c r="P583" s="1095" t="s">
        <v>926</v>
      </c>
      <c r="Q583" s="752"/>
      <c r="R583" s="752"/>
      <c r="S583" s="752"/>
      <c r="T583" s="753"/>
      <c r="U583" s="34"/>
      <c r="V583" s="34"/>
      <c r="W583" s="35" t="s">
        <v>69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927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hidden="1" customHeight="1" x14ac:dyDescent="0.25">
      <c r="A584" s="54" t="s">
        <v>928</v>
      </c>
      <c r="B584" s="54" t="s">
        <v>929</v>
      </c>
      <c r="C584" s="31">
        <v>4301011584</v>
      </c>
      <c r="D584" s="749">
        <v>4640242180564</v>
      </c>
      <c r="E584" s="750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93</v>
      </c>
      <c r="L584" s="32"/>
      <c r="M584" s="33" t="s">
        <v>97</v>
      </c>
      <c r="N584" s="33"/>
      <c r="O584" s="32">
        <v>50</v>
      </c>
      <c r="P584" s="868" t="s">
        <v>930</v>
      </c>
      <c r="Q584" s="752"/>
      <c r="R584" s="752"/>
      <c r="S584" s="752"/>
      <c r="T584" s="753"/>
      <c r="U584" s="34"/>
      <c r="V584" s="34"/>
      <c r="W584" s="35" t="s">
        <v>69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931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hidden="1" customHeight="1" x14ac:dyDescent="0.25">
      <c r="A585" s="54" t="s">
        <v>932</v>
      </c>
      <c r="B585" s="54" t="s">
        <v>933</v>
      </c>
      <c r="C585" s="31">
        <v>4301011762</v>
      </c>
      <c r="D585" s="749">
        <v>4640242180922</v>
      </c>
      <c r="E585" s="750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93</v>
      </c>
      <c r="L585" s="32"/>
      <c r="M585" s="33" t="s">
        <v>97</v>
      </c>
      <c r="N585" s="33"/>
      <c r="O585" s="32">
        <v>55</v>
      </c>
      <c r="P585" s="824" t="s">
        <v>934</v>
      </c>
      <c r="Q585" s="752"/>
      <c r="R585" s="752"/>
      <c r="S585" s="752"/>
      <c r="T585" s="753"/>
      <c r="U585" s="34"/>
      <c r="V585" s="34"/>
      <c r="W585" s="35" t="s">
        <v>69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935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hidden="1" customHeight="1" x14ac:dyDescent="0.25">
      <c r="A586" s="54" t="s">
        <v>936</v>
      </c>
      <c r="B586" s="54" t="s">
        <v>937</v>
      </c>
      <c r="C586" s="31">
        <v>4301011764</v>
      </c>
      <c r="D586" s="749">
        <v>4640242181189</v>
      </c>
      <c r="E586" s="750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104</v>
      </c>
      <c r="L586" s="32"/>
      <c r="M586" s="33" t="s">
        <v>94</v>
      </c>
      <c r="N586" s="33"/>
      <c r="O586" s="32">
        <v>55</v>
      </c>
      <c r="P586" s="972" t="s">
        <v>938</v>
      </c>
      <c r="Q586" s="752"/>
      <c r="R586" s="752"/>
      <c r="S586" s="752"/>
      <c r="T586" s="753"/>
      <c r="U586" s="34"/>
      <c r="V586" s="34"/>
      <c r="W586" s="35" t="s">
        <v>69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923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hidden="1" customHeight="1" x14ac:dyDescent="0.25">
      <c r="A587" s="54" t="s">
        <v>939</v>
      </c>
      <c r="B587" s="54" t="s">
        <v>940</v>
      </c>
      <c r="C587" s="31">
        <v>4301011551</v>
      </c>
      <c r="D587" s="749">
        <v>4640242180038</v>
      </c>
      <c r="E587" s="750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104</v>
      </c>
      <c r="L587" s="32"/>
      <c r="M587" s="33" t="s">
        <v>97</v>
      </c>
      <c r="N587" s="33"/>
      <c r="O587" s="32">
        <v>50</v>
      </c>
      <c r="P587" s="929" t="s">
        <v>941</v>
      </c>
      <c r="Q587" s="752"/>
      <c r="R587" s="752"/>
      <c r="S587" s="752"/>
      <c r="T587" s="753"/>
      <c r="U587" s="34"/>
      <c r="V587" s="34"/>
      <c r="W587" s="35" t="s">
        <v>69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931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hidden="1" customHeight="1" x14ac:dyDescent="0.25">
      <c r="A588" s="54" t="s">
        <v>942</v>
      </c>
      <c r="B588" s="54" t="s">
        <v>943</v>
      </c>
      <c r="C588" s="31">
        <v>4301011765</v>
      </c>
      <c r="D588" s="749">
        <v>4640242181172</v>
      </c>
      <c r="E588" s="750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104</v>
      </c>
      <c r="L588" s="32"/>
      <c r="M588" s="33" t="s">
        <v>97</v>
      </c>
      <c r="N588" s="33"/>
      <c r="O588" s="32">
        <v>55</v>
      </c>
      <c r="P588" s="1088" t="s">
        <v>944</v>
      </c>
      <c r="Q588" s="752"/>
      <c r="R588" s="752"/>
      <c r="S588" s="752"/>
      <c r="T588" s="753"/>
      <c r="U588" s="34"/>
      <c r="V588" s="34"/>
      <c r="W588" s="35" t="s">
        <v>69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935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hidden="1" x14ac:dyDescent="0.2">
      <c r="A589" s="747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48"/>
      <c r="P589" s="758" t="s">
        <v>80</v>
      </c>
      <c r="Q589" s="759"/>
      <c r="R589" s="759"/>
      <c r="S589" s="759"/>
      <c r="T589" s="759"/>
      <c r="U589" s="759"/>
      <c r="V589" s="760"/>
      <c r="W589" s="37" t="s">
        <v>81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hidden="1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48"/>
      <c r="P590" s="758" t="s">
        <v>80</v>
      </c>
      <c r="Q590" s="759"/>
      <c r="R590" s="759"/>
      <c r="S590" s="759"/>
      <c r="T590" s="759"/>
      <c r="U590" s="759"/>
      <c r="V590" s="760"/>
      <c r="W590" s="37" t="s">
        <v>69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hidden="1" customHeight="1" x14ac:dyDescent="0.25">
      <c r="A591" s="757" t="s">
        <v>141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hidden="1" customHeight="1" x14ac:dyDescent="0.25">
      <c r="A592" s="54" t="s">
        <v>945</v>
      </c>
      <c r="B592" s="54" t="s">
        <v>946</v>
      </c>
      <c r="C592" s="31">
        <v>4301020269</v>
      </c>
      <c r="D592" s="749">
        <v>4640242180519</v>
      </c>
      <c r="E592" s="750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93</v>
      </c>
      <c r="L592" s="32"/>
      <c r="M592" s="33" t="s">
        <v>94</v>
      </c>
      <c r="N592" s="33"/>
      <c r="O592" s="32">
        <v>50</v>
      </c>
      <c r="P592" s="917" t="s">
        <v>947</v>
      </c>
      <c r="Q592" s="752"/>
      <c r="R592" s="752"/>
      <c r="S592" s="752"/>
      <c r="T592" s="753"/>
      <c r="U592" s="34"/>
      <c r="V592" s="34"/>
      <c r="W592" s="35" t="s">
        <v>69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948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949</v>
      </c>
      <c r="B593" s="54" t="s">
        <v>950</v>
      </c>
      <c r="C593" s="31">
        <v>4301020260</v>
      </c>
      <c r="D593" s="749">
        <v>4640242180526</v>
      </c>
      <c r="E593" s="750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93</v>
      </c>
      <c r="L593" s="32"/>
      <c r="M593" s="33" t="s">
        <v>97</v>
      </c>
      <c r="N593" s="33"/>
      <c r="O593" s="32">
        <v>50</v>
      </c>
      <c r="P593" s="927" t="s">
        <v>951</v>
      </c>
      <c r="Q593" s="752"/>
      <c r="R593" s="752"/>
      <c r="S593" s="752"/>
      <c r="T593" s="753"/>
      <c r="U593" s="34"/>
      <c r="V593" s="34"/>
      <c r="W593" s="35" t="s">
        <v>69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948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952</v>
      </c>
      <c r="B594" s="54" t="s">
        <v>953</v>
      </c>
      <c r="C594" s="31">
        <v>4301020309</v>
      </c>
      <c r="D594" s="749">
        <v>4640242180090</v>
      </c>
      <c r="E594" s="750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93</v>
      </c>
      <c r="L594" s="32"/>
      <c r="M594" s="33" t="s">
        <v>97</v>
      </c>
      <c r="N594" s="33"/>
      <c r="O594" s="32">
        <v>50</v>
      </c>
      <c r="P594" s="756" t="s">
        <v>954</v>
      </c>
      <c r="Q594" s="752"/>
      <c r="R594" s="752"/>
      <c r="S594" s="752"/>
      <c r="T594" s="753"/>
      <c r="U594" s="34"/>
      <c r="V594" s="34"/>
      <c r="W594" s="35" t="s">
        <v>69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955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956</v>
      </c>
      <c r="B595" s="54" t="s">
        <v>957</v>
      </c>
      <c r="C595" s="31">
        <v>4301020295</v>
      </c>
      <c r="D595" s="749">
        <v>4640242181363</v>
      </c>
      <c r="E595" s="750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104</v>
      </c>
      <c r="L595" s="32"/>
      <c r="M595" s="33" t="s">
        <v>97</v>
      </c>
      <c r="N595" s="33"/>
      <c r="O595" s="32">
        <v>50</v>
      </c>
      <c r="P595" s="978" t="s">
        <v>958</v>
      </c>
      <c r="Q595" s="752"/>
      <c r="R595" s="752"/>
      <c r="S595" s="752"/>
      <c r="T595" s="753"/>
      <c r="U595" s="34"/>
      <c r="V595" s="34"/>
      <c r="W595" s="35" t="s">
        <v>69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955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47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48"/>
      <c r="P596" s="758" t="s">
        <v>80</v>
      </c>
      <c r="Q596" s="759"/>
      <c r="R596" s="759"/>
      <c r="S596" s="759"/>
      <c r="T596" s="759"/>
      <c r="U596" s="759"/>
      <c r="V596" s="760"/>
      <c r="W596" s="37" t="s">
        <v>81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48"/>
      <c r="P597" s="758" t="s">
        <v>80</v>
      </c>
      <c r="Q597" s="759"/>
      <c r="R597" s="759"/>
      <c r="S597" s="759"/>
      <c r="T597" s="759"/>
      <c r="U597" s="759"/>
      <c r="V597" s="760"/>
      <c r="W597" s="37" t="s">
        <v>69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7" t="s">
        <v>152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hidden="1" customHeight="1" x14ac:dyDescent="0.25">
      <c r="A599" s="54" t="s">
        <v>959</v>
      </c>
      <c r="B599" s="54" t="s">
        <v>960</v>
      </c>
      <c r="C599" s="31">
        <v>4301031280</v>
      </c>
      <c r="D599" s="749">
        <v>4640242180816</v>
      </c>
      <c r="E599" s="750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104</v>
      </c>
      <c r="L599" s="32"/>
      <c r="M599" s="33" t="s">
        <v>68</v>
      </c>
      <c r="N599" s="33"/>
      <c r="O599" s="32">
        <v>40</v>
      </c>
      <c r="P599" s="1164" t="s">
        <v>961</v>
      </c>
      <c r="Q599" s="752"/>
      <c r="R599" s="752"/>
      <c r="S599" s="752"/>
      <c r="T599" s="753"/>
      <c r="U599" s="34"/>
      <c r="V599" s="34"/>
      <c r="W599" s="35" t="s">
        <v>69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962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hidden="1" customHeight="1" x14ac:dyDescent="0.25">
      <c r="A600" s="54" t="s">
        <v>963</v>
      </c>
      <c r="B600" s="54" t="s">
        <v>964</v>
      </c>
      <c r="C600" s="31">
        <v>4301031244</v>
      </c>
      <c r="D600" s="749">
        <v>4640242180595</v>
      </c>
      <c r="E600" s="750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104</v>
      </c>
      <c r="L600" s="32"/>
      <c r="M600" s="33" t="s">
        <v>68</v>
      </c>
      <c r="N600" s="33"/>
      <c r="O600" s="32">
        <v>40</v>
      </c>
      <c r="P600" s="755" t="s">
        <v>965</v>
      </c>
      <c r="Q600" s="752"/>
      <c r="R600" s="752"/>
      <c r="S600" s="752"/>
      <c r="T600" s="753"/>
      <c r="U600" s="34"/>
      <c r="V600" s="34"/>
      <c r="W600" s="35" t="s">
        <v>69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966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hidden="1" customHeight="1" x14ac:dyDescent="0.25">
      <c r="A601" s="54" t="s">
        <v>967</v>
      </c>
      <c r="B601" s="54" t="s">
        <v>968</v>
      </c>
      <c r="C601" s="31">
        <v>4301031289</v>
      </c>
      <c r="D601" s="749">
        <v>4640242181615</v>
      </c>
      <c r="E601" s="750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104</v>
      </c>
      <c r="L601" s="32"/>
      <c r="M601" s="33" t="s">
        <v>68</v>
      </c>
      <c r="N601" s="33"/>
      <c r="O601" s="32">
        <v>45</v>
      </c>
      <c r="P601" s="1110" t="s">
        <v>969</v>
      </c>
      <c r="Q601" s="752"/>
      <c r="R601" s="752"/>
      <c r="S601" s="752"/>
      <c r="T601" s="753"/>
      <c r="U601" s="34"/>
      <c r="V601" s="34"/>
      <c r="W601" s="35" t="s">
        <v>69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970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hidden="1" customHeight="1" x14ac:dyDescent="0.25">
      <c r="A602" s="54" t="s">
        <v>971</v>
      </c>
      <c r="B602" s="54" t="s">
        <v>972</v>
      </c>
      <c r="C602" s="31">
        <v>4301031285</v>
      </c>
      <c r="D602" s="749">
        <v>4640242181639</v>
      </c>
      <c r="E602" s="750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104</v>
      </c>
      <c r="L602" s="32"/>
      <c r="M602" s="33" t="s">
        <v>68</v>
      </c>
      <c r="N602" s="33"/>
      <c r="O602" s="32">
        <v>45</v>
      </c>
      <c r="P602" s="1000" t="s">
        <v>973</v>
      </c>
      <c r="Q602" s="752"/>
      <c r="R602" s="752"/>
      <c r="S602" s="752"/>
      <c r="T602" s="753"/>
      <c r="U602" s="34"/>
      <c r="V602" s="34"/>
      <c r="W602" s="35" t="s">
        <v>69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974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hidden="1" customHeight="1" x14ac:dyDescent="0.25">
      <c r="A603" s="54" t="s">
        <v>975</v>
      </c>
      <c r="B603" s="54" t="s">
        <v>976</v>
      </c>
      <c r="C603" s="31">
        <v>4301031287</v>
      </c>
      <c r="D603" s="749">
        <v>4640242181622</v>
      </c>
      <c r="E603" s="750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104</v>
      </c>
      <c r="L603" s="32"/>
      <c r="M603" s="33" t="s">
        <v>68</v>
      </c>
      <c r="N603" s="33"/>
      <c r="O603" s="32">
        <v>45</v>
      </c>
      <c r="P603" s="1113" t="s">
        <v>977</v>
      </c>
      <c r="Q603" s="752"/>
      <c r="R603" s="752"/>
      <c r="S603" s="752"/>
      <c r="T603" s="753"/>
      <c r="U603" s="34"/>
      <c r="V603" s="34"/>
      <c r="W603" s="35" t="s">
        <v>69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978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hidden="1" customHeight="1" x14ac:dyDescent="0.25">
      <c r="A604" s="54" t="s">
        <v>979</v>
      </c>
      <c r="B604" s="54" t="s">
        <v>980</v>
      </c>
      <c r="C604" s="31">
        <v>4301031203</v>
      </c>
      <c r="D604" s="749">
        <v>4640242180908</v>
      </c>
      <c r="E604" s="750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113</v>
      </c>
      <c r="L604" s="32"/>
      <c r="M604" s="33" t="s">
        <v>68</v>
      </c>
      <c r="N604" s="33"/>
      <c r="O604" s="32">
        <v>40</v>
      </c>
      <c r="P604" s="1012" t="s">
        <v>981</v>
      </c>
      <c r="Q604" s="752"/>
      <c r="R604" s="752"/>
      <c r="S604" s="752"/>
      <c r="T604" s="753"/>
      <c r="U604" s="34"/>
      <c r="V604" s="34"/>
      <c r="W604" s="35" t="s">
        <v>69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962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hidden="1" customHeight="1" x14ac:dyDescent="0.25">
      <c r="A605" s="54" t="s">
        <v>982</v>
      </c>
      <c r="B605" s="54" t="s">
        <v>983</v>
      </c>
      <c r="C605" s="31">
        <v>4301031200</v>
      </c>
      <c r="D605" s="749">
        <v>4640242180489</v>
      </c>
      <c r="E605" s="750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113</v>
      </c>
      <c r="L605" s="32"/>
      <c r="M605" s="33" t="s">
        <v>68</v>
      </c>
      <c r="N605" s="33"/>
      <c r="O605" s="32">
        <v>40</v>
      </c>
      <c r="P605" s="1030" t="s">
        <v>984</v>
      </c>
      <c r="Q605" s="752"/>
      <c r="R605" s="752"/>
      <c r="S605" s="752"/>
      <c r="T605" s="753"/>
      <c r="U605" s="34"/>
      <c r="V605" s="34"/>
      <c r="W605" s="35" t="s">
        <v>69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966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hidden="1" x14ac:dyDescent="0.2">
      <c r="A606" s="747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48"/>
      <c r="P606" s="758" t="s">
        <v>80</v>
      </c>
      <c r="Q606" s="759"/>
      <c r="R606" s="759"/>
      <c r="S606" s="759"/>
      <c r="T606" s="759"/>
      <c r="U606" s="759"/>
      <c r="V606" s="760"/>
      <c r="W606" s="37" t="s">
        <v>81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hidden="1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48"/>
      <c r="P607" s="758" t="s">
        <v>80</v>
      </c>
      <c r="Q607" s="759"/>
      <c r="R607" s="759"/>
      <c r="S607" s="759"/>
      <c r="T607" s="759"/>
      <c r="U607" s="759"/>
      <c r="V607" s="760"/>
      <c r="W607" s="37" t="s">
        <v>69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hidden="1" customHeight="1" x14ac:dyDescent="0.25">
      <c r="A608" s="757" t="s">
        <v>64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hidden="1" customHeight="1" x14ac:dyDescent="0.25">
      <c r="A609" s="54" t="s">
        <v>985</v>
      </c>
      <c r="B609" s="54" t="s">
        <v>986</v>
      </c>
      <c r="C609" s="31">
        <v>4301051887</v>
      </c>
      <c r="D609" s="749">
        <v>4640242180533</v>
      </c>
      <c r="E609" s="750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93</v>
      </c>
      <c r="L609" s="32"/>
      <c r="M609" s="33" t="s">
        <v>94</v>
      </c>
      <c r="N609" s="33"/>
      <c r="O609" s="32">
        <v>45</v>
      </c>
      <c r="P609" s="970" t="s">
        <v>987</v>
      </c>
      <c r="Q609" s="752"/>
      <c r="R609" s="752"/>
      <c r="S609" s="752"/>
      <c r="T609" s="753"/>
      <c r="U609" s="34"/>
      <c r="V609" s="34"/>
      <c r="W609" s="35" t="s">
        <v>69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988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985</v>
      </c>
      <c r="B610" s="54" t="s">
        <v>989</v>
      </c>
      <c r="C610" s="31">
        <v>4301051746</v>
      </c>
      <c r="D610" s="749">
        <v>4640242180533</v>
      </c>
      <c r="E610" s="750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93</v>
      </c>
      <c r="L610" s="32"/>
      <c r="M610" s="33" t="s">
        <v>94</v>
      </c>
      <c r="N610" s="33"/>
      <c r="O610" s="32">
        <v>40</v>
      </c>
      <c r="P610" s="893" t="s">
        <v>990</v>
      </c>
      <c r="Q610" s="752"/>
      <c r="R610" s="752"/>
      <c r="S610" s="752"/>
      <c r="T610" s="753"/>
      <c r="U610" s="34"/>
      <c r="V610" s="34"/>
      <c r="W610" s="35" t="s">
        <v>69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988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991</v>
      </c>
      <c r="B611" s="54" t="s">
        <v>992</v>
      </c>
      <c r="C611" s="31">
        <v>4301051933</v>
      </c>
      <c r="D611" s="749">
        <v>4640242180540</v>
      </c>
      <c r="E611" s="750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93</v>
      </c>
      <c r="L611" s="32"/>
      <c r="M611" s="33" t="s">
        <v>94</v>
      </c>
      <c r="N611" s="33"/>
      <c r="O611" s="32">
        <v>45</v>
      </c>
      <c r="P611" s="979" t="s">
        <v>993</v>
      </c>
      <c r="Q611" s="752"/>
      <c r="R611" s="752"/>
      <c r="S611" s="752"/>
      <c r="T611" s="753"/>
      <c r="U611" s="34"/>
      <c r="V611" s="34"/>
      <c r="W611" s="35" t="s">
        <v>69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994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995</v>
      </c>
      <c r="B612" s="54" t="s">
        <v>996</v>
      </c>
      <c r="C612" s="31">
        <v>4301051920</v>
      </c>
      <c r="D612" s="749">
        <v>4640242181233</v>
      </c>
      <c r="E612" s="750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67</v>
      </c>
      <c r="L612" s="32"/>
      <c r="M612" s="33" t="s">
        <v>137</v>
      </c>
      <c r="N612" s="33"/>
      <c r="O612" s="32">
        <v>45</v>
      </c>
      <c r="P612" s="1002" t="s">
        <v>997</v>
      </c>
      <c r="Q612" s="752"/>
      <c r="R612" s="752"/>
      <c r="S612" s="752"/>
      <c r="T612" s="753"/>
      <c r="U612" s="34"/>
      <c r="V612" s="34"/>
      <c r="W612" s="35" t="s">
        <v>69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988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998</v>
      </c>
      <c r="B613" s="54" t="s">
        <v>999</v>
      </c>
      <c r="C613" s="31">
        <v>4301051921</v>
      </c>
      <c r="D613" s="749">
        <v>4640242181226</v>
      </c>
      <c r="E613" s="750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67</v>
      </c>
      <c r="L613" s="32"/>
      <c r="M613" s="33" t="s">
        <v>137</v>
      </c>
      <c r="N613" s="33"/>
      <c r="O613" s="32">
        <v>45</v>
      </c>
      <c r="P613" s="754" t="s">
        <v>1000</v>
      </c>
      <c r="Q613" s="752"/>
      <c r="R613" s="752"/>
      <c r="S613" s="752"/>
      <c r="T613" s="753"/>
      <c r="U613" s="34"/>
      <c r="V613" s="34"/>
      <c r="W613" s="35" t="s">
        <v>69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994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47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48"/>
      <c r="P614" s="758" t="s">
        <v>80</v>
      </c>
      <c r="Q614" s="759"/>
      <c r="R614" s="759"/>
      <c r="S614" s="759"/>
      <c r="T614" s="759"/>
      <c r="U614" s="759"/>
      <c r="V614" s="760"/>
      <c r="W614" s="37" t="s">
        <v>81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hidden="1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48"/>
      <c r="P615" s="758" t="s">
        <v>80</v>
      </c>
      <c r="Q615" s="759"/>
      <c r="R615" s="759"/>
      <c r="S615" s="759"/>
      <c r="T615" s="759"/>
      <c r="U615" s="759"/>
      <c r="V615" s="760"/>
      <c r="W615" s="37" t="s">
        <v>69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hidden="1" customHeight="1" x14ac:dyDescent="0.25">
      <c r="A616" s="757" t="s">
        <v>183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hidden="1" customHeight="1" x14ac:dyDescent="0.25">
      <c r="A617" s="54" t="s">
        <v>1001</v>
      </c>
      <c r="B617" s="54" t="s">
        <v>1002</v>
      </c>
      <c r="C617" s="31">
        <v>4301060354</v>
      </c>
      <c r="D617" s="749">
        <v>4640242180120</v>
      </c>
      <c r="E617" s="750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93</v>
      </c>
      <c r="L617" s="32"/>
      <c r="M617" s="33" t="s">
        <v>68</v>
      </c>
      <c r="N617" s="33"/>
      <c r="O617" s="32">
        <v>40</v>
      </c>
      <c r="P617" s="1009" t="s">
        <v>1003</v>
      </c>
      <c r="Q617" s="752"/>
      <c r="R617" s="752"/>
      <c r="S617" s="752"/>
      <c r="T617" s="753"/>
      <c r="U617" s="34"/>
      <c r="V617" s="34"/>
      <c r="W617" s="35" t="s">
        <v>69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1004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1001</v>
      </c>
      <c r="B618" s="54" t="s">
        <v>1005</v>
      </c>
      <c r="C618" s="31">
        <v>4301060408</v>
      </c>
      <c r="D618" s="749">
        <v>4640242180120</v>
      </c>
      <c r="E618" s="750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93</v>
      </c>
      <c r="L618" s="32"/>
      <c r="M618" s="33" t="s">
        <v>68</v>
      </c>
      <c r="N618" s="33"/>
      <c r="O618" s="32">
        <v>40</v>
      </c>
      <c r="P618" s="1028" t="s">
        <v>1006</v>
      </c>
      <c r="Q618" s="752"/>
      <c r="R618" s="752"/>
      <c r="S618" s="752"/>
      <c r="T618" s="753"/>
      <c r="U618" s="34"/>
      <c r="V618" s="34"/>
      <c r="W618" s="35" t="s">
        <v>69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1004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1007</v>
      </c>
      <c r="B619" s="54" t="s">
        <v>1008</v>
      </c>
      <c r="C619" s="31">
        <v>4301060355</v>
      </c>
      <c r="D619" s="749">
        <v>4640242180137</v>
      </c>
      <c r="E619" s="750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93</v>
      </c>
      <c r="L619" s="32"/>
      <c r="M619" s="33" t="s">
        <v>68</v>
      </c>
      <c r="N619" s="33"/>
      <c r="O619" s="32">
        <v>40</v>
      </c>
      <c r="P619" s="998" t="s">
        <v>1009</v>
      </c>
      <c r="Q619" s="752"/>
      <c r="R619" s="752"/>
      <c r="S619" s="752"/>
      <c r="T619" s="753"/>
      <c r="U619" s="34"/>
      <c r="V619" s="34"/>
      <c r="W619" s="35" t="s">
        <v>69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1010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1007</v>
      </c>
      <c r="B620" s="54" t="s">
        <v>1011</v>
      </c>
      <c r="C620" s="31">
        <v>4301060407</v>
      </c>
      <c r="D620" s="749">
        <v>4640242180137</v>
      </c>
      <c r="E620" s="750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93</v>
      </c>
      <c r="L620" s="32"/>
      <c r="M620" s="33" t="s">
        <v>68</v>
      </c>
      <c r="N620" s="33"/>
      <c r="O620" s="32">
        <v>40</v>
      </c>
      <c r="P620" s="1032" t="s">
        <v>1012</v>
      </c>
      <c r="Q620" s="752"/>
      <c r="R620" s="752"/>
      <c r="S620" s="752"/>
      <c r="T620" s="753"/>
      <c r="U620" s="34"/>
      <c r="V620" s="34"/>
      <c r="W620" s="35" t="s">
        <v>69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1010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idden="1" x14ac:dyDescent="0.2">
      <c r="A621" s="747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48"/>
      <c r="P621" s="758" t="s">
        <v>80</v>
      </c>
      <c r="Q621" s="759"/>
      <c r="R621" s="759"/>
      <c r="S621" s="759"/>
      <c r="T621" s="759"/>
      <c r="U621" s="759"/>
      <c r="V621" s="760"/>
      <c r="W621" s="37" t="s">
        <v>81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hidden="1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48"/>
      <c r="P622" s="758" t="s">
        <v>80</v>
      </c>
      <c r="Q622" s="759"/>
      <c r="R622" s="759"/>
      <c r="S622" s="759"/>
      <c r="T622" s="759"/>
      <c r="U622" s="759"/>
      <c r="V622" s="760"/>
      <c r="W622" s="37" t="s">
        <v>69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hidden="1" customHeight="1" x14ac:dyDescent="0.25">
      <c r="A623" s="745" t="s">
        <v>1013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hidden="1" customHeight="1" x14ac:dyDescent="0.25">
      <c r="A624" s="757" t="s">
        <v>90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hidden="1" customHeight="1" x14ac:dyDescent="0.25">
      <c r="A625" s="54" t="s">
        <v>1014</v>
      </c>
      <c r="B625" s="54" t="s">
        <v>1015</v>
      </c>
      <c r="C625" s="31">
        <v>4301011951</v>
      </c>
      <c r="D625" s="749">
        <v>4640242180045</v>
      </c>
      <c r="E625" s="750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93</v>
      </c>
      <c r="L625" s="32"/>
      <c r="M625" s="33" t="s">
        <v>97</v>
      </c>
      <c r="N625" s="33"/>
      <c r="O625" s="32">
        <v>55</v>
      </c>
      <c r="P625" s="1147" t="s">
        <v>1016</v>
      </c>
      <c r="Q625" s="752"/>
      <c r="R625" s="752"/>
      <c r="S625" s="752"/>
      <c r="T625" s="753"/>
      <c r="U625" s="34"/>
      <c r="V625" s="34"/>
      <c r="W625" s="35" t="s">
        <v>69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1017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1018</v>
      </c>
      <c r="B626" s="54" t="s">
        <v>1019</v>
      </c>
      <c r="C626" s="31">
        <v>4301011950</v>
      </c>
      <c r="D626" s="749">
        <v>4640242180601</v>
      </c>
      <c r="E626" s="750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93</v>
      </c>
      <c r="L626" s="32"/>
      <c r="M626" s="33" t="s">
        <v>97</v>
      </c>
      <c r="N626" s="33"/>
      <c r="O626" s="32">
        <v>55</v>
      </c>
      <c r="P626" s="775" t="s">
        <v>1020</v>
      </c>
      <c r="Q626" s="752"/>
      <c r="R626" s="752"/>
      <c r="S626" s="752"/>
      <c r="T626" s="753"/>
      <c r="U626" s="34"/>
      <c r="V626" s="34"/>
      <c r="W626" s="35" t="s">
        <v>69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1021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47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48"/>
      <c r="P627" s="758" t="s">
        <v>80</v>
      </c>
      <c r="Q627" s="759"/>
      <c r="R627" s="759"/>
      <c r="S627" s="759"/>
      <c r="T627" s="759"/>
      <c r="U627" s="759"/>
      <c r="V627" s="760"/>
      <c r="W627" s="37" t="s">
        <v>81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48"/>
      <c r="P628" s="758" t="s">
        <v>80</v>
      </c>
      <c r="Q628" s="759"/>
      <c r="R628" s="759"/>
      <c r="S628" s="759"/>
      <c r="T628" s="759"/>
      <c r="U628" s="759"/>
      <c r="V628" s="760"/>
      <c r="W628" s="37" t="s">
        <v>69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7" t="s">
        <v>141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hidden="1" customHeight="1" x14ac:dyDescent="0.25">
      <c r="A630" s="54" t="s">
        <v>1022</v>
      </c>
      <c r="B630" s="54" t="s">
        <v>1023</v>
      </c>
      <c r="C630" s="31">
        <v>4301020314</v>
      </c>
      <c r="D630" s="749">
        <v>4640242180090</v>
      </c>
      <c r="E630" s="750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93</v>
      </c>
      <c r="L630" s="32"/>
      <c r="M630" s="33" t="s">
        <v>97</v>
      </c>
      <c r="N630" s="33"/>
      <c r="O630" s="32">
        <v>50</v>
      </c>
      <c r="P630" s="1020" t="s">
        <v>1024</v>
      </c>
      <c r="Q630" s="752"/>
      <c r="R630" s="752"/>
      <c r="S630" s="752"/>
      <c r="T630" s="753"/>
      <c r="U630" s="34"/>
      <c r="V630" s="34"/>
      <c r="W630" s="35" t="s">
        <v>69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1025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47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48"/>
      <c r="P631" s="758" t="s">
        <v>80</v>
      </c>
      <c r="Q631" s="759"/>
      <c r="R631" s="759"/>
      <c r="S631" s="759"/>
      <c r="T631" s="759"/>
      <c r="U631" s="759"/>
      <c r="V631" s="760"/>
      <c r="W631" s="37" t="s">
        <v>81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48"/>
      <c r="P632" s="758" t="s">
        <v>80</v>
      </c>
      <c r="Q632" s="759"/>
      <c r="R632" s="759"/>
      <c r="S632" s="759"/>
      <c r="T632" s="759"/>
      <c r="U632" s="759"/>
      <c r="V632" s="760"/>
      <c r="W632" s="37" t="s">
        <v>69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7" t="s">
        <v>152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hidden="1" customHeight="1" x14ac:dyDescent="0.25">
      <c r="A634" s="54" t="s">
        <v>1026</v>
      </c>
      <c r="B634" s="54" t="s">
        <v>1027</v>
      </c>
      <c r="C634" s="31">
        <v>4301031321</v>
      </c>
      <c r="D634" s="749">
        <v>4640242180076</v>
      </c>
      <c r="E634" s="750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104</v>
      </c>
      <c r="L634" s="32"/>
      <c r="M634" s="33" t="s">
        <v>68</v>
      </c>
      <c r="N634" s="33"/>
      <c r="O634" s="32">
        <v>40</v>
      </c>
      <c r="P634" s="827" t="s">
        <v>1028</v>
      </c>
      <c r="Q634" s="752"/>
      <c r="R634" s="752"/>
      <c r="S634" s="752"/>
      <c r="T634" s="753"/>
      <c r="U634" s="34"/>
      <c r="V634" s="34"/>
      <c r="W634" s="35" t="s">
        <v>69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1029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47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48"/>
      <c r="P635" s="758" t="s">
        <v>80</v>
      </c>
      <c r="Q635" s="759"/>
      <c r="R635" s="759"/>
      <c r="S635" s="759"/>
      <c r="T635" s="759"/>
      <c r="U635" s="759"/>
      <c r="V635" s="760"/>
      <c r="W635" s="37" t="s">
        <v>81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48"/>
      <c r="P636" s="758" t="s">
        <v>80</v>
      </c>
      <c r="Q636" s="759"/>
      <c r="R636" s="759"/>
      <c r="S636" s="759"/>
      <c r="T636" s="759"/>
      <c r="U636" s="759"/>
      <c r="V636" s="760"/>
      <c r="W636" s="37" t="s">
        <v>69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7" t="s">
        <v>64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hidden="1" customHeight="1" x14ac:dyDescent="0.25">
      <c r="A638" s="54" t="s">
        <v>1030</v>
      </c>
      <c r="B638" s="54" t="s">
        <v>1031</v>
      </c>
      <c r="C638" s="31">
        <v>4301051474</v>
      </c>
      <c r="D638" s="749">
        <v>4640242180113</v>
      </c>
      <c r="E638" s="750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93</v>
      </c>
      <c r="L638" s="32"/>
      <c r="M638" s="33" t="s">
        <v>68</v>
      </c>
      <c r="N638" s="33"/>
      <c r="O638" s="32">
        <v>45</v>
      </c>
      <c r="P638" s="909" t="s">
        <v>1032</v>
      </c>
      <c r="Q638" s="752"/>
      <c r="R638" s="752"/>
      <c r="S638" s="752"/>
      <c r="T638" s="753"/>
      <c r="U638" s="34"/>
      <c r="V638" s="34"/>
      <c r="W638" s="35" t="s">
        <v>69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1033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1034</v>
      </c>
      <c r="B639" s="54" t="s">
        <v>1035</v>
      </c>
      <c r="C639" s="31">
        <v>4301051780</v>
      </c>
      <c r="D639" s="749">
        <v>4640242180106</v>
      </c>
      <c r="E639" s="750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93</v>
      </c>
      <c r="L639" s="32"/>
      <c r="M639" s="33" t="s">
        <v>68</v>
      </c>
      <c r="N639" s="33"/>
      <c r="O639" s="32">
        <v>45</v>
      </c>
      <c r="P639" s="1081" t="s">
        <v>1036</v>
      </c>
      <c r="Q639" s="752"/>
      <c r="R639" s="752"/>
      <c r="S639" s="752"/>
      <c r="T639" s="753"/>
      <c r="U639" s="34"/>
      <c r="V639" s="34"/>
      <c r="W639" s="35" t="s">
        <v>69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1037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47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48"/>
      <c r="P640" s="758" t="s">
        <v>80</v>
      </c>
      <c r="Q640" s="759"/>
      <c r="R640" s="759"/>
      <c r="S640" s="759"/>
      <c r="T640" s="759"/>
      <c r="U640" s="759"/>
      <c r="V640" s="760"/>
      <c r="W640" s="37" t="s">
        <v>81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48"/>
      <c r="P641" s="758" t="s">
        <v>80</v>
      </c>
      <c r="Q641" s="759"/>
      <c r="R641" s="759"/>
      <c r="S641" s="759"/>
      <c r="T641" s="759"/>
      <c r="U641" s="759"/>
      <c r="V641" s="760"/>
      <c r="W641" s="37" t="s">
        <v>69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2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873"/>
      <c r="P642" s="865" t="s">
        <v>1038</v>
      </c>
      <c r="Q642" s="866"/>
      <c r="R642" s="866"/>
      <c r="S642" s="866"/>
      <c r="T642" s="866"/>
      <c r="U642" s="866"/>
      <c r="V642" s="867"/>
      <c r="W642" s="37" t="s">
        <v>69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4052.8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4052.8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873"/>
      <c r="P643" s="865" t="s">
        <v>1039</v>
      </c>
      <c r="Q643" s="866"/>
      <c r="R643" s="866"/>
      <c r="S643" s="866"/>
      <c r="T643" s="866"/>
      <c r="U643" s="866"/>
      <c r="V643" s="867"/>
      <c r="W643" s="37" t="s">
        <v>69</v>
      </c>
      <c r="X643" s="743">
        <f>IFERROR(SUM(BM22:BM639),"0")</f>
        <v>4386.0199999999995</v>
      </c>
      <c r="Y643" s="743">
        <f>IFERROR(SUM(BN22:BN639),"0")</f>
        <v>4386.0199999999995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873"/>
      <c r="P644" s="865" t="s">
        <v>1040</v>
      </c>
      <c r="Q644" s="866"/>
      <c r="R644" s="866"/>
      <c r="S644" s="866"/>
      <c r="T644" s="866"/>
      <c r="U644" s="866"/>
      <c r="V644" s="867"/>
      <c r="W644" s="37" t="s">
        <v>1041</v>
      </c>
      <c r="X644" s="38">
        <f>ROUNDUP(SUM(BO22:BO639),0)</f>
        <v>9</v>
      </c>
      <c r="Y644" s="38">
        <f>ROUNDUP(SUM(BP22:BP639),0)</f>
        <v>9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873"/>
      <c r="P645" s="865" t="s">
        <v>1042</v>
      </c>
      <c r="Q645" s="866"/>
      <c r="R645" s="866"/>
      <c r="S645" s="866"/>
      <c r="T645" s="866"/>
      <c r="U645" s="866"/>
      <c r="V645" s="867"/>
      <c r="W645" s="37" t="s">
        <v>69</v>
      </c>
      <c r="X645" s="743">
        <f>GrossWeightTotal+PalletQtyTotal*25</f>
        <v>4611.0199999999995</v>
      </c>
      <c r="Y645" s="743">
        <f>GrossWeightTotalR+PalletQtyTotalR*25</f>
        <v>4611.0199999999995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873"/>
      <c r="P646" s="865" t="s">
        <v>1043</v>
      </c>
      <c r="Q646" s="866"/>
      <c r="R646" s="866"/>
      <c r="S646" s="866"/>
      <c r="T646" s="866"/>
      <c r="U646" s="866"/>
      <c r="V646" s="867"/>
      <c r="W646" s="37" t="s">
        <v>1041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1420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1420</v>
      </c>
      <c r="Z646" s="37"/>
      <c r="AA646" s="744"/>
      <c r="AB646" s="744"/>
      <c r="AC646" s="744"/>
    </row>
    <row r="647" spans="1:33" ht="14.25" hidden="1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873"/>
      <c r="P647" s="865" t="s">
        <v>1044</v>
      </c>
      <c r="Q647" s="866"/>
      <c r="R647" s="866"/>
      <c r="S647" s="866"/>
      <c r="T647" s="866"/>
      <c r="U647" s="866"/>
      <c r="V647" s="867"/>
      <c r="W647" s="39" t="s">
        <v>1045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10.107660000000001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1046</v>
      </c>
      <c r="B649" s="738" t="s">
        <v>63</v>
      </c>
      <c r="C649" s="764" t="s">
        <v>88</v>
      </c>
      <c r="D649" s="794"/>
      <c r="E649" s="794"/>
      <c r="F649" s="794"/>
      <c r="G649" s="794"/>
      <c r="H649" s="795"/>
      <c r="I649" s="764" t="s">
        <v>298</v>
      </c>
      <c r="J649" s="794"/>
      <c r="K649" s="794"/>
      <c r="L649" s="794"/>
      <c r="M649" s="794"/>
      <c r="N649" s="794"/>
      <c r="O649" s="794"/>
      <c r="P649" s="794"/>
      <c r="Q649" s="794"/>
      <c r="R649" s="794"/>
      <c r="S649" s="794"/>
      <c r="T649" s="794"/>
      <c r="U649" s="794"/>
      <c r="V649" s="794"/>
      <c r="W649" s="795"/>
      <c r="X649" s="764" t="s">
        <v>636</v>
      </c>
      <c r="Y649" s="795"/>
      <c r="Z649" s="764" t="s">
        <v>721</v>
      </c>
      <c r="AA649" s="794"/>
      <c r="AB649" s="794"/>
      <c r="AC649" s="795"/>
      <c r="AD649" s="738" t="s">
        <v>811</v>
      </c>
      <c r="AE649" s="738" t="s">
        <v>913</v>
      </c>
      <c r="AF649" s="764" t="s">
        <v>919</v>
      </c>
      <c r="AG649" s="795"/>
    </row>
    <row r="650" spans="1:33" ht="14.25" customHeight="1" thickTop="1" x14ac:dyDescent="0.2">
      <c r="A650" s="1023" t="s">
        <v>1047</v>
      </c>
      <c r="B650" s="764" t="s">
        <v>63</v>
      </c>
      <c r="C650" s="764" t="s">
        <v>89</v>
      </c>
      <c r="D650" s="764" t="s">
        <v>118</v>
      </c>
      <c r="E650" s="764" t="s">
        <v>191</v>
      </c>
      <c r="F650" s="764" t="s">
        <v>217</v>
      </c>
      <c r="G650" s="764" t="s">
        <v>264</v>
      </c>
      <c r="H650" s="764" t="s">
        <v>88</v>
      </c>
      <c r="I650" s="764" t="s">
        <v>299</v>
      </c>
      <c r="J650" s="764" t="s">
        <v>323</v>
      </c>
      <c r="K650" s="764" t="s">
        <v>395</v>
      </c>
      <c r="L650" s="764" t="s">
        <v>415</v>
      </c>
      <c r="M650" s="764" t="s">
        <v>440</v>
      </c>
      <c r="N650" s="739"/>
      <c r="O650" s="764" t="s">
        <v>467</v>
      </c>
      <c r="P650" s="764" t="s">
        <v>470</v>
      </c>
      <c r="Q650" s="764" t="s">
        <v>479</v>
      </c>
      <c r="R650" s="764" t="s">
        <v>497</v>
      </c>
      <c r="S650" s="764" t="s">
        <v>510</v>
      </c>
      <c r="T650" s="764" t="s">
        <v>523</v>
      </c>
      <c r="U650" s="764" t="s">
        <v>536</v>
      </c>
      <c r="V650" s="764" t="s">
        <v>540</v>
      </c>
      <c r="W650" s="764" t="s">
        <v>623</v>
      </c>
      <c r="X650" s="764" t="s">
        <v>637</v>
      </c>
      <c r="Y650" s="764" t="s">
        <v>678</v>
      </c>
      <c r="Z650" s="764" t="s">
        <v>722</v>
      </c>
      <c r="AA650" s="764" t="s">
        <v>775</v>
      </c>
      <c r="AB650" s="764" t="s">
        <v>792</v>
      </c>
      <c r="AC650" s="764" t="s">
        <v>804</v>
      </c>
      <c r="AD650" s="764" t="s">
        <v>811</v>
      </c>
      <c r="AE650" s="764" t="s">
        <v>913</v>
      </c>
      <c r="AF650" s="764" t="s">
        <v>919</v>
      </c>
      <c r="AG650" s="764" t="s">
        <v>1013</v>
      </c>
    </row>
    <row r="651" spans="1:33" ht="13.5" customHeight="1" thickBot="1" x14ac:dyDescent="0.25">
      <c r="A651" s="1024"/>
      <c r="B651" s="765"/>
      <c r="C651" s="765"/>
      <c r="D651" s="765"/>
      <c r="E651" s="765"/>
      <c r="F651" s="765"/>
      <c r="G651" s="765"/>
      <c r="H651" s="765"/>
      <c r="I651" s="765"/>
      <c r="J651" s="765"/>
      <c r="K651" s="765"/>
      <c r="L651" s="765"/>
      <c r="M651" s="765"/>
      <c r="N651" s="739"/>
      <c r="O651" s="765"/>
      <c r="P651" s="765"/>
      <c r="Q651" s="765"/>
      <c r="R651" s="765"/>
      <c r="S651" s="765"/>
      <c r="T651" s="765"/>
      <c r="U651" s="765"/>
      <c r="V651" s="765"/>
      <c r="W651" s="765"/>
      <c r="X651" s="765"/>
      <c r="Y651" s="765"/>
      <c r="Z651" s="765"/>
      <c r="AA651" s="765"/>
      <c r="AB651" s="765"/>
      <c r="AC651" s="765"/>
      <c r="AD651" s="765"/>
      <c r="AE651" s="765"/>
      <c r="AF651" s="765"/>
      <c r="AG651" s="765"/>
    </row>
    <row r="652" spans="1:33" ht="18" customHeight="1" thickTop="1" thickBot="1" x14ac:dyDescent="0.25">
      <c r="A652" s="40" t="s">
        <v>1048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280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441</v>
      </c>
      <c r="E652" s="46">
        <f>IFERROR(Y92*1,"0")+IFERROR(Y93*1,"0")+IFERROR(Y94*1,"0")+IFERROR(Y98*1,"0")+IFERROR(Y99*1,"0")+IFERROR(Y100*1,"0")+IFERROR(Y101*1,"0")+IFERROR(Y102*1,"0")+IFERROR(Y103*1,"0")+IFERROR(Y104*1,"0")</f>
        <v>801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702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0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552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52" s="46">
        <f>IFERROR(Y394*1,"0")+IFERROR(Y398*1,"0")+IFERROR(Y399*1,"0")+IFERROR(Y400*1,"0")</f>
        <v>1142.4000000000001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0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29.400000000000002</v>
      </c>
      <c r="AA652" s="46">
        <f>IFERROR(Y493*1,"0")+IFERROR(Y497*1,"0")+IFERROR(Y498*1,"0")+IFERROR(Y499*1,"0")+IFERROR(Y500*1,"0")</f>
        <v>105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0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/06ESKAJ5ylI3OpCQFEuwhlyFA5Aie899a3uD8ayFnznYeOt7k07VxXaG5v7B7PDDmxTkfrBSsHq19EcJYlTLA==" saltValue="2RKTQXTd9AxEK3GaAp3c8A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42,40"/>
        <filter val="1 420,00"/>
        <filter val="105,00"/>
        <filter val="120,00"/>
        <filter val="14,00"/>
        <filter val="140,00"/>
        <filter val="162,00"/>
        <filter val="230,00"/>
        <filter val="264,00"/>
        <filter val="280,00"/>
        <filter val="288,00"/>
        <filter val="29,40"/>
        <filter val="378,00"/>
        <filter val="4 052,80"/>
        <filter val="4 386,02"/>
        <filter val="4 611,02"/>
        <filter val="423,00"/>
        <filter val="441,00"/>
        <filter val="50,00"/>
        <filter val="512,40"/>
        <filter val="540,00"/>
        <filter val="544,00"/>
        <filter val="552,00"/>
        <filter val="60,00"/>
        <filter val="630,00"/>
        <filter val="70,00"/>
        <filter val="9"/>
        <filter val="94,00"/>
        <filter val="98,00"/>
      </filters>
    </filterColumn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P132:V132"/>
    <mergeCell ref="P72:T72"/>
    <mergeCell ref="N17:N18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D468:E468"/>
    <mergeCell ref="P363:V363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D450:E450"/>
    <mergeCell ref="D223:E223"/>
    <mergeCell ref="P365:T365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541:T541"/>
    <mergeCell ref="D413:E413"/>
    <mergeCell ref="D484:E484"/>
    <mergeCell ref="D217:E217"/>
    <mergeCell ref="A501:O502"/>
    <mergeCell ref="D465:E465"/>
    <mergeCell ref="D440:E440"/>
    <mergeCell ref="P204:T204"/>
    <mergeCell ref="P446:T446"/>
    <mergeCell ref="D125:E125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P475:T475"/>
    <mergeCell ref="P93:T93"/>
    <mergeCell ref="P539:V539"/>
    <mergeCell ref="D207:E207"/>
    <mergeCell ref="P269:T269"/>
    <mergeCell ref="P164:T164"/>
    <mergeCell ref="D383:E383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A231:O232"/>
    <mergeCell ref="D222:E222"/>
    <mergeCell ref="A637:Z637"/>
    <mergeCell ref="P399:T399"/>
    <mergeCell ref="P333:T333"/>
    <mergeCell ref="P526:T526"/>
    <mergeCell ref="AB17:AB18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P57:V57"/>
    <mergeCell ref="A621:O622"/>
    <mergeCell ref="K650:K651"/>
    <mergeCell ref="G17:G18"/>
    <mergeCell ref="P171:V171"/>
    <mergeCell ref="A403:Z403"/>
    <mergeCell ref="P121:V121"/>
    <mergeCell ref="P647:V647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D604:E604"/>
    <mergeCell ref="P120:V120"/>
    <mergeCell ref="A508:O509"/>
    <mergeCell ref="D299:E299"/>
    <mergeCell ref="D541:E541"/>
    <mergeCell ref="D370:E370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P222:T222"/>
    <mergeCell ref="P193:T193"/>
    <mergeCell ref="A650:A651"/>
    <mergeCell ref="C650:C651"/>
    <mergeCell ref="D181:E181"/>
    <mergeCell ref="J650:J651"/>
    <mergeCell ref="P327:T327"/>
    <mergeCell ref="P500:T500"/>
    <mergeCell ref="P621:V621"/>
    <mergeCell ref="A571:O572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59:Z59"/>
    <mergeCell ref="A66:Z66"/>
    <mergeCell ref="P105:V105"/>
    <mergeCell ref="A562:Z562"/>
    <mergeCell ref="A160:Z160"/>
    <mergeCell ref="A598:Z598"/>
    <mergeCell ref="P577:V577"/>
    <mergeCell ref="P535:T535"/>
    <mergeCell ref="I650:I651"/>
    <mergeCell ref="A580:Z580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P41:V41"/>
    <mergeCell ref="D39:E39"/>
    <mergeCell ref="A9:C9"/>
    <mergeCell ref="P36:T36"/>
    <mergeCell ref="P342:T342"/>
    <mergeCell ref="P317:T317"/>
    <mergeCell ref="P146:T146"/>
    <mergeCell ref="D152:E152"/>
    <mergeCell ref="D394:E394"/>
    <mergeCell ref="A20:Z20"/>
    <mergeCell ref="P62:T62"/>
    <mergeCell ref="P270:T270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A14:M14"/>
    <mergeCell ref="P595:T595"/>
    <mergeCell ref="D467:E467"/>
    <mergeCell ref="P611:T611"/>
    <mergeCell ref="P440:T440"/>
    <mergeCell ref="D554:E554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99:O200"/>
    <mergeCell ref="D555:E555"/>
    <mergeCell ref="P609:T609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5:C5"/>
    <mergeCell ref="D9:E9"/>
    <mergeCell ref="A6:C6"/>
    <mergeCell ref="T6:U9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P304:V304"/>
    <mergeCell ref="A540:Z540"/>
    <mergeCell ref="P344:V344"/>
    <mergeCell ref="D52:E52"/>
    <mergeCell ref="D113:E113"/>
    <mergeCell ref="P180:T180"/>
    <mergeCell ref="P424:T424"/>
    <mergeCell ref="D582:E582"/>
    <mergeCell ref="D533:E533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D548:E548"/>
    <mergeCell ref="A492:Z492"/>
    <mergeCell ref="P406:T406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W17:W18"/>
    <mergeCell ref="P96:V96"/>
    <mergeCell ref="P261:V261"/>
    <mergeCell ref="P118:T118"/>
    <mergeCell ref="P142:T142"/>
    <mergeCell ref="P117:T11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P566:V566"/>
    <mergeCell ref="P517:V517"/>
    <mergeCell ref="P395:V395"/>
    <mergeCell ref="P209:T209"/>
    <mergeCell ref="P147:T147"/>
    <mergeCell ref="P445:T445"/>
    <mergeCell ref="A34:Z34"/>
    <mergeCell ref="A568:Z568"/>
    <mergeCell ref="P614:V614"/>
    <mergeCell ref="P498:T498"/>
    <mergeCell ref="P295:V295"/>
    <mergeCell ref="P178:V178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  <mergeCell ref="P459:V459"/>
    <mergeCell ref="A515:Z515"/>
    <mergeCell ref="P546:V54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56 X94 X100 X129 X406 X408 X410 X419" xr:uid="{00000000-0002-0000-0000-000011000000}">
      <formula1>IF(AK39&gt;0,OR(X39=0,AND(IF(X39-AK39&gt;=0,TRUE,FALSE),X39&gt;0,IF(X39/(H39*J39)=ROUND(X39/(H39*J39),0),TRUE,FALSE))),FALSE)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63 X293" xr:uid="{00000000-0002-0000-0000-000012000000}">
      <formula1>IF(AK51&gt;0,OR(X51=0,AND(IF(X51-AK51&gt;=0,TRUE,FALSE),X51&gt;0,IF(X51/(H51*K51)=ROUND(X51/(H51*K51),0),TRUE,FALSE))),FALSE)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1049</v>
      </c>
      <c r="H1" s="52"/>
    </row>
    <row r="3" spans="2:8" x14ac:dyDescent="0.2">
      <c r="B3" s="47" t="s">
        <v>1050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1051</v>
      </c>
      <c r="D6" s="47" t="s">
        <v>1052</v>
      </c>
      <c r="E6" s="47"/>
    </row>
    <row r="8" spans="2:8" x14ac:dyDescent="0.2">
      <c r="B8" s="47" t="s">
        <v>19</v>
      </c>
      <c r="C8" s="47" t="s">
        <v>1051</v>
      </c>
      <c r="D8" s="47"/>
      <c r="E8" s="47"/>
    </row>
    <row r="10" spans="2:8" x14ac:dyDescent="0.2">
      <c r="B10" s="47" t="s">
        <v>1053</v>
      </c>
      <c r="C10" s="47"/>
      <c r="D10" s="47"/>
      <c r="E10" s="47"/>
    </row>
    <row r="11" spans="2:8" x14ac:dyDescent="0.2">
      <c r="B11" s="47" t="s">
        <v>1054</v>
      </c>
      <c r="C11" s="47"/>
      <c r="D11" s="47"/>
      <c r="E11" s="47"/>
    </row>
    <row r="12" spans="2:8" x14ac:dyDescent="0.2">
      <c r="B12" s="47" t="s">
        <v>1055</v>
      </c>
      <c r="C12" s="47"/>
      <c r="D12" s="47"/>
      <c r="E12" s="47"/>
    </row>
    <row r="13" spans="2:8" x14ac:dyDescent="0.2">
      <c r="B13" s="47" t="s">
        <v>1056</v>
      </c>
      <c r="C13" s="47"/>
      <c r="D13" s="47"/>
      <c r="E13" s="47"/>
    </row>
    <row r="14" spans="2:8" x14ac:dyDescent="0.2">
      <c r="B14" s="47" t="s">
        <v>1057</v>
      </c>
      <c r="C14" s="47"/>
      <c r="D14" s="47"/>
      <c r="E14" s="47"/>
    </row>
    <row r="15" spans="2:8" x14ac:dyDescent="0.2">
      <c r="B15" s="47" t="s">
        <v>1058</v>
      </c>
      <c r="C15" s="47"/>
      <c r="D15" s="47"/>
      <c r="E15" s="47"/>
    </row>
    <row r="16" spans="2:8" x14ac:dyDescent="0.2">
      <c r="B16" s="47" t="s">
        <v>1059</v>
      </c>
      <c r="C16" s="47"/>
      <c r="D16" s="47"/>
      <c r="E16" s="47"/>
    </row>
    <row r="17" spans="2:5" x14ac:dyDescent="0.2">
      <c r="B17" s="47" t="s">
        <v>1060</v>
      </c>
      <c r="C17" s="47"/>
      <c r="D17" s="47"/>
      <c r="E17" s="47"/>
    </row>
    <row r="18" spans="2:5" x14ac:dyDescent="0.2">
      <c r="B18" s="47" t="s">
        <v>1061</v>
      </c>
      <c r="C18" s="47"/>
      <c r="D18" s="47"/>
      <c r="E18" s="47"/>
    </row>
    <row r="19" spans="2:5" x14ac:dyDescent="0.2">
      <c r="B19" s="47" t="s">
        <v>1062</v>
      </c>
      <c r="C19" s="47"/>
      <c r="D19" s="47"/>
      <c r="E19" s="47"/>
    </row>
    <row r="20" spans="2:5" x14ac:dyDescent="0.2">
      <c r="B20" s="47" t="s">
        <v>1063</v>
      </c>
      <c r="C20" s="47"/>
      <c r="D20" s="47"/>
      <c r="E20" s="47"/>
    </row>
  </sheetData>
  <sheetProtection algorithmName="SHA-512" hashValue="l4XXSssyYETM+emblxFESWJuk2fkkOVh9bvhkfGQxx0vCzCCMrK0QFOjd15btStN2/eRlmi40U7oCBJ6g2JqLg==" saltValue="zD82EytJOePsJQ5L7OCh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2025-03-05T12:31:17Z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