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4DD2C3-B06E-498A-BEC0-18125580D48A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P620" i="1"/>
  <c r="BO620" i="1"/>
  <c r="BM620" i="1"/>
  <c r="Y620" i="1"/>
  <c r="BN620" i="1" s="1"/>
  <c r="BO619" i="1"/>
  <c r="BM619" i="1"/>
  <c r="Y619" i="1"/>
  <c r="Z619" i="1" s="1"/>
  <c r="BO618" i="1"/>
  <c r="BN618" i="1"/>
  <c r="BM618" i="1"/>
  <c r="Z618" i="1"/>
  <c r="Y618" i="1"/>
  <c r="BP618" i="1" s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P603" i="1"/>
  <c r="BO603" i="1"/>
  <c r="BM603" i="1"/>
  <c r="Y603" i="1"/>
  <c r="BN603" i="1" s="1"/>
  <c r="BO602" i="1"/>
  <c r="BM602" i="1"/>
  <c r="Y602" i="1"/>
  <c r="Z602" i="1" s="1"/>
  <c r="BO601" i="1"/>
  <c r="BN601" i="1"/>
  <c r="BM601" i="1"/>
  <c r="Z601" i="1"/>
  <c r="Y601" i="1"/>
  <c r="BP601" i="1" s="1"/>
  <c r="BO600" i="1"/>
  <c r="BM600" i="1"/>
  <c r="Y600" i="1"/>
  <c r="BO599" i="1"/>
  <c r="BM599" i="1"/>
  <c r="Y599" i="1"/>
  <c r="BP599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O582" i="1"/>
  <c r="BM582" i="1"/>
  <c r="Z582" i="1"/>
  <c r="Y582" i="1"/>
  <c r="BP582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N563" i="1"/>
  <c r="BM563" i="1"/>
  <c r="Z563" i="1"/>
  <c r="Y563" i="1"/>
  <c r="BP563" i="1" s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BP555" i="1" s="1"/>
  <c r="P555" i="1"/>
  <c r="BO554" i="1"/>
  <c r="BM554" i="1"/>
  <c r="Y554" i="1"/>
  <c r="P554" i="1"/>
  <c r="BO553" i="1"/>
  <c r="BN553" i="1"/>
  <c r="BM553" i="1"/>
  <c r="Z553" i="1"/>
  <c r="Y553" i="1"/>
  <c r="BP553" i="1" s="1"/>
  <c r="BO552" i="1"/>
  <c r="BM552" i="1"/>
  <c r="Y552" i="1"/>
  <c r="BO551" i="1"/>
  <c r="BM551" i="1"/>
  <c r="Y551" i="1"/>
  <c r="Z551" i="1" s="1"/>
  <c r="BO550" i="1"/>
  <c r="BM550" i="1"/>
  <c r="Y550" i="1"/>
  <c r="Z550" i="1" s="1"/>
  <c r="BO549" i="1"/>
  <c r="BN549" i="1"/>
  <c r="BM549" i="1"/>
  <c r="Z549" i="1"/>
  <c r="Y549" i="1"/>
  <c r="BP549" i="1" s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Z533" i="1" s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N527" i="1"/>
  <c r="BM527" i="1"/>
  <c r="Z527" i="1"/>
  <c r="Y527" i="1"/>
  <c r="BP527" i="1" s="1"/>
  <c r="P527" i="1"/>
  <c r="BO526" i="1"/>
  <c r="BM526" i="1"/>
  <c r="Y526" i="1"/>
  <c r="P526" i="1"/>
  <c r="BO525" i="1"/>
  <c r="BM525" i="1"/>
  <c r="Y525" i="1"/>
  <c r="Z525" i="1" s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O477" i="1"/>
  <c r="BM477" i="1"/>
  <c r="Y477" i="1"/>
  <c r="Z477" i="1" s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Z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M453" i="1"/>
  <c r="Y453" i="1"/>
  <c r="BN453" i="1" s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Z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Z425" i="1"/>
  <c r="Y425" i="1"/>
  <c r="BO424" i="1"/>
  <c r="BM424" i="1"/>
  <c r="Y424" i="1"/>
  <c r="BP424" i="1" s="1"/>
  <c r="X422" i="1"/>
  <c r="X421" i="1"/>
  <c r="BO420" i="1"/>
  <c r="BM420" i="1"/>
  <c r="Y420" i="1"/>
  <c r="P420" i="1"/>
  <c r="BO419" i="1"/>
  <c r="BN419" i="1"/>
  <c r="BM419" i="1"/>
  <c r="Z419" i="1"/>
  <c r="Y419" i="1"/>
  <c r="Y421" i="1" s="1"/>
  <c r="P419" i="1"/>
  <c r="X417" i="1"/>
  <c r="X416" i="1"/>
  <c r="BO415" i="1"/>
  <c r="BN415" i="1"/>
  <c r="BM415" i="1"/>
  <c r="Z415" i="1"/>
  <c r="Y415" i="1"/>
  <c r="BP415" i="1" s="1"/>
  <c r="P415" i="1"/>
  <c r="BO414" i="1"/>
  <c r="BM414" i="1"/>
  <c r="Y414" i="1"/>
  <c r="P414" i="1"/>
  <c r="BO413" i="1"/>
  <c r="BM413" i="1"/>
  <c r="Y413" i="1"/>
  <c r="Z413" i="1" s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Z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Z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N367" i="1"/>
  <c r="BM367" i="1"/>
  <c r="Z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Z354" i="1" s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Z328" i="1" s="1"/>
  <c r="P328" i="1"/>
  <c r="BO327" i="1"/>
  <c r="BM327" i="1"/>
  <c r="Y327" i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X315" i="1"/>
  <c r="X314" i="1"/>
  <c r="BO313" i="1"/>
  <c r="BN313" i="1"/>
  <c r="BM313" i="1"/>
  <c r="Z313" i="1"/>
  <c r="Z314" i="1" s="1"/>
  <c r="Y313" i="1"/>
  <c r="Y314" i="1" s="1"/>
  <c r="P313" i="1"/>
  <c r="X310" i="1"/>
  <c r="X309" i="1"/>
  <c r="BO308" i="1"/>
  <c r="BN308" i="1"/>
  <c r="BM308" i="1"/>
  <c r="Z308" i="1"/>
  <c r="Y308" i="1"/>
  <c r="BP308" i="1" s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Z293" i="1" s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N282" i="1"/>
  <c r="BM282" i="1"/>
  <c r="Z282" i="1"/>
  <c r="Y282" i="1"/>
  <c r="BP282" i="1" s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Z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Z266" i="1" s="1"/>
  <c r="P266" i="1"/>
  <c r="BO265" i="1"/>
  <c r="BM265" i="1"/>
  <c r="Y265" i="1"/>
  <c r="P265" i="1"/>
  <c r="BO264" i="1"/>
  <c r="BM264" i="1"/>
  <c r="Z264" i="1"/>
  <c r="Y264" i="1"/>
  <c r="BP264" i="1" s="1"/>
  <c r="P264" i="1"/>
  <c r="X261" i="1"/>
  <c r="X260" i="1"/>
  <c r="BO259" i="1"/>
  <c r="BN259" i="1"/>
  <c r="BM259" i="1"/>
  <c r="Z259" i="1"/>
  <c r="Z260" i="1" s="1"/>
  <c r="Y259" i="1"/>
  <c r="Y261" i="1" s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Z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Z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X225" i="1"/>
  <c r="X224" i="1"/>
  <c r="BO223" i="1"/>
  <c r="BM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O184" i="1"/>
  <c r="BN184" i="1"/>
  <c r="BM184" i="1"/>
  <c r="Z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Z180" i="1"/>
  <c r="Y180" i="1"/>
  <c r="P180" i="1"/>
  <c r="X178" i="1"/>
  <c r="X177" i="1"/>
  <c r="BO176" i="1"/>
  <c r="BN176" i="1"/>
  <c r="BM176" i="1"/>
  <c r="Z176" i="1"/>
  <c r="Z177" i="1" s="1"/>
  <c r="Y176" i="1"/>
  <c r="Y177" i="1" s="1"/>
  <c r="P176" i="1"/>
  <c r="X172" i="1"/>
  <c r="X171" i="1"/>
  <c r="BO170" i="1"/>
  <c r="BN170" i="1"/>
  <c r="BM170" i="1"/>
  <c r="Z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N130" i="1"/>
  <c r="BM130" i="1"/>
  <c r="Z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Z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Z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N102" i="1"/>
  <c r="BM102" i="1"/>
  <c r="Z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Z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Z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Z56" i="1" s="1"/>
  <c r="P56" i="1"/>
  <c r="BO55" i="1"/>
  <c r="BM55" i="1"/>
  <c r="Y55" i="1"/>
  <c r="BP55" i="1" s="1"/>
  <c r="P55" i="1"/>
  <c r="BO54" i="1"/>
  <c r="BM54" i="1"/>
  <c r="Z54" i="1"/>
  <c r="Y54" i="1"/>
  <c r="P54" i="1"/>
  <c r="BO53" i="1"/>
  <c r="BM53" i="1"/>
  <c r="Y53" i="1"/>
  <c r="BP53" i="1" s="1"/>
  <c r="P53" i="1"/>
  <c r="BO52" i="1"/>
  <c r="BN52" i="1"/>
  <c r="BM52" i="1"/>
  <c r="Z52" i="1"/>
  <c r="Y52" i="1"/>
  <c r="BP52" i="1" s="1"/>
  <c r="P52" i="1"/>
  <c r="BO51" i="1"/>
  <c r="BM51" i="1"/>
  <c r="Y51" i="1"/>
  <c r="P51" i="1"/>
  <c r="BO50" i="1"/>
  <c r="BM50" i="1"/>
  <c r="Y50" i="1"/>
  <c r="Z50" i="1" s="1"/>
  <c r="P50" i="1"/>
  <c r="X47" i="1"/>
  <c r="X46" i="1"/>
  <c r="BO45" i="1"/>
  <c r="BM45" i="1"/>
  <c r="Y45" i="1"/>
  <c r="P45" i="1"/>
  <c r="BO44" i="1"/>
  <c r="BM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N37" i="1"/>
  <c r="BM37" i="1"/>
  <c r="Z37" i="1"/>
  <c r="Y37" i="1"/>
  <c r="BP37" i="1" s="1"/>
  <c r="P37" i="1"/>
  <c r="BO36" i="1"/>
  <c r="BM36" i="1"/>
  <c r="Y36" i="1"/>
  <c r="P36" i="1"/>
  <c r="BO35" i="1"/>
  <c r="BM35" i="1"/>
  <c r="Y35" i="1"/>
  <c r="Z35" i="1" s="1"/>
  <c r="P35" i="1"/>
  <c r="X31" i="1"/>
  <c r="X30" i="1"/>
  <c r="BO29" i="1"/>
  <c r="BM29" i="1"/>
  <c r="Y29" i="1"/>
  <c r="Z29" i="1" s="1"/>
  <c r="Z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3" i="1" s="1"/>
  <c r="Y22" i="1"/>
  <c r="P22" i="1"/>
  <c r="H10" i="1"/>
  <c r="A9" i="1"/>
  <c r="A10" i="1" s="1"/>
  <c r="D7" i="1"/>
  <c r="Q6" i="1"/>
  <c r="P2" i="1"/>
  <c r="BN56" i="1" l="1"/>
  <c r="BP56" i="1"/>
  <c r="BN110" i="1"/>
  <c r="BP110" i="1"/>
  <c r="BN151" i="1"/>
  <c r="Y154" i="1"/>
  <c r="BN249" i="1"/>
  <c r="BP249" i="1"/>
  <c r="BP251" i="1"/>
  <c r="BN251" i="1"/>
  <c r="Z251" i="1"/>
  <c r="BP255" i="1"/>
  <c r="BN255" i="1"/>
  <c r="Z255" i="1"/>
  <c r="BP291" i="1"/>
  <c r="BN291" i="1"/>
  <c r="Z291" i="1"/>
  <c r="BP352" i="1"/>
  <c r="Z352" i="1"/>
  <c r="BN424" i="1"/>
  <c r="BP437" i="1"/>
  <c r="BN437" i="1"/>
  <c r="Z437" i="1"/>
  <c r="BN441" i="1"/>
  <c r="BP441" i="1"/>
  <c r="Y447" i="1"/>
  <c r="BN445" i="1"/>
  <c r="Z445" i="1"/>
  <c r="BP451" i="1"/>
  <c r="Z451" i="1"/>
  <c r="BP474" i="1"/>
  <c r="BN474" i="1"/>
  <c r="Z474" i="1"/>
  <c r="Y494" i="1"/>
  <c r="BP493" i="1"/>
  <c r="BN493" i="1"/>
  <c r="Z493" i="1"/>
  <c r="Z494" i="1" s="1"/>
  <c r="BP499" i="1"/>
  <c r="BN499" i="1"/>
  <c r="Z499" i="1"/>
  <c r="BP523" i="1"/>
  <c r="Z523" i="1"/>
  <c r="BP559" i="1"/>
  <c r="BN559" i="1"/>
  <c r="Z559" i="1"/>
  <c r="BP569" i="1"/>
  <c r="BN569" i="1"/>
  <c r="Z569" i="1"/>
  <c r="Z571" i="1" s="1"/>
  <c r="BP587" i="1"/>
  <c r="BN587" i="1"/>
  <c r="Z587" i="1"/>
  <c r="Z25" i="1"/>
  <c r="BN35" i="1"/>
  <c r="BP35" i="1"/>
  <c r="BN50" i="1"/>
  <c r="BP50" i="1"/>
  <c r="Y57" i="1"/>
  <c r="Z60" i="1"/>
  <c r="BN60" i="1"/>
  <c r="Z72" i="1"/>
  <c r="BN72" i="1"/>
  <c r="Z76" i="1"/>
  <c r="Z80" i="1"/>
  <c r="BN80" i="1"/>
  <c r="Z86" i="1"/>
  <c r="BN86" i="1"/>
  <c r="Z93" i="1"/>
  <c r="Z112" i="1"/>
  <c r="BN112" i="1"/>
  <c r="Z118" i="1"/>
  <c r="BN118" i="1"/>
  <c r="Z124" i="1"/>
  <c r="Z127" i="1"/>
  <c r="BN127" i="1"/>
  <c r="BN128" i="1"/>
  <c r="BP128" i="1"/>
  <c r="Z164" i="1"/>
  <c r="BN164" i="1"/>
  <c r="Z182" i="1"/>
  <c r="BN182" i="1"/>
  <c r="Z216" i="1"/>
  <c r="BN216" i="1"/>
  <c r="Z220" i="1"/>
  <c r="BN220" i="1"/>
  <c r="BN227" i="1"/>
  <c r="Y232" i="1"/>
  <c r="BP229" i="1"/>
  <c r="BN229" i="1"/>
  <c r="Z229" i="1"/>
  <c r="BP236" i="1"/>
  <c r="BN236" i="1"/>
  <c r="Z236" i="1"/>
  <c r="BP240" i="1"/>
  <c r="BN240" i="1"/>
  <c r="Z240" i="1"/>
  <c r="BN266" i="1"/>
  <c r="BP266" i="1"/>
  <c r="BP268" i="1"/>
  <c r="BN268" i="1"/>
  <c r="Z268" i="1"/>
  <c r="BN272" i="1"/>
  <c r="BP272" i="1"/>
  <c r="O652" i="1"/>
  <c r="BP277" i="1"/>
  <c r="BN277" i="1"/>
  <c r="Z277" i="1"/>
  <c r="Z278" i="1" s="1"/>
  <c r="BN328" i="1"/>
  <c r="BP328" i="1"/>
  <c r="Y334" i="1"/>
  <c r="BP332" i="1"/>
  <c r="BN332" i="1"/>
  <c r="Z332" i="1"/>
  <c r="BP360" i="1"/>
  <c r="BN360" i="1"/>
  <c r="Z360" i="1"/>
  <c r="BP365" i="1"/>
  <c r="BN365" i="1"/>
  <c r="Z365" i="1"/>
  <c r="BP411" i="1"/>
  <c r="Z411" i="1"/>
  <c r="BN469" i="1"/>
  <c r="BP469" i="1"/>
  <c r="BN477" i="1"/>
  <c r="BP477" i="1"/>
  <c r="BP530" i="1"/>
  <c r="BN530" i="1"/>
  <c r="Z530" i="1"/>
  <c r="BN550" i="1"/>
  <c r="BP550" i="1"/>
  <c r="BP556" i="1"/>
  <c r="Z556" i="1"/>
  <c r="Y571" i="1"/>
  <c r="BP586" i="1"/>
  <c r="Z586" i="1"/>
  <c r="BP588" i="1"/>
  <c r="BN588" i="1"/>
  <c r="Z588" i="1"/>
  <c r="BN602" i="1"/>
  <c r="BP602" i="1"/>
  <c r="BP605" i="1"/>
  <c r="BN605" i="1"/>
  <c r="Z605" i="1"/>
  <c r="BN619" i="1"/>
  <c r="BP619" i="1"/>
  <c r="BP639" i="1"/>
  <c r="Z639" i="1"/>
  <c r="BN354" i="1"/>
  <c r="BP354" i="1"/>
  <c r="BN375" i="1"/>
  <c r="BP375" i="1"/>
  <c r="BN413" i="1"/>
  <c r="BP413" i="1"/>
  <c r="BN468" i="1"/>
  <c r="BP468" i="1"/>
  <c r="Y489" i="1"/>
  <c r="BN525" i="1"/>
  <c r="BP525" i="1"/>
  <c r="BN533" i="1"/>
  <c r="BP533" i="1"/>
  <c r="BN551" i="1"/>
  <c r="BP551" i="1"/>
  <c r="Y566" i="1"/>
  <c r="Y641" i="1"/>
  <c r="Y42" i="1"/>
  <c r="Y189" i="1"/>
  <c r="BP180" i="1"/>
  <c r="BN180" i="1"/>
  <c r="BP293" i="1"/>
  <c r="BN293" i="1"/>
  <c r="BP348" i="1"/>
  <c r="BN348" i="1"/>
  <c r="Z348" i="1"/>
  <c r="BP369" i="1"/>
  <c r="BN369" i="1"/>
  <c r="Z369" i="1"/>
  <c r="BP382" i="1"/>
  <c r="BN382" i="1"/>
  <c r="Y426" i="1"/>
  <c r="BP425" i="1"/>
  <c r="BN425" i="1"/>
  <c r="Y455" i="1"/>
  <c r="BP450" i="1"/>
  <c r="BN450" i="1"/>
  <c r="Z450" i="1"/>
  <c r="BP186" i="1"/>
  <c r="BN186" i="1"/>
  <c r="Z186" i="1"/>
  <c r="Y622" i="1"/>
  <c r="BP617" i="1"/>
  <c r="BN617" i="1"/>
  <c r="Y621" i="1"/>
  <c r="Z617" i="1"/>
  <c r="BP99" i="1"/>
  <c r="BN99" i="1"/>
  <c r="BP218" i="1"/>
  <c r="BN218" i="1"/>
  <c r="BP270" i="1"/>
  <c r="BN270" i="1"/>
  <c r="BP68" i="1"/>
  <c r="BN68" i="1"/>
  <c r="Z218" i="1"/>
  <c r="Z270" i="1"/>
  <c r="BP407" i="1"/>
  <c r="BN407" i="1"/>
  <c r="Z407" i="1"/>
  <c r="BP475" i="1"/>
  <c r="BN475" i="1"/>
  <c r="Z475" i="1"/>
  <c r="BP548" i="1"/>
  <c r="BN548" i="1"/>
  <c r="Z548" i="1"/>
  <c r="BP600" i="1"/>
  <c r="BN600" i="1"/>
  <c r="Z600" i="1"/>
  <c r="BP39" i="1"/>
  <c r="BN39" i="1"/>
  <c r="BP147" i="1"/>
  <c r="BN147" i="1"/>
  <c r="Z147" i="1"/>
  <c r="BP253" i="1"/>
  <c r="BN253" i="1"/>
  <c r="Z253" i="1"/>
  <c r="Y319" i="1"/>
  <c r="Y318" i="1"/>
  <c r="BP317" i="1"/>
  <c r="BN317" i="1"/>
  <c r="Y377" i="1"/>
  <c r="BP376" i="1"/>
  <c r="BN376" i="1"/>
  <c r="BP399" i="1"/>
  <c r="BN399" i="1"/>
  <c r="BP472" i="1"/>
  <c r="BN472" i="1"/>
  <c r="BP604" i="1"/>
  <c r="BN604" i="1"/>
  <c r="Z604" i="1"/>
  <c r="BP141" i="1"/>
  <c r="BN141" i="1"/>
  <c r="BP238" i="1"/>
  <c r="BN238" i="1"/>
  <c r="Z238" i="1"/>
  <c r="Z317" i="1"/>
  <c r="Z318" i="1" s="1"/>
  <c r="Z376" i="1"/>
  <c r="Z399" i="1"/>
  <c r="Z472" i="1"/>
  <c r="BP552" i="1"/>
  <c r="BN552" i="1"/>
  <c r="Z552" i="1"/>
  <c r="Y31" i="1"/>
  <c r="Y30" i="1"/>
  <c r="BP29" i="1"/>
  <c r="BN29" i="1"/>
  <c r="B652" i="1"/>
  <c r="BP45" i="1"/>
  <c r="BN45" i="1"/>
  <c r="Z45" i="1"/>
  <c r="Z141" i="1"/>
  <c r="BP284" i="1"/>
  <c r="BN284" i="1"/>
  <c r="Z284" i="1"/>
  <c r="BP439" i="1"/>
  <c r="BN439" i="1"/>
  <c r="Z439" i="1"/>
  <c r="BP484" i="1"/>
  <c r="BN484" i="1"/>
  <c r="Z484" i="1"/>
  <c r="BP247" i="1"/>
  <c r="BN247" i="1"/>
  <c r="Z39" i="1"/>
  <c r="BP54" i="1"/>
  <c r="BN54" i="1"/>
  <c r="BP162" i="1"/>
  <c r="BN162" i="1"/>
  <c r="Z162" i="1"/>
  <c r="Z247" i="1"/>
  <c r="BP388" i="1"/>
  <c r="BN388" i="1"/>
  <c r="Z388" i="1"/>
  <c r="BP498" i="1"/>
  <c r="BN498" i="1"/>
  <c r="Z498" i="1"/>
  <c r="BP529" i="1"/>
  <c r="BN529" i="1"/>
  <c r="Z529" i="1"/>
  <c r="X644" i="1"/>
  <c r="X645" i="1" s="1"/>
  <c r="BN25" i="1"/>
  <c r="BN62" i="1"/>
  <c r="BN76" i="1"/>
  <c r="Y89" i="1"/>
  <c r="BN93" i="1"/>
  <c r="Y121" i="1"/>
  <c r="BN124" i="1"/>
  <c r="BN136" i="1"/>
  <c r="Y153" i="1"/>
  <c r="Y210" i="1"/>
  <c r="Y231" i="1"/>
  <c r="BN242" i="1"/>
  <c r="BP259" i="1"/>
  <c r="BN264" i="1"/>
  <c r="Y323" i="1"/>
  <c r="BN352" i="1"/>
  <c r="BN411" i="1"/>
  <c r="Y427" i="1"/>
  <c r="BP445" i="1"/>
  <c r="BN451" i="1"/>
  <c r="Z488" i="1"/>
  <c r="Z489" i="1" s="1"/>
  <c r="BN523" i="1"/>
  <c r="Z555" i="1"/>
  <c r="BN556" i="1"/>
  <c r="Z565" i="1"/>
  <c r="Z570" i="1"/>
  <c r="BN582" i="1"/>
  <c r="Z585" i="1"/>
  <c r="BN586" i="1"/>
  <c r="Y589" i="1"/>
  <c r="Y607" i="1"/>
  <c r="Z638" i="1"/>
  <c r="BN639" i="1"/>
  <c r="Y65" i="1"/>
  <c r="E652" i="1"/>
  <c r="Y133" i="1"/>
  <c r="Y137" i="1"/>
  <c r="Z151" i="1"/>
  <c r="BP176" i="1"/>
  <c r="Z227" i="1"/>
  <c r="Y278" i="1"/>
  <c r="BP313" i="1"/>
  <c r="Y335" i="1"/>
  <c r="Y371" i="1"/>
  <c r="BP419" i="1"/>
  <c r="Z424" i="1"/>
  <c r="Z426" i="1" s="1"/>
  <c r="Z453" i="1"/>
  <c r="BP458" i="1"/>
  <c r="Z469" i="1"/>
  <c r="Y508" i="1"/>
  <c r="Y572" i="1"/>
  <c r="Z599" i="1"/>
  <c r="Z603" i="1"/>
  <c r="Z620" i="1"/>
  <c r="Y64" i="1"/>
  <c r="Y73" i="1"/>
  <c r="Y106" i="1"/>
  <c r="Y260" i="1"/>
  <c r="Y486" i="1"/>
  <c r="BN488" i="1"/>
  <c r="Y501" i="1"/>
  <c r="BN555" i="1"/>
  <c r="BN565" i="1"/>
  <c r="BN570" i="1"/>
  <c r="BN585" i="1"/>
  <c r="BN638" i="1"/>
  <c r="Y46" i="1"/>
  <c r="Y148" i="1"/>
  <c r="Y167" i="1"/>
  <c r="Y285" i="1"/>
  <c r="R652" i="1"/>
  <c r="V652" i="1"/>
  <c r="Y391" i="1"/>
  <c r="Y416" i="1"/>
  <c r="Y459" i="1"/>
  <c r="BN599" i="1"/>
  <c r="Y606" i="1"/>
  <c r="X642" i="1"/>
  <c r="Y83" i="1"/>
  <c r="F652" i="1"/>
  <c r="J652" i="1"/>
  <c r="Y273" i="1"/>
  <c r="BP488" i="1"/>
  <c r="Y567" i="1"/>
  <c r="BP638" i="1"/>
  <c r="Y640" i="1"/>
  <c r="Y82" i="1"/>
  <c r="Y144" i="1"/>
  <c r="H652" i="1"/>
  <c r="T652" i="1"/>
  <c r="Y590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BN38" i="1"/>
  <c r="Z40" i="1"/>
  <c r="BN40" i="1"/>
  <c r="Y41" i="1"/>
  <c r="Z44" i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BN181" i="1"/>
  <c r="Z183" i="1"/>
  <c r="BN183" i="1"/>
  <c r="Z185" i="1"/>
  <c r="BN185" i="1"/>
  <c r="Z187" i="1"/>
  <c r="BN187" i="1"/>
  <c r="Y188" i="1"/>
  <c r="Z192" i="1"/>
  <c r="BN192" i="1"/>
  <c r="BP192" i="1"/>
  <c r="Y195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Y211" i="1"/>
  <c r="Y224" i="1"/>
  <c r="BP213" i="1"/>
  <c r="BP217" i="1"/>
  <c r="BN217" i="1"/>
  <c r="Z217" i="1"/>
  <c r="BP221" i="1"/>
  <c r="BN221" i="1"/>
  <c r="Z221" i="1"/>
  <c r="BP230" i="1"/>
  <c r="BN230" i="1"/>
  <c r="Z230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H9" i="1"/>
  <c r="Y26" i="1"/>
  <c r="Y96" i="1"/>
  <c r="Y115" i="1"/>
  <c r="Y159" i="1"/>
  <c r="Z193" i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L652" i="1"/>
  <c r="Y257" i="1"/>
  <c r="M652" i="1"/>
  <c r="Z265" i="1"/>
  <c r="BN265" i="1"/>
  <c r="BP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Y363" i="1"/>
  <c r="Z359" i="1"/>
  <c r="BN359" i="1"/>
  <c r="Z361" i="1"/>
  <c r="BN361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Y301" i="1"/>
  <c r="Y329" i="1"/>
  <c r="Y344" i="1"/>
  <c r="Y355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Y481" i="1"/>
  <c r="BP466" i="1"/>
  <c r="BN466" i="1"/>
  <c r="Z466" i="1"/>
  <c r="BP470" i="1"/>
  <c r="BN470" i="1"/>
  <c r="Z470" i="1"/>
  <c r="Y485" i="1"/>
  <c r="Y502" i="1"/>
  <c r="BP506" i="1"/>
  <c r="BN506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B652" i="1"/>
  <c r="Z473" i="1"/>
  <c r="BN473" i="1"/>
  <c r="Z476" i="1"/>
  <c r="BN476" i="1"/>
  <c r="Z478" i="1"/>
  <c r="BN478" i="1"/>
  <c r="Z479" i="1"/>
  <c r="BN479" i="1"/>
  <c r="Z483" i="1"/>
  <c r="Z485" i="1" s="1"/>
  <c r="BN483" i="1"/>
  <c r="BP483" i="1"/>
  <c r="AA652" i="1"/>
  <c r="Y495" i="1"/>
  <c r="Z497" i="1"/>
  <c r="BN497" i="1"/>
  <c r="BP497" i="1"/>
  <c r="Z500" i="1"/>
  <c r="BN500" i="1"/>
  <c r="Z505" i="1"/>
  <c r="BN505" i="1"/>
  <c r="BP505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362" i="1" l="1"/>
  <c r="Z224" i="1"/>
  <c r="Z560" i="1"/>
  <c r="Z256" i="1"/>
  <c r="Z46" i="1"/>
  <c r="Z41" i="1"/>
  <c r="Z606" i="1"/>
  <c r="Z640" i="1"/>
  <c r="Z589" i="1"/>
  <c r="Z355" i="1"/>
  <c r="Z295" i="1"/>
  <c r="Z545" i="1"/>
  <c r="Z82" i="1"/>
  <c r="Z384" i="1"/>
  <c r="Z120" i="1"/>
  <c r="Z114" i="1"/>
  <c r="Z88" i="1"/>
  <c r="Z621" i="1"/>
  <c r="Z627" i="1"/>
  <c r="Z143" i="1"/>
  <c r="Z166" i="1"/>
  <c r="Z132" i="1"/>
  <c r="Z501" i="1"/>
  <c r="Z401" i="1"/>
  <c r="Z371" i="1"/>
  <c r="Z273" i="1"/>
  <c r="Z188" i="1"/>
  <c r="Z105" i="1"/>
  <c r="Z64" i="1"/>
  <c r="Z57" i="1"/>
  <c r="Z614" i="1"/>
  <c r="Z480" i="1"/>
  <c r="Z442" i="1"/>
  <c r="Y646" i="1"/>
  <c r="Z210" i="1"/>
  <c r="Y643" i="1"/>
  <c r="Z596" i="1"/>
  <c r="Z508" i="1"/>
  <c r="Z538" i="1"/>
  <c r="Z416" i="1"/>
  <c r="Z455" i="1"/>
  <c r="Z243" i="1"/>
  <c r="Z194" i="1"/>
  <c r="Z73" i="1"/>
  <c r="Y642" i="1"/>
  <c r="Y644" i="1"/>
  <c r="Z26" i="1"/>
  <c r="Y645" i="1" l="1"/>
  <c r="Z647" i="1"/>
</calcChain>
</file>

<file path=xl/sharedStrings.xml><?xml version="1.0" encoding="utf-8"?>
<sst xmlns="http://schemas.openxmlformats.org/spreadsheetml/2006/main" count="3026" uniqueCount="1065">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</sst>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1064</v>
      </c>
      <c r="I5" s="1048"/>
      <c r="J5" s="1048"/>
      <c r="K5" s="1048"/>
      <c r="L5" s="1048"/>
      <c r="M5" s="853"/>
      <c r="N5" s="58"/>
      <c r="P5" s="24" t="s">
        <v>10</v>
      </c>
      <c r="Q5" s="1122">
        <v>45723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Пятница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906">
        <v>0.375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21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60"/>
      <c r="R10" s="961"/>
      <c r="U10" s="24" t="s">
        <v>23</v>
      </c>
      <c r="V10" s="841" t="s">
        <v>24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6"/>
      <c r="R11" s="877"/>
      <c r="U11" s="24" t="s">
        <v>27</v>
      </c>
      <c r="V11" s="107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29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30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31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32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35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919" t="s">
        <v>38</v>
      </c>
      <c r="D17" s="789" t="s">
        <v>39</v>
      </c>
      <c r="E17" s="883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882"/>
      <c r="R17" s="882"/>
      <c r="S17" s="882"/>
      <c r="T17" s="883"/>
      <c r="U17" s="1153" t="s">
        <v>51</v>
      </c>
      <c r="V17" s="867"/>
      <c r="W17" s="789" t="s">
        <v>52</v>
      </c>
      <c r="X17" s="789" t="s">
        <v>53</v>
      </c>
      <c r="Y17" s="1150" t="s">
        <v>54</v>
      </c>
      <c r="Z17" s="989" t="s">
        <v>55</v>
      </c>
      <c r="AA17" s="1033" t="s">
        <v>56</v>
      </c>
      <c r="AB17" s="1033" t="s">
        <v>57</v>
      </c>
      <c r="AC17" s="1033" t="s">
        <v>58</v>
      </c>
      <c r="AD17" s="1033" t="s">
        <v>59</v>
      </c>
      <c r="AE17" s="1102"/>
      <c r="AF17" s="1103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61</v>
      </c>
      <c r="V18" s="67" t="s">
        <v>62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63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88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69</v>
      </c>
      <c r="X36" s="741">
        <v>200</v>
      </c>
      <c r="Y36" s="742">
        <f t="shared" si="0"/>
        <v>205.20000000000002</v>
      </c>
      <c r="Z36" s="36">
        <f>IFERROR(IF(Y36=0,"",ROUNDUP(Y36/H36,0)*0.01898),"")</f>
        <v>0.36062</v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208.05555555555554</v>
      </c>
      <c r="BN36" s="64">
        <f t="shared" si="2"/>
        <v>213.46499999999997</v>
      </c>
      <c r="BO36" s="64">
        <f t="shared" si="3"/>
        <v>0.28935185185185186</v>
      </c>
      <c r="BP36" s="64">
        <f t="shared" si="4"/>
        <v>0.296875</v>
      </c>
    </row>
    <row r="37" spans="1:68" ht="16.5" hidden="1" customHeight="1" x14ac:dyDescent="0.25">
      <c r="A37" s="54" t="s">
        <v>99</v>
      </c>
      <c r="B37" s="54" t="s">
        <v>100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69</v>
      </c>
      <c r="X39" s="741">
        <v>120</v>
      </c>
      <c r="Y39" s="742">
        <f t="shared" si="0"/>
        <v>120</v>
      </c>
      <c r="Z39" s="36">
        <f>IFERROR(IF(Y39=0,"",ROUNDUP(Y39/H39,0)*0.00902),"")</f>
        <v>0.27060000000000001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126.3</v>
      </c>
      <c r="BN39" s="64">
        <f t="shared" si="2"/>
        <v>126.3</v>
      </c>
      <c r="BO39" s="64">
        <f t="shared" si="3"/>
        <v>0.22727272727272729</v>
      </c>
      <c r="BP39" s="64">
        <f t="shared" si="4"/>
        <v>0.22727272727272729</v>
      </c>
    </row>
    <row r="40" spans="1:68" ht="27" hidden="1" customHeight="1" x14ac:dyDescent="0.25">
      <c r="A40" s="54" t="s">
        <v>109</v>
      </c>
      <c r="B40" s="54" t="s">
        <v>110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80</v>
      </c>
      <c r="Q41" s="759"/>
      <c r="R41" s="759"/>
      <c r="S41" s="759"/>
      <c r="T41" s="759"/>
      <c r="U41" s="759"/>
      <c r="V41" s="760"/>
      <c r="W41" s="37" t="s">
        <v>81</v>
      </c>
      <c r="X41" s="743">
        <f>IFERROR(X35/H35,"0")+IFERROR(X36/H36,"0")+IFERROR(X37/H37,"0")+IFERROR(X38/H38,"0")+IFERROR(X39/H39,"0")+IFERROR(X40/H40,"0")</f>
        <v>48.518518518518519</v>
      </c>
      <c r="Y41" s="743">
        <f>IFERROR(Y35/H35,"0")+IFERROR(Y36/H36,"0")+IFERROR(Y37/H37,"0")+IFERROR(Y38/H38,"0")+IFERROR(Y39/H39,"0")+IFERROR(Y40/H40,"0")</f>
        <v>49</v>
      </c>
      <c r="Z41" s="743">
        <f>IFERROR(IF(Z35="",0,Z35),"0")+IFERROR(IF(Z36="",0,Z36),"0")+IFERROR(IF(Z37="",0,Z37),"0")+IFERROR(IF(Z38="",0,Z38),"0")+IFERROR(IF(Z39="",0,Z39),"0")+IFERROR(IF(Z40="",0,Z40),"0")</f>
        <v>0.63122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80</v>
      </c>
      <c r="Q42" s="759"/>
      <c r="R42" s="759"/>
      <c r="S42" s="759"/>
      <c r="T42" s="759"/>
      <c r="U42" s="759"/>
      <c r="V42" s="760"/>
      <c r="W42" s="37" t="s">
        <v>69</v>
      </c>
      <c r="X42" s="743">
        <f>IFERROR(SUM(X35:X40),"0")</f>
        <v>320</v>
      </c>
      <c r="Y42" s="743">
        <f>IFERROR(SUM(Y35:Y40),"0")</f>
        <v>325.20000000000005</v>
      </c>
      <c r="Z42" s="37"/>
      <c r="AA42" s="744"/>
      <c r="AB42" s="744"/>
      <c r="AC42" s="744"/>
    </row>
    <row r="43" spans="1:68" ht="14.25" hidden="1" customHeight="1" x14ac:dyDescent="0.25">
      <c r="A43" s="757" t="s">
        <v>64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111</v>
      </c>
      <c r="B44" s="54" t="s">
        <v>112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115</v>
      </c>
      <c r="B45" s="54" t="s">
        <v>116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80</v>
      </c>
      <c r="Q46" s="759"/>
      <c r="R46" s="759"/>
      <c r="S46" s="759"/>
      <c r="T46" s="759"/>
      <c r="U46" s="759"/>
      <c r="V46" s="760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80</v>
      </c>
      <c r="Q47" s="759"/>
      <c r="R47" s="759"/>
      <c r="S47" s="759"/>
      <c r="T47" s="759"/>
      <c r="U47" s="759"/>
      <c r="V47" s="760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118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90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119</v>
      </c>
      <c r="B50" s="54" t="s">
        <v>120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107</v>
      </c>
      <c r="M51" s="33" t="s">
        <v>97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124</v>
      </c>
      <c r="AG51" s="64"/>
      <c r="AJ51" s="68" t="s">
        <v>108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131</v>
      </c>
      <c r="B54" s="54" t="s">
        <v>132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124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133</v>
      </c>
      <c r="B55" s="54" t="s">
        <v>134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135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136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137</v>
      </c>
      <c r="B56" s="54" t="s">
        <v>138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69</v>
      </c>
      <c r="X56" s="741">
        <v>405</v>
      </c>
      <c r="Y56" s="742">
        <f t="shared" si="5"/>
        <v>405</v>
      </c>
      <c r="Z56" s="36">
        <f>IFERROR(IF(Y56=0,"",ROUNDUP(Y56/H56,0)*0.00902),"")</f>
        <v>0.81180000000000008</v>
      </c>
      <c r="AA56" s="56"/>
      <c r="AB56" s="57"/>
      <c r="AC56" s="107" t="s">
        <v>124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423.9</v>
      </c>
      <c r="BN56" s="64">
        <f t="shared" si="7"/>
        <v>423.9</v>
      </c>
      <c r="BO56" s="64">
        <f t="shared" si="8"/>
        <v>0.68181818181818188</v>
      </c>
      <c r="BP56" s="64">
        <f t="shared" si="9"/>
        <v>0.68181818181818188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80</v>
      </c>
      <c r="Q57" s="759"/>
      <c r="R57" s="759"/>
      <c r="S57" s="759"/>
      <c r="T57" s="759"/>
      <c r="U57" s="759"/>
      <c r="V57" s="760"/>
      <c r="W57" s="37" t="s">
        <v>81</v>
      </c>
      <c r="X57" s="743">
        <f>IFERROR(X50/H50,"0")+IFERROR(X51/H51,"0")+IFERROR(X52/H52,"0")+IFERROR(X53/H53,"0")+IFERROR(X54/H54,"0")+IFERROR(X55/H55,"0")+IFERROR(X56/H56,"0")</f>
        <v>90</v>
      </c>
      <c r="Y57" s="743">
        <f>IFERROR(Y50/H50,"0")+IFERROR(Y51/H51,"0")+IFERROR(Y52/H52,"0")+IFERROR(Y53/H53,"0")+IFERROR(Y54/H54,"0")+IFERROR(Y55/H55,"0")+IFERROR(Y56/H56,"0")</f>
        <v>90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0.81180000000000008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80</v>
      </c>
      <c r="Q58" s="759"/>
      <c r="R58" s="759"/>
      <c r="S58" s="759"/>
      <c r="T58" s="759"/>
      <c r="U58" s="759"/>
      <c r="V58" s="760"/>
      <c r="W58" s="37" t="s">
        <v>69</v>
      </c>
      <c r="X58" s="743">
        <f>IFERROR(SUM(X50:X56),"0")</f>
        <v>405</v>
      </c>
      <c r="Y58" s="743">
        <f>IFERROR(SUM(Y50:Y56),"0")</f>
        <v>405</v>
      </c>
      <c r="Z58" s="37"/>
      <c r="AA58" s="744"/>
      <c r="AB58" s="744"/>
      <c r="AC58" s="744"/>
    </row>
    <row r="59" spans="1:68" ht="14.25" hidden="1" customHeight="1" x14ac:dyDescent="0.25">
      <c r="A59" s="757" t="s">
        <v>139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140</v>
      </c>
      <c r="B60" s="54" t="s">
        <v>141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143</v>
      </c>
      <c r="B61" s="54" t="s">
        <v>144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146</v>
      </c>
      <c r="B62" s="54" t="s">
        <v>147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148</v>
      </c>
      <c r="B63" s="54" t="s">
        <v>149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107</v>
      </c>
      <c r="M63" s="33" t="s">
        <v>97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69</v>
      </c>
      <c r="X63" s="741">
        <v>225</v>
      </c>
      <c r="Y63" s="7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15" t="s">
        <v>142</v>
      </c>
      <c r="AG63" s="64"/>
      <c r="AJ63" s="68" t="s">
        <v>108</v>
      </c>
      <c r="AK63" s="68">
        <v>491.4</v>
      </c>
      <c r="BB63" s="116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80</v>
      </c>
      <c r="Q64" s="759"/>
      <c r="R64" s="759"/>
      <c r="S64" s="759"/>
      <c r="T64" s="759"/>
      <c r="U64" s="759"/>
      <c r="V64" s="760"/>
      <c r="W64" s="37" t="s">
        <v>81</v>
      </c>
      <c r="X64" s="743">
        <f>IFERROR(X60/H60,"0")+IFERROR(X61/H61,"0")+IFERROR(X62/H62,"0")+IFERROR(X63/H63,"0")</f>
        <v>83.333333333333329</v>
      </c>
      <c r="Y64" s="743">
        <f>IFERROR(Y60/H60,"0")+IFERROR(Y61/H61,"0")+IFERROR(Y62/H62,"0")+IFERROR(Y63/H63,"0")</f>
        <v>84</v>
      </c>
      <c r="Z64" s="743">
        <f>IFERROR(IF(Z60="",0,Z60),"0")+IFERROR(IF(Z61="",0,Z61),"0")+IFERROR(IF(Z62="",0,Z62),"0")+IFERROR(IF(Z63="",0,Z63),"0")</f>
        <v>0.54683999999999999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80</v>
      </c>
      <c r="Q65" s="759"/>
      <c r="R65" s="759"/>
      <c r="S65" s="759"/>
      <c r="T65" s="759"/>
      <c r="U65" s="759"/>
      <c r="V65" s="760"/>
      <c r="W65" s="37" t="s">
        <v>69</v>
      </c>
      <c r="X65" s="743">
        <f>IFERROR(SUM(X60:X63),"0")</f>
        <v>225</v>
      </c>
      <c r="Y65" s="743">
        <f>IFERROR(SUM(Y60:Y63),"0")</f>
        <v>226.8</v>
      </c>
      <c r="Z65" s="37"/>
      <c r="AA65" s="744"/>
      <c r="AB65" s="744"/>
      <c r="AC65" s="744"/>
    </row>
    <row r="66" spans="1:68" ht="14.25" hidden="1" customHeight="1" x14ac:dyDescent="0.25">
      <c r="A66" s="757" t="s">
        <v>150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151</v>
      </c>
      <c r="B67" s="54" t="s">
        <v>152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154</v>
      </c>
      <c r="B68" s="54" t="s">
        <v>155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157</v>
      </c>
      <c r="B69" s="54" t="s">
        <v>158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159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156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159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80</v>
      </c>
      <c r="Q73" s="759"/>
      <c r="R73" s="759"/>
      <c r="S73" s="759"/>
      <c r="T73" s="759"/>
      <c r="U73" s="759"/>
      <c r="V73" s="760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80</v>
      </c>
      <c r="Q74" s="759"/>
      <c r="R74" s="759"/>
      <c r="S74" s="759"/>
      <c r="T74" s="759"/>
      <c r="U74" s="759"/>
      <c r="V74" s="760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64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166</v>
      </c>
      <c r="B76" s="54" t="s">
        <v>167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168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172</v>
      </c>
      <c r="B78" s="54" t="s">
        <v>173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174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175</v>
      </c>
      <c r="B79" s="54" t="s">
        <v>176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168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177</v>
      </c>
      <c r="B80" s="54" t="s">
        <v>178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171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179</v>
      </c>
      <c r="B81" s="54" t="s">
        <v>180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174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80</v>
      </c>
      <c r="Q82" s="759"/>
      <c r="R82" s="759"/>
      <c r="S82" s="759"/>
      <c r="T82" s="759"/>
      <c r="U82" s="759"/>
      <c r="V82" s="760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80</v>
      </c>
      <c r="Q83" s="759"/>
      <c r="R83" s="759"/>
      <c r="S83" s="759"/>
      <c r="T83" s="759"/>
      <c r="U83" s="759"/>
      <c r="V83" s="760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181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182</v>
      </c>
      <c r="B85" s="54" t="s">
        <v>183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182</v>
      </c>
      <c r="B86" s="54" t="s">
        <v>185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60</v>
      </c>
      <c r="Y86" s="742">
        <f>IFERROR(IF(X86="",0,CEILING((X86/$H86),1)*$H86),"")</f>
        <v>67.2</v>
      </c>
      <c r="Z86" s="36">
        <f>IFERROR(IF(Y86=0,"",ROUNDUP(Y86/H86,0)*0.01898),"")</f>
        <v>0.15184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>IFERROR(X86*I86/H86,"0")</f>
        <v>63.707142857142856</v>
      </c>
      <c r="BN86" s="64">
        <f>IFERROR(Y86*I86/H86,"0")</f>
        <v>71.352000000000004</v>
      </c>
      <c r="BO86" s="64">
        <f>IFERROR(1/J86*(X86/H86),"0")</f>
        <v>0.11160714285714285</v>
      </c>
      <c r="BP86" s="64">
        <f>IFERROR(1/J86*(Y86/H86),"0")</f>
        <v>0.125</v>
      </c>
    </row>
    <row r="87" spans="1:68" ht="27" hidden="1" customHeight="1" x14ac:dyDescent="0.25">
      <c r="A87" s="54" t="s">
        <v>186</v>
      </c>
      <c r="B87" s="54" t="s">
        <v>187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80</v>
      </c>
      <c r="Q88" s="759"/>
      <c r="R88" s="759"/>
      <c r="S88" s="759"/>
      <c r="T88" s="759"/>
      <c r="U88" s="759"/>
      <c r="V88" s="760"/>
      <c r="W88" s="37" t="s">
        <v>81</v>
      </c>
      <c r="X88" s="743">
        <f>IFERROR(X85/H85,"0")+IFERROR(X86/H86,"0")+IFERROR(X87/H87,"0")</f>
        <v>7.1428571428571423</v>
      </c>
      <c r="Y88" s="743">
        <f>IFERROR(Y85/H85,"0")+IFERROR(Y86/H86,"0")+IFERROR(Y87/H87,"0")</f>
        <v>8</v>
      </c>
      <c r="Z88" s="743">
        <f>IFERROR(IF(Z85="",0,Z85),"0")+IFERROR(IF(Z86="",0,Z86),"0")+IFERROR(IF(Z87="",0,Z87),"0")</f>
        <v>0.15184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80</v>
      </c>
      <c r="Q89" s="759"/>
      <c r="R89" s="759"/>
      <c r="S89" s="759"/>
      <c r="T89" s="759"/>
      <c r="U89" s="759"/>
      <c r="V89" s="760"/>
      <c r="W89" s="37" t="s">
        <v>69</v>
      </c>
      <c r="X89" s="743">
        <f>IFERROR(SUM(X85:X87),"0")</f>
        <v>60</v>
      </c>
      <c r="Y89" s="743">
        <f>IFERROR(SUM(Y85:Y87),"0")</f>
        <v>67.2</v>
      </c>
      <c r="Z89" s="37"/>
      <c r="AA89" s="744"/>
      <c r="AB89" s="744"/>
      <c r="AC89" s="744"/>
    </row>
    <row r="90" spans="1:68" ht="16.5" hidden="1" customHeight="1" x14ac:dyDescent="0.25">
      <c r="A90" s="745" t="s">
        <v>189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90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190</v>
      </c>
      <c r="B92" s="54" t="s">
        <v>191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135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193</v>
      </c>
      <c r="B93" s="54" t="s">
        <v>194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195</v>
      </c>
      <c r="B94" s="54" t="s">
        <v>196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135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69</v>
      </c>
      <c r="X94" s="741">
        <v>225</v>
      </c>
      <c r="Y94" s="742">
        <f>IFERROR(IF(X94="",0,CEILING((X94/$H94),1)*$H94),"")</f>
        <v>225</v>
      </c>
      <c r="Z94" s="36">
        <f>IFERROR(IF(Y94=0,"",ROUNDUP(Y94/H94,0)*0.00902),"")</f>
        <v>0.45100000000000001</v>
      </c>
      <c r="AA94" s="56"/>
      <c r="AB94" s="57"/>
      <c r="AC94" s="151" t="s">
        <v>197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235.5</v>
      </c>
      <c r="BN94" s="64">
        <f>IFERROR(Y94*I94/H94,"0")</f>
        <v>235.5</v>
      </c>
      <c r="BO94" s="64">
        <f>IFERROR(1/J94*(X94/H94),"0")</f>
        <v>0.37878787878787878</v>
      </c>
      <c r="BP94" s="64">
        <f>IFERROR(1/J94*(Y94/H94),"0")</f>
        <v>0.37878787878787878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80</v>
      </c>
      <c r="Q95" s="759"/>
      <c r="R95" s="759"/>
      <c r="S95" s="759"/>
      <c r="T95" s="759"/>
      <c r="U95" s="759"/>
      <c r="V95" s="760"/>
      <c r="W95" s="37" t="s">
        <v>81</v>
      </c>
      <c r="X95" s="743">
        <f>IFERROR(X92/H92,"0")+IFERROR(X93/H93,"0")+IFERROR(X94/H94,"0")</f>
        <v>50</v>
      </c>
      <c r="Y95" s="743">
        <f>IFERROR(Y92/H92,"0")+IFERROR(Y93/H93,"0")+IFERROR(Y94/H94,"0")</f>
        <v>50</v>
      </c>
      <c r="Z95" s="743">
        <f>IFERROR(IF(Z92="",0,Z92),"0")+IFERROR(IF(Z93="",0,Z93),"0")+IFERROR(IF(Z94="",0,Z94),"0")</f>
        <v>0.45100000000000001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80</v>
      </c>
      <c r="Q96" s="759"/>
      <c r="R96" s="759"/>
      <c r="S96" s="759"/>
      <c r="T96" s="759"/>
      <c r="U96" s="759"/>
      <c r="V96" s="760"/>
      <c r="W96" s="37" t="s">
        <v>69</v>
      </c>
      <c r="X96" s="743">
        <f>IFERROR(SUM(X92:X94),"0")</f>
        <v>225</v>
      </c>
      <c r="Y96" s="743">
        <f>IFERROR(SUM(Y92:Y94),"0")</f>
        <v>225</v>
      </c>
      <c r="Z96" s="37"/>
      <c r="AA96" s="744"/>
      <c r="AB96" s="744"/>
      <c r="AC96" s="744"/>
    </row>
    <row r="97" spans="1:68" ht="14.25" hidden="1" customHeight="1" x14ac:dyDescent="0.25">
      <c r="A97" s="757" t="s">
        <v>64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198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198</v>
      </c>
      <c r="B99" s="54" t="s">
        <v>201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100</v>
      </c>
      <c r="Y99" s="742">
        <f t="shared" si="20"/>
        <v>100.80000000000001</v>
      </c>
      <c r="Z99" s="36">
        <f>IFERROR(IF(Y99=0,"",ROUNDUP(Y99/H99,0)*0.01898),"")</f>
        <v>0.22776000000000002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21"/>
        <v>106.17857142857143</v>
      </c>
      <c r="BN99" s="64">
        <f t="shared" si="22"/>
        <v>107.02800000000001</v>
      </c>
      <c r="BO99" s="64">
        <f t="shared" si="23"/>
        <v>0.18601190476190477</v>
      </c>
      <c r="BP99" s="64">
        <f t="shared" si="24"/>
        <v>0.1875</v>
      </c>
    </row>
    <row r="100" spans="1:68" ht="27" customHeight="1" x14ac:dyDescent="0.25">
      <c r="A100" s="54" t="s">
        <v>202</v>
      </c>
      <c r="B100" s="54" t="s">
        <v>203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450</v>
      </c>
      <c r="Y100" s="742">
        <f t="shared" si="20"/>
        <v>450.90000000000003</v>
      </c>
      <c r="Z100" s="36">
        <f>IFERROR(IF(Y100=0,"",ROUNDUP(Y100/H100,0)*0.00651),"")</f>
        <v>1.08717</v>
      </c>
      <c r="AA100" s="56"/>
      <c r="AB100" s="57"/>
      <c r="AC100" s="157" t="s">
        <v>200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492</v>
      </c>
      <c r="BN100" s="64">
        <f t="shared" si="22"/>
        <v>492.98399999999998</v>
      </c>
      <c r="BO100" s="64">
        <f t="shared" si="23"/>
        <v>0.91575091575091572</v>
      </c>
      <c r="BP100" s="64">
        <f t="shared" si="24"/>
        <v>0.91758241758241765</v>
      </c>
    </row>
    <row r="101" spans="1:68" ht="16.5" hidden="1" customHeight="1" x14ac:dyDescent="0.25">
      <c r="A101" s="54" t="s">
        <v>202</v>
      </c>
      <c r="B101" s="54" t="s">
        <v>204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135</v>
      </c>
      <c r="N101" s="33"/>
      <c r="O101" s="32">
        <v>45</v>
      </c>
      <c r="P101" s="1085" t="s">
        <v>205</v>
      </c>
      <c r="Q101" s="752"/>
      <c r="R101" s="752"/>
      <c r="S101" s="752"/>
      <c r="T101" s="753"/>
      <c r="U101" s="34" t="s">
        <v>206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208</v>
      </c>
      <c r="B102" s="54" t="s">
        <v>209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210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211</v>
      </c>
      <c r="B103" s="54" t="s">
        <v>212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210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211</v>
      </c>
      <c r="B104" s="54" t="s">
        <v>213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8" t="s">
        <v>214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210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IFERROR(X98/H98,"0")+IFERROR(X99/H99,"0")+IFERROR(X100/H100,"0")+IFERROR(X101/H101,"0")+IFERROR(X102/H102,"0")+IFERROR(X103/H103,"0")+IFERROR(X104/H104,"0")</f>
        <v>178.57142857142856</v>
      </c>
      <c r="Y105" s="743">
        <f>IFERROR(Y98/H98,"0")+IFERROR(Y99/H99,"0")+IFERROR(Y100/H100,"0")+IFERROR(Y101/H101,"0")+IFERROR(Y102/H102,"0")+IFERROR(Y103/H103,"0")+IFERROR(Y104/H104,"0")</f>
        <v>179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1.3149299999999999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IFERROR(SUM(X98:X104),"0")</f>
        <v>550</v>
      </c>
      <c r="Y106" s="743">
        <f>IFERROR(SUM(Y98:Y104),"0")</f>
        <v>551.70000000000005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60</v>
      </c>
      <c r="Y110" s="742">
        <f>IFERROR(IF(X110="",0,CEILING((X110/$H110),1)*$H110),"")</f>
        <v>67.199999999999989</v>
      </c>
      <c r="Z110" s="36">
        <f>IFERROR(IF(Y110=0,"",ROUNDUP(Y110/H110,0)*0.01898),"")</f>
        <v>0.11388000000000001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62.330357142857146</v>
      </c>
      <c r="BN110" s="64">
        <f>IFERROR(Y110*I110/H110,"0")</f>
        <v>69.809999999999988</v>
      </c>
      <c r="BO110" s="64">
        <f>IFERROR(1/J110*(X110/H110),"0")</f>
        <v>8.3705357142857151E-2</v>
      </c>
      <c r="BP110" s="64">
        <f>IFERROR(1/J110*(Y110/H110),"0")</f>
        <v>9.3749999999999986E-2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540</v>
      </c>
      <c r="Y112" s="742">
        <f>IFERROR(IF(X112="",0,CEILING((X112/$H112),1)*$H112),"")</f>
        <v>540</v>
      </c>
      <c r="Z112" s="36">
        <f>IFERROR(IF(Y112=0,"",ROUNDUP(Y112/H112,0)*0.00902),"")</f>
        <v>1.0824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565.20000000000005</v>
      </c>
      <c r="BN112" s="64">
        <f>IFERROR(Y112*I112/H112,"0")</f>
        <v>565.20000000000005</v>
      </c>
      <c r="BO112" s="64">
        <f>IFERROR(1/J112*(X112/H112),"0")</f>
        <v>0.90909090909090917</v>
      </c>
      <c r="BP112" s="64">
        <f>IFERROR(1/J112*(Y112/H112),"0")</f>
        <v>0.90909090909090917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125.35714285714286</v>
      </c>
      <c r="Y114" s="743">
        <f>IFERROR(Y109/H109,"0")+IFERROR(Y110/H110,"0")+IFERROR(Y111/H111,"0")+IFERROR(Y112/H112,"0")+IFERROR(Y113/H113,"0")</f>
        <v>126</v>
      </c>
      <c r="Z114" s="743">
        <f>IFERROR(IF(Z109="",0,Z109),"0")+IFERROR(IF(Z110="",0,Z110),"0")+IFERROR(IF(Z111="",0,Z111),"0")+IFERROR(IF(Z112="",0,Z112),"0")+IFERROR(IF(Z113="",0,Z113),"0")</f>
        <v>1.19628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600</v>
      </c>
      <c r="Y115" s="743">
        <f>IFERROR(SUM(Y109:Y113),"0")</f>
        <v>607.20000000000005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700</v>
      </c>
      <c r="Y123" s="742">
        <f t="shared" ref="Y123:Y131" si="25">IFERROR(IF(X123="",0,CEILING((X123/$H123),1)*$H123),"")</f>
        <v>705.6</v>
      </c>
      <c r="Z123" s="36">
        <f>IFERROR(IF(Y123=0,"",ROUNDUP(Y123/H123,0)*0.01898),"")</f>
        <v>1.59432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742.75</v>
      </c>
      <c r="BN123" s="64">
        <f t="shared" ref="BN123:BN131" si="27">IFERROR(Y123*I123/H123,"0")</f>
        <v>748.69200000000001</v>
      </c>
      <c r="BO123" s="64">
        <f t="shared" ref="BO123:BO131" si="28">IFERROR(1/J123*(X123/H123),"0")</f>
        <v>1.3020833333333333</v>
      </c>
      <c r="BP123" s="64">
        <f t="shared" ref="BP123:BP131" si="29">IFERROR(1/J123*(Y123/H123),"0")</f>
        <v>1.3125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241</v>
      </c>
      <c r="B126" s="54" t="s">
        <v>242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135</v>
      </c>
      <c r="N126" s="33"/>
      <c r="O126" s="32">
        <v>45</v>
      </c>
      <c r="P126" s="1156" t="s">
        <v>243</v>
      </c>
      <c r="Q126" s="752"/>
      <c r="R126" s="752"/>
      <c r="S126" s="752"/>
      <c r="T126" s="753"/>
      <c r="U126" s="34" t="s">
        <v>244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241</v>
      </c>
      <c r="B127" s="54" t="s">
        <v>246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247</v>
      </c>
      <c r="B128" s="54" t="s">
        <v>248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135</v>
      </c>
      <c r="N128" s="33"/>
      <c r="O128" s="32">
        <v>45</v>
      </c>
      <c r="P128" s="1100" t="s">
        <v>249</v>
      </c>
      <c r="Q128" s="752"/>
      <c r="R128" s="752"/>
      <c r="S128" s="752"/>
      <c r="T128" s="753"/>
      <c r="U128" s="34" t="s">
        <v>244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247</v>
      </c>
      <c r="B129" s="54" t="s">
        <v>250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450</v>
      </c>
      <c r="Y129" s="742">
        <f t="shared" si="25"/>
        <v>450.90000000000003</v>
      </c>
      <c r="Z129" s="36">
        <f t="shared" si="30"/>
        <v>1.08717</v>
      </c>
      <c r="AA129" s="56"/>
      <c r="AB129" s="57"/>
      <c r="AC129" s="195" t="s">
        <v>237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492</v>
      </c>
      <c r="BN129" s="64">
        <f t="shared" si="27"/>
        <v>492.98399999999998</v>
      </c>
      <c r="BO129" s="64">
        <f t="shared" si="28"/>
        <v>0.91575091575091572</v>
      </c>
      <c r="BP129" s="64">
        <f t="shared" si="29"/>
        <v>0.91758241758241765</v>
      </c>
    </row>
    <row r="130" spans="1:68" ht="27" hidden="1" customHeight="1" x14ac:dyDescent="0.25">
      <c r="A130" s="54" t="s">
        <v>251</v>
      </c>
      <c r="B130" s="54" t="s">
        <v>252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240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253</v>
      </c>
      <c r="B131" s="54" t="s">
        <v>254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255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80</v>
      </c>
      <c r="Q132" s="759"/>
      <c r="R132" s="759"/>
      <c r="S132" s="759"/>
      <c r="T132" s="759"/>
      <c r="U132" s="759"/>
      <c r="V132" s="760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250</v>
      </c>
      <c r="Y132" s="743">
        <f>IFERROR(Y123/H123,"0")+IFERROR(Y124/H124,"0")+IFERROR(Y125/H125,"0")+IFERROR(Y126/H126,"0")+IFERROR(Y127/H127,"0")+IFERROR(Y128/H128,"0")+IFERROR(Y129/H129,"0")+IFERROR(Y130/H130,"0")+IFERROR(Y131/H131,"0")</f>
        <v>251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2.6814900000000002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80</v>
      </c>
      <c r="Q133" s="759"/>
      <c r="R133" s="759"/>
      <c r="S133" s="759"/>
      <c r="T133" s="759"/>
      <c r="U133" s="759"/>
      <c r="V133" s="760"/>
      <c r="W133" s="37" t="s">
        <v>69</v>
      </c>
      <c r="X133" s="743">
        <f>IFERROR(SUM(X123:X131),"0")</f>
        <v>1150</v>
      </c>
      <c r="Y133" s="743">
        <f>IFERROR(SUM(Y123:Y131),"0")</f>
        <v>1156.5</v>
      </c>
      <c r="Z133" s="37"/>
      <c r="AA133" s="744"/>
      <c r="AB133" s="744"/>
      <c r="AC133" s="744"/>
    </row>
    <row r="134" spans="1:68" ht="14.25" hidden="1" customHeight="1" x14ac:dyDescent="0.25">
      <c r="A134" s="757" t="s">
        <v>181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256</v>
      </c>
      <c r="B135" s="54" t="s">
        <v>257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69</v>
      </c>
      <c r="X136" s="741">
        <v>26.4</v>
      </c>
      <c r="Y136" s="742">
        <f>IFERROR(IF(X136="",0,CEILING((X136/$H136),1)*$H136),"")</f>
        <v>27.72</v>
      </c>
      <c r="Z136" s="36">
        <f>IFERROR(IF(Y136=0,"",ROUNDUP(Y136/H136,0)*0.00651),"")</f>
        <v>9.1139999999999999E-2</v>
      </c>
      <c r="AA136" s="56"/>
      <c r="AB136" s="57"/>
      <c r="AC136" s="203" t="s">
        <v>261</v>
      </c>
      <c r="AG136" s="64"/>
      <c r="AJ136" s="68"/>
      <c r="AK136" s="68">
        <v>0</v>
      </c>
      <c r="BB136" s="204" t="s">
        <v>1</v>
      </c>
      <c r="BM136" s="64">
        <f>IFERROR(X136*I136/H136,"0")</f>
        <v>29.84</v>
      </c>
      <c r="BN136" s="64">
        <f>IFERROR(Y136*I136/H136,"0")</f>
        <v>31.332000000000001</v>
      </c>
      <c r="BO136" s="64">
        <f>IFERROR(1/J136*(X136/H136),"0")</f>
        <v>7.3260073260073263E-2</v>
      </c>
      <c r="BP136" s="64">
        <f>IFERROR(1/J136*(Y136/H136),"0")</f>
        <v>7.6923076923076927E-2</v>
      </c>
    </row>
    <row r="137" spans="1:68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80</v>
      </c>
      <c r="Q137" s="759"/>
      <c r="R137" s="759"/>
      <c r="S137" s="759"/>
      <c r="T137" s="759"/>
      <c r="U137" s="759"/>
      <c r="V137" s="760"/>
      <c r="W137" s="37" t="s">
        <v>81</v>
      </c>
      <c r="X137" s="743">
        <f>IFERROR(X135/H135,"0")+IFERROR(X136/H136,"0")</f>
        <v>13.333333333333332</v>
      </c>
      <c r="Y137" s="743">
        <f>IFERROR(Y135/H135,"0")+IFERROR(Y136/H136,"0")</f>
        <v>14</v>
      </c>
      <c r="Z137" s="743">
        <f>IFERROR(IF(Z135="",0,Z135),"0")+IFERROR(IF(Z136="",0,Z136),"0")</f>
        <v>9.1139999999999999E-2</v>
      </c>
      <c r="AA137" s="744"/>
      <c r="AB137" s="744"/>
      <c r="AC137" s="744"/>
    </row>
    <row r="138" spans="1:68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80</v>
      </c>
      <c r="Q138" s="759"/>
      <c r="R138" s="759"/>
      <c r="S138" s="759"/>
      <c r="T138" s="759"/>
      <c r="U138" s="759"/>
      <c r="V138" s="760"/>
      <c r="W138" s="37" t="s">
        <v>69</v>
      </c>
      <c r="X138" s="743">
        <f>IFERROR(SUM(X135:X136),"0")</f>
        <v>26.4</v>
      </c>
      <c r="Y138" s="743">
        <f>IFERROR(SUM(Y135:Y136),"0")</f>
        <v>27.72</v>
      </c>
      <c r="Z138" s="37"/>
      <c r="AA138" s="744"/>
      <c r="AB138" s="744"/>
      <c r="AC138" s="744"/>
    </row>
    <row r="139" spans="1:68" ht="16.5" hidden="1" customHeight="1" x14ac:dyDescent="0.25">
      <c r="A139" s="745" t="s">
        <v>262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90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customHeight="1" x14ac:dyDescent="0.25">
      <c r="A141" s="54" t="s">
        <v>263</v>
      </c>
      <c r="B141" s="54" t="s">
        <v>264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69</v>
      </c>
      <c r="X141" s="741">
        <v>100</v>
      </c>
      <c r="Y141" s="742">
        <f>IFERROR(IF(X141="",0,CEILING((X141/$H141),1)*$H141),"")</f>
        <v>102.4</v>
      </c>
      <c r="Z141" s="36">
        <f>IFERROR(IF(Y141=0,"",ROUNDUP(Y141/H141,0)*0.00651),"")</f>
        <v>0.20832000000000001</v>
      </c>
      <c r="AA141" s="56"/>
      <c r="AB141" s="57"/>
      <c r="AC141" s="205" t="s">
        <v>265</v>
      </c>
      <c r="AG141" s="64"/>
      <c r="AJ141" s="68"/>
      <c r="AK141" s="68">
        <v>0</v>
      </c>
      <c r="BB141" s="206" t="s">
        <v>1</v>
      </c>
      <c r="BM141" s="64">
        <f>IFERROR(X141*I141/H141,"0")</f>
        <v>105.625</v>
      </c>
      <c r="BN141" s="64">
        <f>IFERROR(Y141*I141/H141,"0")</f>
        <v>108.16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ht="27" hidden="1" customHeight="1" x14ac:dyDescent="0.25">
      <c r="A142" s="54" t="s">
        <v>263</v>
      </c>
      <c r="B142" s="54" t="s">
        <v>266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265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80</v>
      </c>
      <c r="Q143" s="759"/>
      <c r="R143" s="759"/>
      <c r="S143" s="759"/>
      <c r="T143" s="759"/>
      <c r="U143" s="759"/>
      <c r="V143" s="760"/>
      <c r="W143" s="37" t="s">
        <v>81</v>
      </c>
      <c r="X143" s="743">
        <f>IFERROR(X141/H141,"0")+IFERROR(X142/H142,"0")</f>
        <v>31.25</v>
      </c>
      <c r="Y143" s="743">
        <f>IFERROR(Y141/H141,"0")+IFERROR(Y142/H142,"0")</f>
        <v>32</v>
      </c>
      <c r="Z143" s="743">
        <f>IFERROR(IF(Z141="",0,Z141),"0")+IFERROR(IF(Z142="",0,Z142),"0")</f>
        <v>0.20832000000000001</v>
      </c>
      <c r="AA143" s="744"/>
      <c r="AB143" s="744"/>
      <c r="AC143" s="744"/>
    </row>
    <row r="144" spans="1:68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80</v>
      </c>
      <c r="Q144" s="759"/>
      <c r="R144" s="759"/>
      <c r="S144" s="759"/>
      <c r="T144" s="759"/>
      <c r="U144" s="759"/>
      <c r="V144" s="760"/>
      <c r="W144" s="37" t="s">
        <v>69</v>
      </c>
      <c r="X144" s="743">
        <f>IFERROR(SUM(X141:X142),"0")</f>
        <v>100</v>
      </c>
      <c r="Y144" s="743">
        <f>IFERROR(SUM(Y141:Y142),"0")</f>
        <v>102.4</v>
      </c>
      <c r="Z144" s="37"/>
      <c r="AA144" s="744"/>
      <c r="AB144" s="744"/>
      <c r="AC144" s="744"/>
    </row>
    <row r="145" spans="1:68" ht="14.25" hidden="1" customHeight="1" x14ac:dyDescent="0.25">
      <c r="A145" s="757" t="s">
        <v>150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267</v>
      </c>
      <c r="B146" s="54" t="s">
        <v>268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269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267</v>
      </c>
      <c r="B147" s="54" t="s">
        <v>270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69</v>
      </c>
      <c r="X147" s="741">
        <v>42</v>
      </c>
      <c r="Y147" s="742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269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80</v>
      </c>
      <c r="Q148" s="759"/>
      <c r="R148" s="759"/>
      <c r="S148" s="759"/>
      <c r="T148" s="759"/>
      <c r="U148" s="759"/>
      <c r="V148" s="760"/>
      <c r="W148" s="37" t="s">
        <v>81</v>
      </c>
      <c r="X148" s="743">
        <f>IFERROR(X146/H146,"0")+IFERROR(X147/H147,"0")</f>
        <v>15.000000000000002</v>
      </c>
      <c r="Y148" s="743">
        <f>IFERROR(Y146/H146,"0")+IFERROR(Y147/H147,"0")</f>
        <v>15.000000000000002</v>
      </c>
      <c r="Z148" s="743">
        <f>IFERROR(IF(Z146="",0,Z146),"0")+IFERROR(IF(Z147="",0,Z147),"0")</f>
        <v>9.7650000000000001E-2</v>
      </c>
      <c r="AA148" s="744"/>
      <c r="AB148" s="744"/>
      <c r="AC148" s="744"/>
    </row>
    <row r="149" spans="1:68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80</v>
      </c>
      <c r="Q149" s="759"/>
      <c r="R149" s="759"/>
      <c r="S149" s="759"/>
      <c r="T149" s="759"/>
      <c r="U149" s="759"/>
      <c r="V149" s="760"/>
      <c r="W149" s="37" t="s">
        <v>69</v>
      </c>
      <c r="X149" s="743">
        <f>IFERROR(SUM(X146:X147),"0")</f>
        <v>42</v>
      </c>
      <c r="Y149" s="743">
        <f>IFERROR(SUM(Y146:Y147),"0")</f>
        <v>42</v>
      </c>
      <c r="Z149" s="37"/>
      <c r="AA149" s="744"/>
      <c r="AB149" s="744"/>
      <c r="AC149" s="744"/>
    </row>
    <row r="150" spans="1:68" ht="14.25" hidden="1" customHeight="1" x14ac:dyDescent="0.25">
      <c r="A150" s="757" t="s">
        <v>64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271</v>
      </c>
      <c r="B151" s="54" t="s">
        <v>272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271</v>
      </c>
      <c r="B152" s="54" t="s">
        <v>273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69</v>
      </c>
      <c r="X152" s="741">
        <v>66</v>
      </c>
      <c r="Y152" s="742">
        <f>IFERROR(IF(X152="",0,CEILING((X152/$H152),1)*$H152),"")</f>
        <v>66</v>
      </c>
      <c r="Z152" s="36">
        <f>IFERROR(IF(Y152=0,"",ROUNDUP(Y152/H152,0)*0.00651),"")</f>
        <v>0.16275000000000001</v>
      </c>
      <c r="AA152" s="56"/>
      <c r="AB152" s="57"/>
      <c r="AC152" s="215" t="s">
        <v>265</v>
      </c>
      <c r="AG152" s="64"/>
      <c r="AJ152" s="68"/>
      <c r="AK152" s="68">
        <v>0</v>
      </c>
      <c r="BB152" s="216" t="s">
        <v>1</v>
      </c>
      <c r="BM152" s="64">
        <f>IFERROR(X152*I152/H152,"0")</f>
        <v>72.699999999999989</v>
      </c>
      <c r="BN152" s="64">
        <f>IFERROR(Y152*I152/H152,"0")</f>
        <v>72.699999999999989</v>
      </c>
      <c r="BO152" s="64">
        <f>IFERROR(1/J152*(X152/H152),"0")</f>
        <v>0.13736263736263737</v>
      </c>
      <c r="BP152" s="64">
        <f>IFERROR(1/J152*(Y152/H152),"0")</f>
        <v>0.13736263736263737</v>
      </c>
    </row>
    <row r="153" spans="1:68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80</v>
      </c>
      <c r="Q153" s="759"/>
      <c r="R153" s="759"/>
      <c r="S153" s="759"/>
      <c r="T153" s="759"/>
      <c r="U153" s="759"/>
      <c r="V153" s="760"/>
      <c r="W153" s="37" t="s">
        <v>81</v>
      </c>
      <c r="X153" s="743">
        <f>IFERROR(X151/H151,"0")+IFERROR(X152/H152,"0")</f>
        <v>25</v>
      </c>
      <c r="Y153" s="743">
        <f>IFERROR(Y151/H151,"0")+IFERROR(Y152/H152,"0")</f>
        <v>25</v>
      </c>
      <c r="Z153" s="743">
        <f>IFERROR(IF(Z151="",0,Z151),"0")+IFERROR(IF(Z152="",0,Z152),"0")</f>
        <v>0.16275000000000001</v>
      </c>
      <c r="AA153" s="744"/>
      <c r="AB153" s="744"/>
      <c r="AC153" s="744"/>
    </row>
    <row r="154" spans="1:68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80</v>
      </c>
      <c r="Q154" s="759"/>
      <c r="R154" s="759"/>
      <c r="S154" s="759"/>
      <c r="T154" s="759"/>
      <c r="U154" s="759"/>
      <c r="V154" s="760"/>
      <c r="W154" s="37" t="s">
        <v>69</v>
      </c>
      <c r="X154" s="743">
        <f>IFERROR(SUM(X151:X152),"0")</f>
        <v>66</v>
      </c>
      <c r="Y154" s="743">
        <f>IFERROR(SUM(Y151:Y152),"0")</f>
        <v>66</v>
      </c>
      <c r="Z154" s="37"/>
      <c r="AA154" s="744"/>
      <c r="AB154" s="744"/>
      <c r="AC154" s="744"/>
    </row>
    <row r="155" spans="1:68" ht="16.5" hidden="1" customHeight="1" x14ac:dyDescent="0.25">
      <c r="A155" s="745" t="s">
        <v>88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90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274</v>
      </c>
      <c r="B157" s="54" t="s">
        <v>275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276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80</v>
      </c>
      <c r="Q158" s="759"/>
      <c r="R158" s="759"/>
      <c r="S158" s="759"/>
      <c r="T158" s="759"/>
      <c r="U158" s="759"/>
      <c r="V158" s="760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80</v>
      </c>
      <c r="Q159" s="759"/>
      <c r="R159" s="759"/>
      <c r="S159" s="759"/>
      <c r="T159" s="759"/>
      <c r="U159" s="759"/>
      <c r="V159" s="760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150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277</v>
      </c>
      <c r="B161" s="54" t="s">
        <v>278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282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283</v>
      </c>
      <c r="B163" s="54" t="s">
        <v>284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286</v>
      </c>
      <c r="B164" s="54" t="s">
        <v>287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282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288</v>
      </c>
      <c r="B165" s="54" t="s">
        <v>289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285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80</v>
      </c>
      <c r="Q166" s="759"/>
      <c r="R166" s="759"/>
      <c r="S166" s="759"/>
      <c r="T166" s="759"/>
      <c r="U166" s="759"/>
      <c r="V166" s="760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80</v>
      </c>
      <c r="Q167" s="759"/>
      <c r="R167" s="759"/>
      <c r="S167" s="759"/>
      <c r="T167" s="759"/>
      <c r="U167" s="759"/>
      <c r="V167" s="760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64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290</v>
      </c>
      <c r="B169" s="54" t="s">
        <v>291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292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293</v>
      </c>
      <c r="B170" s="54" t="s">
        <v>294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80</v>
      </c>
      <c r="Q171" s="759"/>
      <c r="R171" s="759"/>
      <c r="S171" s="759"/>
      <c r="T171" s="759"/>
      <c r="U171" s="759"/>
      <c r="V171" s="760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80</v>
      </c>
      <c r="Q172" s="759"/>
      <c r="R172" s="759"/>
      <c r="S172" s="759"/>
      <c r="T172" s="759"/>
      <c r="U172" s="759"/>
      <c r="V172" s="760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296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297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139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298</v>
      </c>
      <c r="B176" s="54" t="s">
        <v>299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300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80</v>
      </c>
      <c r="Q177" s="759"/>
      <c r="R177" s="759"/>
      <c r="S177" s="759"/>
      <c r="T177" s="759"/>
      <c r="U177" s="759"/>
      <c r="V177" s="760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80</v>
      </c>
      <c r="Q178" s="759"/>
      <c r="R178" s="759"/>
      <c r="S178" s="759"/>
      <c r="T178" s="759"/>
      <c r="U178" s="759"/>
      <c r="V178" s="760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150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301</v>
      </c>
      <c r="B180" s="54" t="s">
        <v>302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50</v>
      </c>
      <c r="Y180" s="742">
        <f t="shared" ref="Y180:Y187" si="31">IFERROR(IF(X180="",0,CEILING((X180/$H180),1)*$H180),"")</f>
        <v>50.400000000000006</v>
      </c>
      <c r="Z180" s="36">
        <f>IFERROR(IF(Y180=0,"",ROUNDUP(Y180/H180,0)*0.00902),"")</f>
        <v>0.10824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53.214285714285715</v>
      </c>
      <c r="BN180" s="64">
        <f t="shared" ref="BN180:BN187" si="33">IFERROR(Y180*I180/H180,"0")</f>
        <v>53.64</v>
      </c>
      <c r="BO180" s="64">
        <f t="shared" ref="BO180:BO187" si="34">IFERROR(1/J180*(X180/H180),"0")</f>
        <v>9.0187590187590191E-2</v>
      </c>
      <c r="BP180" s="64">
        <f t="shared" ref="BP180:BP187" si="35">IFERROR(1/J180*(Y180/H180),"0")</f>
        <v>9.0909090909090912E-2</v>
      </c>
    </row>
    <row r="181" spans="1:68" ht="27" customHeight="1" x14ac:dyDescent="0.25">
      <c r="A181" s="54" t="s">
        <v>304</v>
      </c>
      <c r="B181" s="54" t="s">
        <v>305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50</v>
      </c>
      <c r="Y181" s="742">
        <f t="shared" si="31"/>
        <v>50.400000000000006</v>
      </c>
      <c r="Z181" s="36">
        <f>IFERROR(IF(Y181=0,"",ROUNDUP(Y181/H181,0)*0.00902),"")</f>
        <v>0.10824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32"/>
        <v>53.214285714285715</v>
      </c>
      <c r="BN181" s="64">
        <f t="shared" si="33"/>
        <v>53.64</v>
      </c>
      <c r="BO181" s="64">
        <f t="shared" si="34"/>
        <v>9.0187590187590191E-2</v>
      </c>
      <c r="BP181" s="64">
        <f t="shared" si="35"/>
        <v>9.0909090909090912E-2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210</v>
      </c>
      <c r="Y183" s="742">
        <f t="shared" si="31"/>
        <v>210</v>
      </c>
      <c r="Z183" s="36">
        <f>IFERROR(IF(Y183=0,"",ROUNDUP(Y183/H183,0)*0.00502),"")</f>
        <v>0.502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32"/>
        <v>223</v>
      </c>
      <c r="BN183" s="64">
        <f t="shared" si="33"/>
        <v>223</v>
      </c>
      <c r="BO183" s="64">
        <f t="shared" si="34"/>
        <v>0.42735042735042739</v>
      </c>
      <c r="BP183" s="64">
        <f t="shared" si="35"/>
        <v>0.42735042735042739</v>
      </c>
    </row>
    <row r="184" spans="1:68" ht="27" customHeight="1" x14ac:dyDescent="0.25">
      <c r="A184" s="54" t="s">
        <v>312</v>
      </c>
      <c r="B184" s="54" t="s">
        <v>313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140</v>
      </c>
      <c r="Y184" s="742">
        <f t="shared" si="31"/>
        <v>140.70000000000002</v>
      </c>
      <c r="Z184" s="36">
        <f>IFERROR(IF(Y184=0,"",ROUNDUP(Y184/H184,0)*0.00502),"")</f>
        <v>0.33634000000000003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32"/>
        <v>148.66666666666666</v>
      </c>
      <c r="BN184" s="64">
        <f t="shared" si="33"/>
        <v>149.41</v>
      </c>
      <c r="BO184" s="64">
        <f t="shared" si="34"/>
        <v>0.28490028490028491</v>
      </c>
      <c r="BP184" s="64">
        <f t="shared" si="35"/>
        <v>0.28632478632478636</v>
      </c>
    </row>
    <row r="185" spans="1:68" ht="27" customHeight="1" x14ac:dyDescent="0.25">
      <c r="A185" s="54" t="s">
        <v>314</v>
      </c>
      <c r="B185" s="54" t="s">
        <v>315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210</v>
      </c>
      <c r="Y185" s="742">
        <f t="shared" si="31"/>
        <v>210</v>
      </c>
      <c r="Z185" s="36">
        <f>IFERROR(IF(Y185=0,"",ROUNDUP(Y185/H185,0)*0.00502),"")</f>
        <v>0.502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32"/>
        <v>220.00000000000003</v>
      </c>
      <c r="BN185" s="64">
        <f t="shared" si="33"/>
        <v>220.00000000000003</v>
      </c>
      <c r="BO185" s="64">
        <f t="shared" si="34"/>
        <v>0.42735042735042739</v>
      </c>
      <c r="BP185" s="64">
        <f t="shared" si="35"/>
        <v>0.42735042735042739</v>
      </c>
    </row>
    <row r="186" spans="1:68" ht="27" hidden="1" customHeight="1" x14ac:dyDescent="0.25">
      <c r="A186" s="54" t="s">
        <v>316</v>
      </c>
      <c r="B186" s="54" t="s">
        <v>317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309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320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80</v>
      </c>
      <c r="Q188" s="759"/>
      <c r="R188" s="759"/>
      <c r="S188" s="759"/>
      <c r="T188" s="759"/>
      <c r="U188" s="759"/>
      <c r="V188" s="760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290.47619047619048</v>
      </c>
      <c r="Y188" s="743">
        <f>IFERROR(Y180/H180,"0")+IFERROR(Y181/H181,"0")+IFERROR(Y182/H182,"0")+IFERROR(Y183/H183,"0")+IFERROR(Y184/H184,"0")+IFERROR(Y185/H185,"0")+IFERROR(Y186/H186,"0")+IFERROR(Y187/H187,"0")</f>
        <v>291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1.5568200000000001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80</v>
      </c>
      <c r="Q189" s="759"/>
      <c r="R189" s="759"/>
      <c r="S189" s="759"/>
      <c r="T189" s="759"/>
      <c r="U189" s="759"/>
      <c r="V189" s="760"/>
      <c r="W189" s="37" t="s">
        <v>69</v>
      </c>
      <c r="X189" s="743">
        <f>IFERROR(SUM(X180:X187),"0")</f>
        <v>660</v>
      </c>
      <c r="Y189" s="743">
        <f>IFERROR(SUM(Y180:Y187),"0")</f>
        <v>661.5</v>
      </c>
      <c r="Z189" s="37"/>
      <c r="AA189" s="744"/>
      <c r="AB189" s="744"/>
      <c r="AC189" s="744"/>
    </row>
    <row r="190" spans="1:68" ht="16.5" hidden="1" customHeight="1" x14ac:dyDescent="0.25">
      <c r="A190" s="745" t="s">
        <v>321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90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322</v>
      </c>
      <c r="B192" s="54" t="s">
        <v>323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324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325</v>
      </c>
      <c r="B193" s="54" t="s">
        <v>326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324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80</v>
      </c>
      <c r="Q194" s="759"/>
      <c r="R194" s="759"/>
      <c r="S194" s="759"/>
      <c r="T194" s="759"/>
      <c r="U194" s="759"/>
      <c r="V194" s="760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80</v>
      </c>
      <c r="Q195" s="759"/>
      <c r="R195" s="759"/>
      <c r="S195" s="759"/>
      <c r="T195" s="759"/>
      <c r="U195" s="759"/>
      <c r="V195" s="760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139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327</v>
      </c>
      <c r="B197" s="54" t="s">
        <v>328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329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330</v>
      </c>
      <c r="B198" s="54" t="s">
        <v>331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329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80</v>
      </c>
      <c r="Q199" s="759"/>
      <c r="R199" s="759"/>
      <c r="S199" s="759"/>
      <c r="T199" s="759"/>
      <c r="U199" s="759"/>
      <c r="V199" s="760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80</v>
      </c>
      <c r="Q200" s="759"/>
      <c r="R200" s="759"/>
      <c r="S200" s="759"/>
      <c r="T200" s="759"/>
      <c r="U200" s="759"/>
      <c r="V200" s="760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150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332</v>
      </c>
      <c r="B202" s="54" t="s">
        <v>333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280</v>
      </c>
      <c r="Y202" s="742">
        <f t="shared" ref="Y202:Y209" si="36">IFERROR(IF(X202="",0,CEILING((X202/$H202),1)*$H202),"")</f>
        <v>280.8</v>
      </c>
      <c r="Z202" s="36">
        <f>IFERROR(IF(Y202=0,"",ROUNDUP(Y202/H202,0)*0.00902),"")</f>
        <v>0.46904000000000001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290.88888888888891</v>
      </c>
      <c r="BN202" s="64">
        <f t="shared" ref="BN202:BN209" si="38">IFERROR(Y202*I202/H202,"0")</f>
        <v>291.72000000000003</v>
      </c>
      <c r="BO202" s="64">
        <f t="shared" ref="BO202:BO209" si="39">IFERROR(1/J202*(X202/H202),"0")</f>
        <v>0.39281705948372614</v>
      </c>
      <c r="BP202" s="64">
        <f t="shared" ref="BP202:BP209" si="40">IFERROR(1/J202*(Y202/H202),"0")</f>
        <v>0.39393939393939392</v>
      </c>
    </row>
    <row r="203" spans="1:68" ht="27" customHeight="1" x14ac:dyDescent="0.25">
      <c r="A203" s="54" t="s">
        <v>335</v>
      </c>
      <c r="B203" s="54" t="s">
        <v>336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90</v>
      </c>
      <c r="Y203" s="742">
        <f t="shared" si="36"/>
        <v>91.800000000000011</v>
      </c>
      <c r="Z203" s="36">
        <f>IFERROR(IF(Y203=0,"",ROUNDUP(Y203/H203,0)*0.00902),"")</f>
        <v>0.15334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7"/>
        <v>93.5</v>
      </c>
      <c r="BN203" s="64">
        <f t="shared" si="38"/>
        <v>95.37</v>
      </c>
      <c r="BO203" s="64">
        <f t="shared" si="39"/>
        <v>0.12626262626262624</v>
      </c>
      <c r="BP203" s="64">
        <f t="shared" si="40"/>
        <v>0.12878787878787878</v>
      </c>
    </row>
    <row r="204" spans="1:68" ht="27" customHeight="1" x14ac:dyDescent="0.25">
      <c r="A204" s="54" t="s">
        <v>338</v>
      </c>
      <c r="B204" s="54" t="s">
        <v>339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180</v>
      </c>
      <c r="Y204" s="742">
        <f t="shared" si="36"/>
        <v>183.60000000000002</v>
      </c>
      <c r="Z204" s="36">
        <f>IFERROR(IF(Y204=0,"",ROUNDUP(Y204/H204,0)*0.00902),"")</f>
        <v>0.30668000000000001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7"/>
        <v>187</v>
      </c>
      <c r="BN204" s="64">
        <f t="shared" si="38"/>
        <v>190.74</v>
      </c>
      <c r="BO204" s="64">
        <f t="shared" si="39"/>
        <v>0.25252525252525249</v>
      </c>
      <c r="BP204" s="64">
        <f t="shared" si="40"/>
        <v>0.25757575757575757</v>
      </c>
    </row>
    <row r="205" spans="1:68" ht="27" customHeight="1" x14ac:dyDescent="0.25">
      <c r="A205" s="54" t="s">
        <v>341</v>
      </c>
      <c r="B205" s="54" t="s">
        <v>342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130</v>
      </c>
      <c r="Y205" s="742">
        <f t="shared" si="36"/>
        <v>135</v>
      </c>
      <c r="Z205" s="36">
        <f>IFERROR(IF(Y205=0,"",ROUNDUP(Y205/H205,0)*0.00902),"")</f>
        <v>0.22550000000000001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37"/>
        <v>135.05555555555557</v>
      </c>
      <c r="BN205" s="64">
        <f t="shared" si="38"/>
        <v>140.25</v>
      </c>
      <c r="BO205" s="64">
        <f t="shared" si="39"/>
        <v>0.18237934904601572</v>
      </c>
      <c r="BP205" s="64">
        <f t="shared" si="40"/>
        <v>0.18939393939393939</v>
      </c>
    </row>
    <row r="206" spans="1:68" ht="27" customHeight="1" x14ac:dyDescent="0.25">
      <c r="A206" s="54" t="s">
        <v>344</v>
      </c>
      <c r="B206" s="54" t="s">
        <v>345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150</v>
      </c>
      <c r="Y206" s="742">
        <f t="shared" si="36"/>
        <v>151.20000000000002</v>
      </c>
      <c r="Z206" s="36">
        <f>IFERROR(IF(Y206=0,"",ROUNDUP(Y206/H206,0)*0.00502),"")</f>
        <v>0.42168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7"/>
        <v>160.83333333333334</v>
      </c>
      <c r="BN206" s="64">
        <f t="shared" si="38"/>
        <v>162.12</v>
      </c>
      <c r="BO206" s="64">
        <f t="shared" si="39"/>
        <v>0.35612535612535612</v>
      </c>
      <c r="BP206" s="64">
        <f t="shared" si="40"/>
        <v>0.35897435897435909</v>
      </c>
    </row>
    <row r="207" spans="1:68" ht="27" customHeight="1" x14ac:dyDescent="0.25">
      <c r="A207" s="54" t="s">
        <v>346</v>
      </c>
      <c r="B207" s="54" t="s">
        <v>347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60</v>
      </c>
      <c r="Y207" s="742">
        <f t="shared" si="36"/>
        <v>61.2</v>
      </c>
      <c r="Z207" s="36">
        <f>IFERROR(IF(Y207=0,"",ROUNDUP(Y207/H207,0)*0.00502),"")</f>
        <v>0.17068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7"/>
        <v>63.333333333333329</v>
      </c>
      <c r="BN207" s="64">
        <f t="shared" si="38"/>
        <v>64.599999999999994</v>
      </c>
      <c r="BO207" s="64">
        <f t="shared" si="39"/>
        <v>0.14245014245014248</v>
      </c>
      <c r="BP207" s="64">
        <f t="shared" si="40"/>
        <v>0.14529914529914531</v>
      </c>
    </row>
    <row r="208" spans="1:68" ht="27" customHeight="1" x14ac:dyDescent="0.25">
      <c r="A208" s="54" t="s">
        <v>348</v>
      </c>
      <c r="B208" s="54" t="s">
        <v>349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60</v>
      </c>
      <c r="Y208" s="742">
        <f t="shared" si="36"/>
        <v>61.2</v>
      </c>
      <c r="Z208" s="36">
        <f>IFERROR(IF(Y208=0,"",ROUNDUP(Y208/H208,0)*0.00502),"")</f>
        <v>0.17068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7"/>
        <v>63.333333333333329</v>
      </c>
      <c r="BN208" s="64">
        <f t="shared" si="38"/>
        <v>64.599999999999994</v>
      </c>
      <c r="BO208" s="64">
        <f t="shared" si="39"/>
        <v>0.14245014245014248</v>
      </c>
      <c r="BP208" s="64">
        <f t="shared" si="40"/>
        <v>0.14529914529914531</v>
      </c>
    </row>
    <row r="209" spans="1:68" ht="27" customHeight="1" x14ac:dyDescent="0.25">
      <c r="A209" s="54" t="s">
        <v>350</v>
      </c>
      <c r="B209" s="54" t="s">
        <v>351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69</v>
      </c>
      <c r="X209" s="741">
        <v>21</v>
      </c>
      <c r="Y209" s="742">
        <f t="shared" si="36"/>
        <v>21.6</v>
      </c>
      <c r="Z209" s="36">
        <f>IFERROR(IF(Y209=0,"",ROUNDUP(Y209/H209,0)*0.00502),"")</f>
        <v>6.0240000000000002E-2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37"/>
        <v>22.166666666666664</v>
      </c>
      <c r="BN209" s="64">
        <f t="shared" si="38"/>
        <v>22.8</v>
      </c>
      <c r="BO209" s="64">
        <f t="shared" si="39"/>
        <v>4.9857549857549859E-2</v>
      </c>
      <c r="BP209" s="64">
        <f t="shared" si="40"/>
        <v>5.1282051282051287E-2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80</v>
      </c>
      <c r="Q210" s="759"/>
      <c r="R210" s="759"/>
      <c r="S210" s="759"/>
      <c r="T210" s="759"/>
      <c r="U210" s="759"/>
      <c r="V210" s="760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287.59259259259261</v>
      </c>
      <c r="Y210" s="743">
        <f>IFERROR(Y202/H202,"0")+IFERROR(Y203/H203,"0")+IFERROR(Y204/H204,"0")+IFERROR(Y205/H205,"0")+IFERROR(Y206/H206,"0")+IFERROR(Y207/H207,"0")+IFERROR(Y208/H208,"0")+IFERROR(Y209/H209,"0")</f>
        <v>292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1.97784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80</v>
      </c>
      <c r="Q211" s="759"/>
      <c r="R211" s="759"/>
      <c r="S211" s="759"/>
      <c r="T211" s="759"/>
      <c r="U211" s="759"/>
      <c r="V211" s="760"/>
      <c r="W211" s="37" t="s">
        <v>69</v>
      </c>
      <c r="X211" s="743">
        <f>IFERROR(SUM(X202:X209),"0")</f>
        <v>971</v>
      </c>
      <c r="Y211" s="743">
        <f>IFERROR(SUM(Y202:Y209),"0")</f>
        <v>986.4000000000002</v>
      </c>
      <c r="Z211" s="37"/>
      <c r="AA211" s="744"/>
      <c r="AB211" s="744"/>
      <c r="AC211" s="744"/>
    </row>
    <row r="212" spans="1:68" ht="14.25" hidden="1" customHeight="1" x14ac:dyDescent="0.25">
      <c r="A212" s="757" t="s">
        <v>64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352</v>
      </c>
      <c r="B213" s="54" t="s">
        <v>353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355</v>
      </c>
      <c r="B214" s="54" t="s">
        <v>356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135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250</v>
      </c>
      <c r="Y216" s="742">
        <f t="shared" si="41"/>
        <v>252.29999999999998</v>
      </c>
      <c r="Z216" s="36">
        <f>IFERROR(IF(Y216=0,"",ROUNDUP(Y216/H216,0)*0.01898),"")</f>
        <v>0.55042000000000002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42"/>
        <v>264.91379310344831</v>
      </c>
      <c r="BN216" s="64">
        <f t="shared" si="43"/>
        <v>267.351</v>
      </c>
      <c r="BO216" s="64">
        <f t="shared" si="44"/>
        <v>0.44899425287356326</v>
      </c>
      <c r="BP216" s="64">
        <f t="shared" si="45"/>
        <v>0.453125</v>
      </c>
    </row>
    <row r="217" spans="1:68" ht="27" customHeight="1" x14ac:dyDescent="0.25">
      <c r="A217" s="54" t="s">
        <v>364</v>
      </c>
      <c r="B217" s="54" t="s">
        <v>365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360</v>
      </c>
      <c r="Y217" s="742">
        <f t="shared" si="41"/>
        <v>360</v>
      </c>
      <c r="Z217" s="36">
        <f t="shared" ref="Z217:Z223" si="46">IFERROR(IF(Y217=0,"",ROUNDUP(Y217/H217,0)*0.00651),"")</f>
        <v>0.97650000000000003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2"/>
        <v>400.5</v>
      </c>
      <c r="BN217" s="64">
        <f t="shared" si="43"/>
        <v>400.5</v>
      </c>
      <c r="BO217" s="64">
        <f t="shared" si="44"/>
        <v>0.82417582417582425</v>
      </c>
      <c r="BP217" s="64">
        <f t="shared" si="45"/>
        <v>0.82417582417582425</v>
      </c>
    </row>
    <row r="218" spans="1:68" ht="27" hidden="1" customHeight="1" x14ac:dyDescent="0.25">
      <c r="A218" s="54" t="s">
        <v>366</v>
      </c>
      <c r="B218" s="54" t="s">
        <v>367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135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240</v>
      </c>
      <c r="Y219" s="742">
        <f t="shared" si="41"/>
        <v>240</v>
      </c>
      <c r="Z219" s="36">
        <f t="shared" si="46"/>
        <v>0.65100000000000002</v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42"/>
        <v>265.20000000000005</v>
      </c>
      <c r="BN219" s="64">
        <f t="shared" si="43"/>
        <v>265.20000000000005</v>
      </c>
      <c r="BO219" s="64">
        <f t="shared" si="44"/>
        <v>0.5494505494505495</v>
      </c>
      <c r="BP219" s="64">
        <f t="shared" si="45"/>
        <v>0.5494505494505495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363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373</v>
      </c>
      <c r="B221" s="54" t="s">
        <v>374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375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120</v>
      </c>
      <c r="Y222" s="742">
        <f t="shared" si="41"/>
        <v>120</v>
      </c>
      <c r="Z222" s="36">
        <f t="shared" si="46"/>
        <v>0.32550000000000001</v>
      </c>
      <c r="AA222" s="56"/>
      <c r="AB222" s="57"/>
      <c r="AC222" s="293" t="s">
        <v>375</v>
      </c>
      <c r="AG222" s="64"/>
      <c r="AJ222" s="68"/>
      <c r="AK222" s="68">
        <v>0</v>
      </c>
      <c r="BB222" s="294" t="s">
        <v>1</v>
      </c>
      <c r="BM222" s="64">
        <f t="shared" si="42"/>
        <v>132.60000000000002</v>
      </c>
      <c r="BN222" s="64">
        <f t="shared" si="43"/>
        <v>132.60000000000002</v>
      </c>
      <c r="BO222" s="64">
        <f t="shared" si="44"/>
        <v>0.27472527472527475</v>
      </c>
      <c r="BP222" s="64">
        <f t="shared" si="45"/>
        <v>0.27472527472527475</v>
      </c>
    </row>
    <row r="223" spans="1:68" ht="27" customHeight="1" x14ac:dyDescent="0.25">
      <c r="A223" s="54" t="s">
        <v>378</v>
      </c>
      <c r="B223" s="54" t="s">
        <v>379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320</v>
      </c>
      <c r="Y223" s="742">
        <f t="shared" si="41"/>
        <v>321.59999999999997</v>
      </c>
      <c r="Z223" s="36">
        <f t="shared" si="46"/>
        <v>0.87234</v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42"/>
        <v>354.4</v>
      </c>
      <c r="BN223" s="64">
        <f t="shared" si="43"/>
        <v>356.17199999999997</v>
      </c>
      <c r="BO223" s="64">
        <f t="shared" si="44"/>
        <v>0.73260073260073266</v>
      </c>
      <c r="BP223" s="64">
        <f t="shared" si="45"/>
        <v>0.73626373626373631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462.06896551724139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463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3.3757600000000001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IFERROR(SUM(X213:X223),"0")</f>
        <v>1290</v>
      </c>
      <c r="Y225" s="743">
        <f>IFERROR(SUM(Y213:Y223),"0")</f>
        <v>1293.8999999999999</v>
      </c>
      <c r="Z225" s="37"/>
      <c r="AA225" s="744"/>
      <c r="AB225" s="744"/>
      <c r="AC225" s="744"/>
    </row>
    <row r="226" spans="1:68" ht="14.25" hidden="1" customHeight="1" x14ac:dyDescent="0.25">
      <c r="A226" s="757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381</v>
      </c>
      <c r="B227" s="54" t="s">
        <v>382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135</v>
      </c>
      <c r="N227" s="33"/>
      <c r="O227" s="32">
        <v>30</v>
      </c>
      <c r="P227" s="1056" t="s">
        <v>383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60</v>
      </c>
      <c r="Y229" s="742">
        <f>IFERROR(IF(X229="",0,CEILING((X229/$H229),1)*$H229),"")</f>
        <v>60</v>
      </c>
      <c r="Z229" s="36">
        <f>IFERROR(IF(Y229=0,"",ROUNDUP(Y229/H229,0)*0.00651),"")</f>
        <v>0.16275000000000001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>IFERROR(X229*I229/H229,"0")</f>
        <v>66.300000000000011</v>
      </c>
      <c r="BN229" s="64">
        <f>IFERROR(Y229*I229/H229,"0")</f>
        <v>66.300000000000011</v>
      </c>
      <c r="BO229" s="64">
        <f>IFERROR(1/J229*(X229/H229),"0")</f>
        <v>0.13736263736263737</v>
      </c>
      <c r="BP229" s="64">
        <f>IFERROR(1/J229*(Y229/H229),"0")</f>
        <v>0.13736263736263737</v>
      </c>
    </row>
    <row r="230" spans="1:68" ht="27" customHeight="1" x14ac:dyDescent="0.25">
      <c r="A230" s="54" t="s">
        <v>391</v>
      </c>
      <c r="B230" s="54" t="s">
        <v>392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40</v>
      </c>
      <c r="Y230" s="742">
        <f>IFERROR(IF(X230="",0,CEILING((X230/$H230),1)*$H230),"")</f>
        <v>40.799999999999997</v>
      </c>
      <c r="Z230" s="36">
        <f>IFERROR(IF(Y230=0,"",ROUNDUP(Y230/H230,0)*0.00651),"")</f>
        <v>0.11067</v>
      </c>
      <c r="AA230" s="56"/>
      <c r="AB230" s="57"/>
      <c r="AC230" s="303" t="s">
        <v>384</v>
      </c>
      <c r="AG230" s="64"/>
      <c r="AJ230" s="68"/>
      <c r="AK230" s="68">
        <v>0</v>
      </c>
      <c r="BB230" s="304" t="s">
        <v>1</v>
      </c>
      <c r="BM230" s="64">
        <f>IFERROR(X230*I230/H230,"0")</f>
        <v>44.20000000000001</v>
      </c>
      <c r="BN230" s="64">
        <f>IFERROR(Y230*I230/H230,"0")</f>
        <v>45.084000000000003</v>
      </c>
      <c r="BO230" s="64">
        <f>IFERROR(1/J230*(X230/H230),"0")</f>
        <v>9.1575091575091583E-2</v>
      </c>
      <c r="BP230" s="64">
        <f>IFERROR(1/J230*(Y230/H230),"0")</f>
        <v>9.3406593406593408E-2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41.666666666666671</v>
      </c>
      <c r="Y231" s="743">
        <f>IFERROR(Y227/H227,"0")+IFERROR(Y228/H228,"0")+IFERROR(Y229/H229,"0")+IFERROR(Y230/H230,"0")</f>
        <v>42</v>
      </c>
      <c r="Z231" s="743">
        <f>IFERROR(IF(Z227="",0,Z227),"0")+IFERROR(IF(Z228="",0,Z228),"0")+IFERROR(IF(Z229="",0,Z229),"0")+IFERROR(IF(Z230="",0,Z230),"0")</f>
        <v>0.27342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100</v>
      </c>
      <c r="Y232" s="743">
        <f>IFERROR(SUM(Y227:Y230),"0")</f>
        <v>100.8</v>
      </c>
      <c r="Z232" s="37"/>
      <c r="AA232" s="744"/>
      <c r="AB232" s="744"/>
      <c r="AC232" s="744"/>
    </row>
    <row r="233" spans="1:68" ht="16.5" hidden="1" customHeight="1" x14ac:dyDescent="0.25">
      <c r="A233" s="745" t="s">
        <v>393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394</v>
      </c>
      <c r="B235" s="54" t="s">
        <v>395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398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399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400</v>
      </c>
      <c r="B237" s="54" t="s">
        <v>401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402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403</v>
      </c>
      <c r="B239" s="54" t="s">
        <v>406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398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399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411</v>
      </c>
      <c r="B242" s="54" t="s">
        <v>412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405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413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414</v>
      </c>
      <c r="B247" s="54" t="s">
        <v>415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398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414</v>
      </c>
      <c r="B248" s="54" t="s">
        <v>417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30</v>
      </c>
      <c r="Y248" s="742">
        <f t="shared" si="52"/>
        <v>34.799999999999997</v>
      </c>
      <c r="Z248" s="36">
        <f>IFERROR(IF(Y248=0,"",ROUNDUP(Y248/H248,0)*0.01898),"")</f>
        <v>5.6940000000000004E-2</v>
      </c>
      <c r="AA248" s="56"/>
      <c r="AB248" s="57"/>
      <c r="AC248" s="323" t="s">
        <v>418</v>
      </c>
      <c r="AG248" s="64"/>
      <c r="AJ248" s="68"/>
      <c r="AK248" s="68">
        <v>0</v>
      </c>
      <c r="BB248" s="324" t="s">
        <v>1</v>
      </c>
      <c r="BM248" s="64">
        <f t="shared" si="53"/>
        <v>31.125000000000004</v>
      </c>
      <c r="BN248" s="64">
        <f t="shared" si="54"/>
        <v>36.104999999999997</v>
      </c>
      <c r="BO248" s="64">
        <f t="shared" si="55"/>
        <v>4.0409482758620691E-2</v>
      </c>
      <c r="BP248" s="64">
        <f t="shared" si="56"/>
        <v>4.6875E-2</v>
      </c>
    </row>
    <row r="249" spans="1:68" ht="27" customHeight="1" x14ac:dyDescent="0.25">
      <c r="A249" s="54" t="s">
        <v>419</v>
      </c>
      <c r="B249" s="54" t="s">
        <v>420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10</v>
      </c>
      <c r="Y249" s="742">
        <f t="shared" si="52"/>
        <v>11.6</v>
      </c>
      <c r="Z249" s="36">
        <f>IFERROR(IF(Y249=0,"",ROUNDUP(Y249/H249,0)*0.01898),"")</f>
        <v>1.898E-2</v>
      </c>
      <c r="AA249" s="56"/>
      <c r="AB249" s="57"/>
      <c r="AC249" s="325" t="s">
        <v>421</v>
      </c>
      <c r="AG249" s="64"/>
      <c r="AJ249" s="68"/>
      <c r="AK249" s="68">
        <v>0</v>
      </c>
      <c r="BB249" s="326" t="s">
        <v>1</v>
      </c>
      <c r="BM249" s="64">
        <f t="shared" si="53"/>
        <v>10.375</v>
      </c>
      <c r="BN249" s="64">
        <f t="shared" si="54"/>
        <v>12.035</v>
      </c>
      <c r="BO249" s="64">
        <f t="shared" si="55"/>
        <v>1.3469827586206897E-2</v>
      </c>
      <c r="BP249" s="64">
        <f t="shared" si="56"/>
        <v>1.5625E-2</v>
      </c>
    </row>
    <row r="250" spans="1:68" ht="27" customHeight="1" x14ac:dyDescent="0.25">
      <c r="A250" s="54" t="s">
        <v>422</v>
      </c>
      <c r="B250" s="54" t="s">
        <v>423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80</v>
      </c>
      <c r="Y250" s="742">
        <f t="shared" si="52"/>
        <v>81.2</v>
      </c>
      <c r="Z250" s="36">
        <f>IFERROR(IF(Y250=0,"",ROUNDUP(Y250/H250,0)*0.01898),"")</f>
        <v>0.13286000000000001</v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53"/>
        <v>83</v>
      </c>
      <c r="BN250" s="64">
        <f t="shared" si="54"/>
        <v>84.245000000000005</v>
      </c>
      <c r="BO250" s="64">
        <f t="shared" si="55"/>
        <v>0.10775862068965518</v>
      </c>
      <c r="BP250" s="64">
        <f t="shared" si="56"/>
        <v>0.10937500000000001</v>
      </c>
    </row>
    <row r="251" spans="1:68" ht="27" hidden="1" customHeight="1" x14ac:dyDescent="0.25">
      <c r="A251" s="54" t="s">
        <v>422</v>
      </c>
      <c r="B251" s="54" t="s">
        <v>425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398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56</v>
      </c>
      <c r="Y252" s="742">
        <f t="shared" si="52"/>
        <v>56</v>
      </c>
      <c r="Z252" s="36">
        <f>IFERROR(IF(Y252=0,"",ROUNDUP(Y252/H252,0)*0.00902),"")</f>
        <v>0.12628</v>
      </c>
      <c r="AA252" s="56"/>
      <c r="AB252" s="57"/>
      <c r="AC252" s="331" t="s">
        <v>418</v>
      </c>
      <c r="AG252" s="64"/>
      <c r="AJ252" s="68"/>
      <c r="AK252" s="68">
        <v>0</v>
      </c>
      <c r="BB252" s="332" t="s">
        <v>1</v>
      </c>
      <c r="BM252" s="64">
        <f t="shared" si="53"/>
        <v>58.94</v>
      </c>
      <c r="BN252" s="64">
        <f t="shared" si="54"/>
        <v>58.94</v>
      </c>
      <c r="BO252" s="64">
        <f t="shared" si="55"/>
        <v>0.10606060606060606</v>
      </c>
      <c r="BP252" s="64">
        <f t="shared" si="56"/>
        <v>0.10606060606060606</v>
      </c>
    </row>
    <row r="253" spans="1:68" ht="27" hidden="1" customHeight="1" x14ac:dyDescent="0.25">
      <c r="A253" s="54" t="s">
        <v>428</v>
      </c>
      <c r="B253" s="54" t="s">
        <v>429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430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100</v>
      </c>
      <c r="Y255" s="742">
        <f t="shared" si="52"/>
        <v>100</v>
      </c>
      <c r="Z255" s="36">
        <f>IFERROR(IF(Y255=0,"",ROUNDUP(Y255/H255,0)*0.00902),"")</f>
        <v>0.22550000000000001</v>
      </c>
      <c r="AA255" s="56"/>
      <c r="AB255" s="57"/>
      <c r="AC255" s="337" t="s">
        <v>424</v>
      </c>
      <c r="AG255" s="64"/>
      <c r="AJ255" s="68"/>
      <c r="AK255" s="68">
        <v>0</v>
      </c>
      <c r="BB255" s="338" t="s">
        <v>1</v>
      </c>
      <c r="BM255" s="64">
        <f t="shared" si="53"/>
        <v>105.25</v>
      </c>
      <c r="BN255" s="64">
        <f t="shared" si="54"/>
        <v>105.25</v>
      </c>
      <c r="BO255" s="64">
        <f t="shared" si="55"/>
        <v>0.18939393939393939</v>
      </c>
      <c r="BP255" s="64">
        <f t="shared" si="56"/>
        <v>0.18939393939393939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49.344827586206897</v>
      </c>
      <c r="Y256" s="743">
        <f>IFERROR(Y247/H247,"0")+IFERROR(Y248/H248,"0")+IFERROR(Y249/H249,"0")+IFERROR(Y250/H250,"0")+IFERROR(Y251/H251,"0")+IFERROR(Y252/H252,"0")+IFERROR(Y253/H253,"0")+IFERROR(Y254/H254,"0")+IFERROR(Y255/H255,"0")</f>
        <v>50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0.56056000000000006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276</v>
      </c>
      <c r="Y257" s="743">
        <f>IFERROR(SUM(Y247:Y255),"0")</f>
        <v>283.60000000000002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435</v>
      </c>
      <c r="B259" s="54" t="s">
        <v>436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438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439</v>
      </c>
      <c r="B264" s="54" t="s">
        <v>440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441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442</v>
      </c>
      <c r="B266" s="54" t="s">
        <v>445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398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446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447</v>
      </c>
      <c r="B267" s="54" t="s">
        <v>448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449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450</v>
      </c>
      <c r="B268" s="54" t="s">
        <v>451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452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453</v>
      </c>
      <c r="B269" s="54" t="s">
        <v>454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455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456</v>
      </c>
      <c r="B270" s="54" t="s">
        <v>457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458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459</v>
      </c>
      <c r="B271" s="54" t="s">
        <v>460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461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462</v>
      </c>
      <c r="B272" s="54" t="s">
        <v>463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464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465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466</v>
      </c>
      <c r="B277" s="54" t="s">
        <v>467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405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468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469</v>
      </c>
      <c r="B282" s="54" t="s">
        <v>470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471</v>
      </c>
      <c r="B283" s="54" t="s">
        <v>472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473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474</v>
      </c>
      <c r="B284" s="54" t="s">
        <v>475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476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477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478</v>
      </c>
      <c r="B289" s="54" t="s">
        <v>479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480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481</v>
      </c>
      <c r="B290" s="54" t="s">
        <v>482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483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486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487</v>
      </c>
      <c r="B292" s="54" t="s">
        <v>488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80</v>
      </c>
      <c r="Y292" s="742">
        <f t="shared" si="62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489</v>
      </c>
      <c r="AG292" s="64"/>
      <c r="AJ292" s="68"/>
      <c r="AK292" s="68">
        <v>0</v>
      </c>
      <c r="BB292" s="374" t="s">
        <v>1</v>
      </c>
      <c r="BM292" s="64">
        <f t="shared" si="63"/>
        <v>88.40000000000002</v>
      </c>
      <c r="BN292" s="64">
        <f t="shared" si="64"/>
        <v>90.168000000000006</v>
      </c>
      <c r="BO292" s="64">
        <f t="shared" si="65"/>
        <v>0.18315018315018317</v>
      </c>
      <c r="BP292" s="64">
        <f t="shared" si="66"/>
        <v>0.18681318681318682</v>
      </c>
    </row>
    <row r="293" spans="1:68" ht="37.5" customHeight="1" x14ac:dyDescent="0.25">
      <c r="A293" s="54" t="s">
        <v>490</v>
      </c>
      <c r="B293" s="54" t="s">
        <v>491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320</v>
      </c>
      <c r="Y293" s="742">
        <f t="shared" si="62"/>
        <v>321.59999999999997</v>
      </c>
      <c r="Z293" s="36">
        <f>IFERROR(IF(Y293=0,"",ROUNDUP(Y293/H293,0)*0.00651),"")</f>
        <v>0.87234</v>
      </c>
      <c r="AA293" s="56"/>
      <c r="AB293" s="57"/>
      <c r="AC293" s="375" t="s">
        <v>480</v>
      </c>
      <c r="AG293" s="64"/>
      <c r="AJ293" s="68" t="s">
        <v>108</v>
      </c>
      <c r="AK293" s="68">
        <v>436.8</v>
      </c>
      <c r="BB293" s="376" t="s">
        <v>1</v>
      </c>
      <c r="BM293" s="64">
        <f t="shared" si="63"/>
        <v>344</v>
      </c>
      <c r="BN293" s="64">
        <f t="shared" si="64"/>
        <v>345.71999999999997</v>
      </c>
      <c r="BO293" s="64">
        <f t="shared" si="65"/>
        <v>0.73260073260073266</v>
      </c>
      <c r="BP293" s="64">
        <f t="shared" si="66"/>
        <v>0.73626373626373631</v>
      </c>
    </row>
    <row r="294" spans="1:68" ht="37.5" hidden="1" customHeight="1" x14ac:dyDescent="0.25">
      <c r="A294" s="54" t="s">
        <v>492</v>
      </c>
      <c r="B294" s="54" t="s">
        <v>493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494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166.66666666666669</v>
      </c>
      <c r="Y295" s="743">
        <f>IFERROR(Y289/H289,"0")+IFERROR(Y290/H290,"0")+IFERROR(Y291/H291,"0")+IFERROR(Y292/H292,"0")+IFERROR(Y293/H293,"0")+IFERROR(Y294/H294,"0")</f>
        <v>168</v>
      </c>
      <c r="Z295" s="743">
        <f>IFERROR(IF(Z289="",0,Z289),"0")+IFERROR(IF(Z290="",0,Z290),"0")+IFERROR(IF(Z291="",0,Z291),"0")+IFERROR(IF(Z292="",0,Z292),"0")+IFERROR(IF(Z293="",0,Z293),"0")+IFERROR(IF(Z294="",0,Z294),"0")</f>
        <v>1.09368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400</v>
      </c>
      <c r="Y296" s="743">
        <f>IFERROR(SUM(Y289:Y294),"0")</f>
        <v>403.19999999999993</v>
      </c>
      <c r="Z296" s="37"/>
      <c r="AA296" s="744"/>
      <c r="AB296" s="744"/>
      <c r="AC296" s="744"/>
    </row>
    <row r="297" spans="1:68" ht="16.5" hidden="1" customHeight="1" x14ac:dyDescent="0.25">
      <c r="A297" s="745" t="s">
        <v>495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496</v>
      </c>
      <c r="B299" s="54" t="s">
        <v>497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498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499</v>
      </c>
      <c r="B303" s="54" t="s">
        <v>500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501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502</v>
      </c>
      <c r="B307" s="54" t="s">
        <v>503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504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505</v>
      </c>
      <c r="B308" s="54" t="s">
        <v>506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507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508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509</v>
      </c>
      <c r="B313" s="54" t="s">
        <v>510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511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512</v>
      </c>
      <c r="B317" s="54" t="s">
        <v>513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514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515</v>
      </c>
      <c r="B321" s="54" t="s">
        <v>516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517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520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521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522</v>
      </c>
      <c r="B327" s="54" t="s">
        <v>523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405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405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526</v>
      </c>
      <c r="B332" s="54" t="s">
        <v>527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528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528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531</v>
      </c>
      <c r="B337" s="54" t="s">
        <v>532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533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534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535</v>
      </c>
      <c r="B342" s="54" t="s">
        <v>536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537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538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539</v>
      </c>
      <c r="B347" s="54" t="s">
        <v>540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541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542</v>
      </c>
      <c r="B348" s="54" t="s">
        <v>543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398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544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542</v>
      </c>
      <c r="B349" s="54" t="s">
        <v>545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546</v>
      </c>
      <c r="M349" s="33" t="s">
        <v>94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547</v>
      </c>
      <c r="AG349" s="64"/>
      <c r="AJ349" s="68" t="s">
        <v>548</v>
      </c>
      <c r="AK349" s="68">
        <v>86.4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549</v>
      </c>
      <c r="B350" s="54" t="s">
        <v>550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552</v>
      </c>
      <c r="B351" s="54" t="s">
        <v>553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555</v>
      </c>
      <c r="B352" s="54" t="s">
        <v>556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558</v>
      </c>
      <c r="B353" s="54" t="s">
        <v>559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547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563</v>
      </c>
      <c r="B358" s="54" t="s">
        <v>564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566</v>
      </c>
      <c r="B359" s="54" t="s">
        <v>567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572</v>
      </c>
      <c r="B361" s="54" t="s">
        <v>573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574</v>
      </c>
      <c r="B365" s="54" t="s">
        <v>575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577</v>
      </c>
      <c r="B366" s="54" t="s">
        <v>578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580</v>
      </c>
      <c r="B367" s="54" t="s">
        <v>581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60</v>
      </c>
      <c r="Y374" s="742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400</v>
      </c>
      <c r="Y375" s="742">
        <f>IFERROR(IF(X375="",0,CEILING((X375/$H375),1)*$H375),"")</f>
        <v>405.59999999999997</v>
      </c>
      <c r="Z375" s="36">
        <f>IFERROR(IF(Y375=0,"",ROUNDUP(Y375/H375,0)*0.01898),"")</f>
        <v>0.98696000000000006</v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426.6153846153847</v>
      </c>
      <c r="BN375" s="64">
        <f>IFERROR(Y375*I375/H375,"0")</f>
        <v>432.58800000000002</v>
      </c>
      <c r="BO375" s="64">
        <f>IFERROR(1/J375*(X375/H375),"0")</f>
        <v>0.80128205128205132</v>
      </c>
      <c r="BP375" s="64">
        <f>IFERROR(1/J375*(Y375/H375),"0")</f>
        <v>0.8125</v>
      </c>
    </row>
    <row r="376" spans="1:68" ht="16.5" hidden="1" customHeight="1" x14ac:dyDescent="0.25">
      <c r="A376" s="54" t="s">
        <v>598</v>
      </c>
      <c r="B376" s="54" t="s">
        <v>599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74" t="s">
        <v>600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58.424908424908423</v>
      </c>
      <c r="Y377" s="743">
        <f>IFERROR(Y374/H374,"0")+IFERROR(Y375/H375,"0")+IFERROR(Y376/H376,"0")</f>
        <v>60</v>
      </c>
      <c r="Z377" s="743">
        <f>IFERROR(IF(Z374="",0,Z374),"0")+IFERROR(IF(Z375="",0,Z375),"0")+IFERROR(IF(Z376="",0,Z376),"0")</f>
        <v>1.1388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460</v>
      </c>
      <c r="Y378" s="743">
        <f>IFERROR(SUM(Y374:Y376),"0")</f>
        <v>472.79999999999995</v>
      </c>
      <c r="Z378" s="37"/>
      <c r="AA378" s="744"/>
      <c r="AB378" s="744"/>
      <c r="AC378" s="744"/>
    </row>
    <row r="379" spans="1:68" ht="14.25" hidden="1" customHeight="1" x14ac:dyDescent="0.25">
      <c r="A379" s="757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602</v>
      </c>
      <c r="B380" s="54" t="s">
        <v>603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1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30</v>
      </c>
      <c r="Y394" s="742">
        <f>IFERROR(IF(X394="",0,CEILING((X394/$H394),1)*$H394),"")</f>
        <v>30.6</v>
      </c>
      <c r="Z394" s="36">
        <f>IFERROR(IF(Y394=0,"",ROUNDUP(Y394/H394,0)*0.00651),"")</f>
        <v>0.11067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33.800000000000004</v>
      </c>
      <c r="BN394" s="64">
        <f>IFERROR(Y394*I394/H394,"0")</f>
        <v>34.475999999999999</v>
      </c>
      <c r="BO394" s="64">
        <f>IFERROR(1/J394*(X394/H394),"0")</f>
        <v>9.1575091575091583E-2</v>
      </c>
      <c r="BP394" s="64">
        <f>IFERROR(1/J394*(Y394/H394),"0")</f>
        <v>9.3406593406593408E-2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16.666666666666668</v>
      </c>
      <c r="Y395" s="743">
        <f>IFERROR(Y394/H394,"0")</f>
        <v>17</v>
      </c>
      <c r="Z395" s="743">
        <f>IFERROR(IF(Z394="",0,Z394),"0")</f>
        <v>0.11067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30</v>
      </c>
      <c r="Y396" s="743">
        <f>IFERROR(SUM(Y394:Y394),"0")</f>
        <v>30.6</v>
      </c>
      <c r="Z396" s="37"/>
      <c r="AA396" s="744"/>
      <c r="AB396" s="744"/>
      <c r="AC396" s="744"/>
    </row>
    <row r="397" spans="1:68" ht="14.25" hidden="1" customHeight="1" x14ac:dyDescent="0.25">
      <c r="A397" s="757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979.99999999999989</v>
      </c>
      <c r="Y399" s="742">
        <f>IFERROR(IF(X399="",0,CEILING((X399/$H399),1)*$H399),"")</f>
        <v>980.7</v>
      </c>
      <c r="Z399" s="36">
        <f>IFERROR(IF(Y399=0,"",ROUNDUP(Y399/H399,0)*0.00651),"")</f>
        <v>3.0401700000000003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1097.5999999999997</v>
      </c>
      <c r="BN399" s="64">
        <f>IFERROR(Y399*I399/H399,"0")</f>
        <v>1098.384</v>
      </c>
      <c r="BO399" s="64">
        <f>IFERROR(1/J399*(X399/H399),"0")</f>
        <v>2.5641025641025639</v>
      </c>
      <c r="BP399" s="64">
        <f>IFERROR(1/J399*(Y399/H399),"0")</f>
        <v>2.5659340659340661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350</v>
      </c>
      <c r="Y400" s="742">
        <f>IFERROR(IF(X400="",0,CEILING((X400/$H400),1)*$H400),"")</f>
        <v>350.7</v>
      </c>
      <c r="Z400" s="36">
        <f>IFERROR(IF(Y400=0,"",ROUNDUP(Y400/H400,0)*0.00651),"")</f>
        <v>1.08717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390</v>
      </c>
      <c r="BN400" s="64">
        <f>IFERROR(Y400*I400/H400,"0")</f>
        <v>390.78</v>
      </c>
      <c r="BO400" s="64">
        <f>IFERROR(1/J400*(X400/H400),"0")</f>
        <v>0.91575091575091572</v>
      </c>
      <c r="BP400" s="64">
        <f>IFERROR(1/J400*(Y400/H400),"0")</f>
        <v>0.91758241758241765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633.33333333333326</v>
      </c>
      <c r="Y401" s="743">
        <f>IFERROR(Y398/H398,"0")+IFERROR(Y399/H399,"0")+IFERROR(Y400/H400,"0")</f>
        <v>634</v>
      </c>
      <c r="Z401" s="743">
        <f>IFERROR(IF(Z398="",0,Z398),"0")+IFERROR(IF(Z399="",0,Z399),"0")+IFERROR(IF(Z400="",0,Z400),"0")</f>
        <v>4.1273400000000002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1330</v>
      </c>
      <c r="Y402" s="743">
        <f>IFERROR(SUM(Y398:Y400),"0")</f>
        <v>1331.4</v>
      </c>
      <c r="Z402" s="37"/>
      <c r="AA402" s="744"/>
      <c r="AB402" s="744"/>
      <c r="AC402" s="744"/>
    </row>
    <row r="403" spans="1:68" ht="27.75" hidden="1" customHeight="1" x14ac:dyDescent="0.2">
      <c r="A403" s="791" t="s">
        <v>636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398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1300</v>
      </c>
      <c r="Y408" s="742">
        <f t="shared" si="77"/>
        <v>1305</v>
      </c>
      <c r="Z408" s="36">
        <f>IFERROR(IF(Y408=0,"",ROUNDUP(Y408/H408,0)*0.02175),"")</f>
        <v>1.8922499999999998</v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1341.6</v>
      </c>
      <c r="BN408" s="64">
        <f t="shared" si="79"/>
        <v>1346.76</v>
      </c>
      <c r="BO408" s="64">
        <f t="shared" si="80"/>
        <v>1.8055555555555556</v>
      </c>
      <c r="BP408" s="64">
        <f t="shared" si="81"/>
        <v>1.8125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398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398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15</v>
      </c>
      <c r="Y415" s="742">
        <f t="shared" si="77"/>
        <v>15</v>
      </c>
      <c r="Z415" s="36">
        <f>IFERROR(IF(Y415=0,"",ROUNDUP(Y415/H415,0)*0.00902),"")</f>
        <v>2.7060000000000001E-2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15.63</v>
      </c>
      <c r="BN415" s="64">
        <f t="shared" si="79"/>
        <v>15.63</v>
      </c>
      <c r="BO415" s="64">
        <f t="shared" si="80"/>
        <v>2.2727272727272728E-2</v>
      </c>
      <c r="BP415" s="64">
        <f t="shared" si="81"/>
        <v>2.2727272727272728E-2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89.666666666666671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90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1.9193099999999998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1315</v>
      </c>
      <c r="Y417" s="743">
        <f>IFERROR(SUM(Y406:Y415),"0")</f>
        <v>1320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6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6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40</v>
      </c>
      <c r="Y425" s="742">
        <f>IFERROR(IF(X425="",0,CEILING((X425/$H425),1)*$H425),"")</f>
        <v>45</v>
      </c>
      <c r="Z425" s="36">
        <f>IFERROR(IF(Y425=0,"",ROUNDUP(Y425/H425,0)*0.01898),"")</f>
        <v>9.4899999999999998E-2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42.306666666666665</v>
      </c>
      <c r="BN425" s="64">
        <f>IFERROR(Y425*I425/H425,"0")</f>
        <v>47.594999999999999</v>
      </c>
      <c r="BO425" s="64">
        <f>IFERROR(1/J425*(X425/H425),"0")</f>
        <v>6.9444444444444448E-2</v>
      </c>
      <c r="BP425" s="64">
        <f>IFERROR(1/J425*(Y425/H425),"0")</f>
        <v>7.8125E-2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4.4444444444444446</v>
      </c>
      <c r="Y426" s="743">
        <f>IFERROR(Y424/H424,"0")+IFERROR(Y425/H425,"0")</f>
        <v>5</v>
      </c>
      <c r="Z426" s="743">
        <f>IFERROR(IF(Z424="",0,Z424),"0")+IFERROR(IF(Z425="",0,Z425),"0")</f>
        <v>9.4899999999999998E-2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40</v>
      </c>
      <c r="Y427" s="743">
        <f>IFERROR(SUM(Y424:Y425),"0")</f>
        <v>45</v>
      </c>
      <c r="Z427" s="37"/>
      <c r="AA427" s="744"/>
      <c r="AB427" s="744"/>
      <c r="AC427" s="744"/>
    </row>
    <row r="428" spans="1:68" ht="14.25" hidden="1" customHeight="1" x14ac:dyDescent="0.25">
      <c r="A428" s="757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900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40</v>
      </c>
      <c r="Y429" s="742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42.306666666666665</v>
      </c>
      <c r="BN429" s="64">
        <f>IFERROR(Y429*I429/H429,"0")</f>
        <v>47.594999999999999</v>
      </c>
      <c r="BO429" s="64">
        <f>IFERROR(1/J429*(X429/H429),"0")</f>
        <v>6.9444444444444448E-2</v>
      </c>
      <c r="BP429" s="64">
        <f>IFERROR(1/J429*(Y429/H429),"0")</f>
        <v>7.8125E-2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4.4444444444444446</v>
      </c>
      <c r="Y430" s="743">
        <f>IFERROR(Y429/H429,"0")</f>
        <v>5</v>
      </c>
      <c r="Z430" s="743">
        <f>IFERROR(IF(Z429="",0,Z429),"0")</f>
        <v>9.4899999999999998E-2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40</v>
      </c>
      <c r="Y431" s="743">
        <f>IFERROR(SUM(Y429:Y429),"0")</f>
        <v>45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120</v>
      </c>
      <c r="Y440" s="742">
        <f t="shared" si="82"/>
        <v>120</v>
      </c>
      <c r="Z440" s="36">
        <f>IFERROR(IF(Y440=0,"",ROUNDUP(Y440/H440,0)*0.01898),"")</f>
        <v>0.1898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124.35000000000001</v>
      </c>
      <c r="BN440" s="64">
        <f t="shared" si="84"/>
        <v>124.35000000000001</v>
      </c>
      <c r="BO440" s="64">
        <f t="shared" si="85"/>
        <v>0.15625</v>
      </c>
      <c r="BP440" s="64">
        <f t="shared" si="86"/>
        <v>0.15625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10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120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6" t="s">
        <v>704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30</v>
      </c>
      <c r="Y450" s="742">
        <f>IFERROR(IF(X450="",0,CEILING((X450/$H450),1)*$H450),"")</f>
        <v>36</v>
      </c>
      <c r="Z450" s="36">
        <f>IFERROR(IF(Y450=0,"",ROUNDUP(Y450/H450,0)*0.01898),"")</f>
        <v>7.5920000000000001E-2</v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31.73</v>
      </c>
      <c r="BN450" s="64">
        <f>IFERROR(Y450*I450/H450,"0")</f>
        <v>38.076000000000001</v>
      </c>
      <c r="BO450" s="64">
        <f>IFERROR(1/J450*(X450/H450),"0")</f>
        <v>5.2083333333333336E-2</v>
      </c>
      <c r="BP450" s="64">
        <f>IFERROR(1/J450*(Y450/H450),"0")</f>
        <v>6.25E-2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712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3.3333333333333335</v>
      </c>
      <c r="Y455" s="743">
        <f>IFERROR(Y450/H450,"0")+IFERROR(Y451/H451,"0")+IFERROR(Y452/H452,"0")+IFERROR(Y453/H453,"0")+IFERROR(Y454/H454,"0")</f>
        <v>4</v>
      </c>
      <c r="Z455" s="743">
        <f>IFERROR(IF(Z450="",0,Z450),"0")+IFERROR(IF(Z451="",0,Z451),"0")+IFERROR(IF(Z452="",0,Z452),"0")+IFERROR(IF(Z453="",0,Z453),"0")+IFERROR(IF(Z454="",0,Z454),"0")</f>
        <v>7.5920000000000001E-2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30</v>
      </c>
      <c r="Y456" s="743">
        <f>IFERROR(SUM(Y450:Y454),"0")</f>
        <v>36</v>
      </c>
      <c r="Z456" s="37"/>
      <c r="AA456" s="744"/>
      <c r="AB456" s="744"/>
      <c r="AC456" s="744"/>
    </row>
    <row r="457" spans="1:68" ht="14.25" hidden="1" customHeight="1" x14ac:dyDescent="0.25">
      <c r="A457" s="757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0" t="s">
        <v>719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721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722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9" t="s">
        <v>725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6" t="s">
        <v>729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64" t="s">
        <v>729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10" t="s">
        <v>734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2" t="s">
        <v>739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35</v>
      </c>
      <c r="Y470" s="742">
        <f t="shared" si="87"/>
        <v>35.700000000000003</v>
      </c>
      <c r="Z470" s="36">
        <f t="shared" si="92"/>
        <v>8.5339999999999999E-2</v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37.166666666666664</v>
      </c>
      <c r="BN470" s="64">
        <f t="shared" si="89"/>
        <v>37.910000000000004</v>
      </c>
      <c r="BO470" s="64">
        <f t="shared" si="90"/>
        <v>7.1225071225071226E-2</v>
      </c>
      <c r="BP470" s="64">
        <f t="shared" si="91"/>
        <v>7.2649572649572655E-2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54" t="s">
        <v>744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742</v>
      </c>
      <c r="B472" s="54" t="s">
        <v>746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57" t="s">
        <v>753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759</v>
      </c>
      <c r="B478" s="54" t="s">
        <v>760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759</v>
      </c>
      <c r="B479" s="54" t="s">
        <v>762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97" t="s">
        <v>763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16.666666666666664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17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8.5339999999999999E-2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35</v>
      </c>
      <c r="Y481" s="743">
        <f>IFERROR(SUM(Y464:Y479),"0")</f>
        <v>35.700000000000003</v>
      </c>
      <c r="Z481" s="37"/>
      <c r="AA481" s="744"/>
      <c r="AB481" s="744"/>
      <c r="AC481" s="744"/>
    </row>
    <row r="482" spans="1:68" ht="14.25" hidden="1" customHeight="1" x14ac:dyDescent="0.25">
      <c r="A482" s="757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764</v>
      </c>
      <c r="B483" s="54" t="s">
        <v>765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767</v>
      </c>
      <c r="B484" s="54" t="s">
        <v>768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770</v>
      </c>
      <c r="B488" s="54" t="s">
        <v>771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775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776</v>
      </c>
      <c r="B493" s="54" t="s">
        <v>777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779</v>
      </c>
      <c r="B497" s="54" t="s">
        <v>780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4" t="s">
        <v>781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783</v>
      </c>
      <c r="B498" s="54" t="s">
        <v>784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786</v>
      </c>
      <c r="B499" s="54" t="s">
        <v>787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40" t="s">
        <v>788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17.5</v>
      </c>
      <c r="Y500" s="742">
        <f>IFERROR(IF(X500="",0,CEILING((X500/$H500),1)*$H500),"")</f>
        <v>18.900000000000002</v>
      </c>
      <c r="Z500" s="36">
        <f>IFERROR(IF(Y500=0,"",ROUNDUP(Y500/H500,0)*0.00502),"")</f>
        <v>4.5179999999999998E-2</v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18.583333333333332</v>
      </c>
      <c r="BN500" s="64">
        <f>IFERROR(Y500*I500/H500,"0")</f>
        <v>20.07</v>
      </c>
      <c r="BO500" s="64">
        <f>IFERROR(1/J500*(X500/H500),"0")</f>
        <v>3.5612535612535613E-2</v>
      </c>
      <c r="BP500" s="64">
        <f>IFERROR(1/J500*(Y500/H500),"0")</f>
        <v>3.8461538461538464E-2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8.3333333333333321</v>
      </c>
      <c r="Y501" s="743">
        <f>IFERROR(Y497/H497,"0")+IFERROR(Y498/H498,"0")+IFERROR(Y499/H499,"0")+IFERROR(Y500/H500,"0")</f>
        <v>9</v>
      </c>
      <c r="Z501" s="743">
        <f>IFERROR(IF(Z497="",0,Z497),"0")+IFERROR(IF(Z498="",0,Z498),"0")+IFERROR(IF(Z499="",0,Z499),"0")+IFERROR(IF(Z500="",0,Z500),"0")</f>
        <v>4.5179999999999998E-2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17.5</v>
      </c>
      <c r="Y502" s="743">
        <f>IFERROR(SUM(Y497:Y500),"0")</f>
        <v>18.900000000000002</v>
      </c>
      <c r="Z502" s="37"/>
      <c r="AA502" s="744"/>
      <c r="AB502" s="744"/>
      <c r="AC502" s="744"/>
    </row>
    <row r="503" spans="1:68" ht="16.5" hidden="1" customHeight="1" x14ac:dyDescent="0.25">
      <c r="A503" s="745" t="s">
        <v>792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793</v>
      </c>
      <c r="B505" s="54" t="s">
        <v>794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1005" t="s">
        <v>798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6</v>
      </c>
      <c r="Y506" s="742">
        <f>IFERROR(IF(X506="",0,CEILING((X506/$H506),1)*$H506),"")</f>
        <v>6</v>
      </c>
      <c r="Z506" s="36">
        <f>IFERROR(IF(Y506=0,"",ROUNDUP(Y506/H506,0)*0.00651),"")</f>
        <v>3.2550000000000003E-2</v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10.500000000000002</v>
      </c>
      <c r="BN506" s="64">
        <f>IFERROR(Y506*I506/H506,"0")</f>
        <v>10.500000000000002</v>
      </c>
      <c r="BO506" s="64">
        <f>IFERROR(1/J506*(X506/H506),"0")</f>
        <v>2.7472527472527476E-2</v>
      </c>
      <c r="BP506" s="64">
        <f>IFERROR(1/J506*(Y506/H506),"0")</f>
        <v>2.7472527472527476E-2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84.000000000000014</v>
      </c>
      <c r="Y507" s="742">
        <f>IFERROR(IF(X507="",0,CEILING((X507/$H507),1)*$H507),"")</f>
        <v>84</v>
      </c>
      <c r="Z507" s="36">
        <f>IFERROR(IF(Y507=0,"",ROUNDUP(Y507/H507,0)*0.00502),"")</f>
        <v>0.251</v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125.00000000000003</v>
      </c>
      <c r="BN507" s="64">
        <f>IFERROR(Y507*I507/H507,"0")</f>
        <v>125</v>
      </c>
      <c r="BO507" s="64">
        <f>IFERROR(1/J507*(X507/H507),"0")</f>
        <v>0.21367521367521372</v>
      </c>
      <c r="BP507" s="64">
        <f>IFERROR(1/J507*(Y507/H507),"0")</f>
        <v>0.21367521367521369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55.000000000000007</v>
      </c>
      <c r="Y508" s="743">
        <f>IFERROR(Y505/H505,"0")+IFERROR(Y506/H506,"0")+IFERROR(Y507/H507,"0")</f>
        <v>55</v>
      </c>
      <c r="Z508" s="743">
        <f>IFERROR(IF(Z505="",0,Z505),"0")+IFERROR(IF(Z506="",0,Z506),"0")+IFERROR(IF(Z507="",0,Z507),"0")</f>
        <v>0.28355000000000002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90.000000000000014</v>
      </c>
      <c r="Y509" s="743">
        <f>IFERROR(SUM(Y505:Y507),"0")</f>
        <v>90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804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805</v>
      </c>
      <c r="B512" s="54" t="s">
        <v>806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808</v>
      </c>
      <c r="B516" s="54" t="s">
        <v>809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811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811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812</v>
      </c>
      <c r="B522" s="54" t="s">
        <v>813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80</v>
      </c>
      <c r="Y525" s="742">
        <f t="shared" si="93"/>
        <v>84.48</v>
      </c>
      <c r="Z525" s="36">
        <f t="shared" si="94"/>
        <v>0.19136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85.454545454545453</v>
      </c>
      <c r="BN525" s="64">
        <f t="shared" si="96"/>
        <v>90.24</v>
      </c>
      <c r="BO525" s="64">
        <f t="shared" si="97"/>
        <v>0.14568764568764569</v>
      </c>
      <c r="BP525" s="64">
        <f t="shared" si="98"/>
        <v>0.15384615384615385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150</v>
      </c>
      <c r="Y527" s="742">
        <f t="shared" si="93"/>
        <v>153.12</v>
      </c>
      <c r="Z527" s="36">
        <f t="shared" si="94"/>
        <v>0.34683999999999998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160.22727272727272</v>
      </c>
      <c r="BN527" s="64">
        <f t="shared" si="96"/>
        <v>163.56</v>
      </c>
      <c r="BO527" s="64">
        <f t="shared" si="97"/>
        <v>0.27316433566433568</v>
      </c>
      <c r="BP527" s="64">
        <f t="shared" si="98"/>
        <v>0.27884615384615385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4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16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27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850</v>
      </c>
      <c r="B537" s="54" t="s">
        <v>851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57" t="s">
        <v>852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43.560606060606055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45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0.53820000000000001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230</v>
      </c>
      <c r="Y539" s="743">
        <f>IFERROR(SUM(Y522:Y537),"0")</f>
        <v>237.60000000000002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100</v>
      </c>
      <c r="Y541" s="742">
        <f>IFERROR(IF(X541="",0,CEILING((X541/$H541),1)*$H541),"")</f>
        <v>100.32000000000001</v>
      </c>
      <c r="Z541" s="36">
        <f>IFERROR(IF(Y541=0,"",ROUNDUP(Y541/H541,0)*0.01196),"")</f>
        <v>0.22724</v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106.81818181818181</v>
      </c>
      <c r="BN541" s="64">
        <f>IFERROR(Y541*I541/H541,"0")</f>
        <v>107.16</v>
      </c>
      <c r="BO541" s="64">
        <f>IFERROR(1/J541*(X541/H541),"0")</f>
        <v>0.18210955710955709</v>
      </c>
      <c r="BP541" s="64">
        <f>IFERROR(1/J541*(Y541/H541),"0")</f>
        <v>0.18269230769230771</v>
      </c>
    </row>
    <row r="542" spans="1:68" ht="16.5" hidden="1" customHeight="1" x14ac:dyDescent="0.25">
      <c r="A542" s="54" t="s">
        <v>853</v>
      </c>
      <c r="B542" s="54" t="s">
        <v>856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7" t="s">
        <v>857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859</v>
      </c>
      <c r="B543" s="54" t="s">
        <v>860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862</v>
      </c>
      <c r="B544" s="54" t="s">
        <v>863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2" t="s">
        <v>864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18.939393939393938</v>
      </c>
      <c r="Y545" s="743">
        <f>IFERROR(Y541/H541,"0")+IFERROR(Y542/H542,"0")+IFERROR(Y543/H543,"0")+IFERROR(Y544/H544,"0")</f>
        <v>19</v>
      </c>
      <c r="Z545" s="743">
        <f>IFERROR(IF(Z541="",0,Z541),"0")+IFERROR(IF(Z542="",0,Z542),"0")+IFERROR(IF(Z543="",0,Z543),"0")+IFERROR(IF(Z544="",0,Z544),"0")</f>
        <v>0.22724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100</v>
      </c>
      <c r="Y546" s="743">
        <f>IFERROR(SUM(Y541:Y544),"0")</f>
        <v>100.32000000000001</v>
      </c>
      <c r="Z546" s="37"/>
      <c r="AA546" s="744"/>
      <c r="AB546" s="744"/>
      <c r="AC546" s="744"/>
    </row>
    <row r="547" spans="1:68" ht="14.25" hidden="1" customHeight="1" x14ac:dyDescent="0.25">
      <c r="A547" s="757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25" t="s">
        <v>867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80</v>
      </c>
      <c r="Y548" s="742">
        <f t="shared" ref="Y548:Y559" si="99">IFERROR(IF(X548="",0,CEILING((X548/$H548),1)*$H548),"")</f>
        <v>84.48</v>
      </c>
      <c r="Z548" s="36">
        <f>IFERROR(IF(Y548=0,"",ROUNDUP(Y548/H548,0)*0.01196),"")</f>
        <v>0.19136</v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85.454545454545453</v>
      </c>
      <c r="BN548" s="64">
        <f t="shared" ref="BN548:BN559" si="101">IFERROR(Y548*I548/H548,"0")</f>
        <v>90.24</v>
      </c>
      <c r="BO548" s="64">
        <f t="shared" ref="BO548:BO559" si="102">IFERROR(1/J548*(X548/H548),"0")</f>
        <v>0.14568764568764569</v>
      </c>
      <c r="BP548" s="64">
        <f t="shared" ref="BP548:BP559" si="103">IFERROR(1/J548*(Y548/H548),"0")</f>
        <v>0.15384615384615385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2" t="s">
        <v>871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80</v>
      </c>
      <c r="Y549" s="742">
        <f t="shared" si="99"/>
        <v>84.48</v>
      </c>
      <c r="Z549" s="36">
        <f>IFERROR(IF(Y549=0,"",ROUNDUP(Y549/H549,0)*0.01196),"")</f>
        <v>0.19136</v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85.454545454545453</v>
      </c>
      <c r="BN549" s="64">
        <f t="shared" si="101"/>
        <v>90.24</v>
      </c>
      <c r="BO549" s="64">
        <f t="shared" si="102"/>
        <v>0.14568764568764569</v>
      </c>
      <c r="BP549" s="64">
        <f t="shared" si="103"/>
        <v>0.15384615384615385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1" t="s">
        <v>875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150</v>
      </c>
      <c r="Y550" s="742">
        <f t="shared" si="99"/>
        <v>153.12</v>
      </c>
      <c r="Z550" s="36">
        <f>IFERROR(IF(Y550=0,"",ROUNDUP(Y550/H550,0)*0.01196),"")</f>
        <v>0.34683999999999998</v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160.22727272727272</v>
      </c>
      <c r="BN550" s="64">
        <f t="shared" si="101"/>
        <v>163.56</v>
      </c>
      <c r="BO550" s="64">
        <f t="shared" si="102"/>
        <v>0.27316433566433568</v>
      </c>
      <c r="BP550" s="64">
        <f t="shared" si="103"/>
        <v>0.27884615384615385</v>
      </c>
    </row>
    <row r="551" spans="1:68" ht="27" hidden="1" customHeight="1" x14ac:dyDescent="0.25">
      <c r="A551" s="54" t="s">
        <v>877</v>
      </c>
      <c r="B551" s="54" t="s">
        <v>878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10" t="s">
        <v>879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801" t="s">
        <v>882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36</v>
      </c>
      <c r="Y552" s="742">
        <f t="shared" si="99"/>
        <v>38.4</v>
      </c>
      <c r="Z552" s="36">
        <f>IFERROR(IF(Y552=0,"",ROUNDUP(Y552/H552,0)*0.00902),"")</f>
        <v>7.2160000000000002E-2</v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51.975000000000001</v>
      </c>
      <c r="BN552" s="64">
        <f t="shared" si="101"/>
        <v>55.44</v>
      </c>
      <c r="BO552" s="64">
        <f t="shared" si="102"/>
        <v>5.6818181818181823E-2</v>
      </c>
      <c r="BP552" s="64">
        <f t="shared" si="103"/>
        <v>6.0606060606060608E-2</v>
      </c>
    </row>
    <row r="553" spans="1:68" ht="27" hidden="1" customHeight="1" x14ac:dyDescent="0.25">
      <c r="A553" s="54" t="s">
        <v>880</v>
      </c>
      <c r="B553" s="54" t="s">
        <v>883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49" t="s">
        <v>884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880</v>
      </c>
      <c r="B554" s="54" t="s">
        <v>885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9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54</v>
      </c>
      <c r="Y555" s="742">
        <f t="shared" si="99"/>
        <v>54</v>
      </c>
      <c r="Z555" s="36">
        <f>IFERROR(IF(Y555=0,"",ROUNDUP(Y555/H555,0)*0.00902),"")</f>
        <v>0.1353</v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57.15</v>
      </c>
      <c r="BN555" s="64">
        <f t="shared" si="101"/>
        <v>57.15</v>
      </c>
      <c r="BO555" s="64">
        <f t="shared" si="102"/>
        <v>0.11363636363636365</v>
      </c>
      <c r="BP555" s="64">
        <f t="shared" si="103"/>
        <v>0.11363636363636365</v>
      </c>
    </row>
    <row r="556" spans="1:68" ht="27" hidden="1" customHeight="1" x14ac:dyDescent="0.25">
      <c r="A556" s="54" t="s">
        <v>887</v>
      </c>
      <c r="B556" s="54" t="s">
        <v>890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69" t="s">
        <v>891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60</v>
      </c>
      <c r="Y557" s="742">
        <f t="shared" si="99"/>
        <v>61.2</v>
      </c>
      <c r="Z557" s="36">
        <f>IFERROR(IF(Y557=0,"",ROUNDUP(Y557/H557,0)*0.00902),"")</f>
        <v>0.15334</v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63.5</v>
      </c>
      <c r="BN557" s="64">
        <f t="shared" si="101"/>
        <v>64.77000000000001</v>
      </c>
      <c r="BO557" s="64">
        <f t="shared" si="102"/>
        <v>0.12626262626262627</v>
      </c>
      <c r="BP557" s="64">
        <f t="shared" si="103"/>
        <v>0.12878787878787878</v>
      </c>
    </row>
    <row r="558" spans="1:68" ht="27" hidden="1" customHeight="1" x14ac:dyDescent="0.25">
      <c r="A558" s="54" t="s">
        <v>892</v>
      </c>
      <c r="B558" s="54" t="s">
        <v>895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763" t="s">
        <v>896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892</v>
      </c>
      <c r="B559" s="54" t="s">
        <v>897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97.878787878787875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101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1.09036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460</v>
      </c>
      <c r="Y561" s="743">
        <f>IFERROR(SUM(Y548:Y559),"0")</f>
        <v>475.68</v>
      </c>
      <c r="Z561" s="37"/>
      <c r="AA561" s="744"/>
      <c r="AB561" s="744"/>
      <c r="AC561" s="744"/>
    </row>
    <row r="562" spans="1:68" ht="14.25" hidden="1" customHeight="1" x14ac:dyDescent="0.25">
      <c r="A562" s="757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898</v>
      </c>
      <c r="B563" s="54" t="s">
        <v>899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901</v>
      </c>
      <c r="B564" s="54" t="s">
        <v>902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904</v>
      </c>
      <c r="B565" s="54" t="s">
        <v>905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907</v>
      </c>
      <c r="B569" s="54" t="s">
        <v>908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910</v>
      </c>
      <c r="B570" s="54" t="s">
        <v>911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4" t="s">
        <v>912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913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913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914</v>
      </c>
      <c r="B576" s="54" t="s">
        <v>915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4" t="s">
        <v>917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919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920</v>
      </c>
      <c r="B582" s="54" t="s">
        <v>921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4" t="s">
        <v>922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5" t="s">
        <v>926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928</v>
      </c>
      <c r="B584" s="54" t="s">
        <v>929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68" t="s">
        <v>930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932</v>
      </c>
      <c r="B585" s="54" t="s">
        <v>933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24" t="s">
        <v>934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936</v>
      </c>
      <c r="B586" s="54" t="s">
        <v>937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2" t="s">
        <v>938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939</v>
      </c>
      <c r="B587" s="54" t="s">
        <v>940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9" t="s">
        <v>941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942</v>
      </c>
      <c r="B588" s="54" t="s">
        <v>943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8" t="s">
        <v>944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945</v>
      </c>
      <c r="B592" s="54" t="s">
        <v>946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7" t="s">
        <v>947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949</v>
      </c>
      <c r="B593" s="54" t="s">
        <v>950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7" t="s">
        <v>951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952</v>
      </c>
      <c r="B594" s="54" t="s">
        <v>953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56" t="s">
        <v>954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956</v>
      </c>
      <c r="B595" s="54" t="s">
        <v>957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78" t="s">
        <v>958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959</v>
      </c>
      <c r="B599" s="54" t="s">
        <v>960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963</v>
      </c>
      <c r="B600" s="54" t="s">
        <v>964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5" t="s">
        <v>965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967</v>
      </c>
      <c r="B601" s="54" t="s">
        <v>968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0" t="s">
        <v>969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971</v>
      </c>
      <c r="B602" s="54" t="s">
        <v>972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1000" t="s">
        <v>973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975</v>
      </c>
      <c r="B603" s="54" t="s">
        <v>976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3" t="s">
        <v>977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1012" t="s">
        <v>981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982</v>
      </c>
      <c r="B605" s="54" t="s">
        <v>983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0" t="s">
        <v>984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0" t="s">
        <v>987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1200</v>
      </c>
      <c r="Y609" s="742">
        <f>IFERROR(IF(X609="",0,CEILING((X609/$H609),1)*$H609),"")</f>
        <v>1201.2</v>
      </c>
      <c r="Z609" s="36">
        <f>IFERROR(IF(Y609=0,"",ROUNDUP(Y609/H609,0)*0.01898),"")</f>
        <v>2.92292</v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1279.846153846154</v>
      </c>
      <c r="BN609" s="64">
        <f>IFERROR(Y609*I609/H609,"0")</f>
        <v>1281.1260000000002</v>
      </c>
      <c r="BO609" s="64">
        <f>IFERROR(1/J609*(X609/H609),"0")</f>
        <v>2.4038461538461537</v>
      </c>
      <c r="BP609" s="64">
        <f>IFERROR(1/J609*(Y609/H609),"0")</f>
        <v>2.40625</v>
      </c>
    </row>
    <row r="610" spans="1:68" ht="27" hidden="1" customHeight="1" x14ac:dyDescent="0.25">
      <c r="A610" s="54" t="s">
        <v>985</v>
      </c>
      <c r="B610" s="54" t="s">
        <v>989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3" t="s">
        <v>990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991</v>
      </c>
      <c r="B611" s="54" t="s">
        <v>992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79" t="s">
        <v>993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995</v>
      </c>
      <c r="B612" s="54" t="s">
        <v>996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1002" t="s">
        <v>997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998</v>
      </c>
      <c r="B613" s="54" t="s">
        <v>999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4" t="s">
        <v>1000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153.84615384615384</v>
      </c>
      <c r="Y614" s="743">
        <f>IFERROR(Y609/H609,"0")+IFERROR(Y610/H610,"0")+IFERROR(Y611/H611,"0")+IFERROR(Y612/H612,"0")+IFERROR(Y613/H613,"0")</f>
        <v>154</v>
      </c>
      <c r="Z614" s="743">
        <f>IFERROR(IF(Z609="",0,Z609),"0")+IFERROR(IF(Z610="",0,Z610),"0")+IFERROR(IF(Z611="",0,Z611),"0")+IFERROR(IF(Z612="",0,Z612),"0")+IFERROR(IF(Z613="",0,Z613),"0")</f>
        <v>2.92292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1200</v>
      </c>
      <c r="Y615" s="743">
        <f>IFERROR(SUM(Y609:Y613),"0")</f>
        <v>1201.2</v>
      </c>
      <c r="Z615" s="37"/>
      <c r="AA615" s="744"/>
      <c r="AB615" s="744"/>
      <c r="AC615" s="744"/>
    </row>
    <row r="616" spans="1:68" ht="14.25" hidden="1" customHeight="1" x14ac:dyDescent="0.25">
      <c r="A616" s="757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9" t="s">
        <v>1003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30</v>
      </c>
      <c r="Y617" s="742">
        <f>IFERROR(IF(X617="",0,CEILING((X617/$H617),1)*$H617),"")</f>
        <v>31.2</v>
      </c>
      <c r="Z617" s="36">
        <f>IFERROR(IF(Y617=0,"",ROUNDUP(Y617/H617,0)*0.01898),"")</f>
        <v>7.5920000000000001E-2</v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31.673076923076923</v>
      </c>
      <c r="BN617" s="64">
        <f>IFERROR(Y617*I617/H617,"0")</f>
        <v>32.94</v>
      </c>
      <c r="BO617" s="64">
        <f>IFERROR(1/J617*(X617/H617),"0")</f>
        <v>6.0096153846153848E-2</v>
      </c>
      <c r="BP617" s="64">
        <f>IFERROR(1/J617*(Y617/H617),"0")</f>
        <v>6.25E-2</v>
      </c>
    </row>
    <row r="618" spans="1:68" ht="27" hidden="1" customHeight="1" x14ac:dyDescent="0.25">
      <c r="A618" s="54" t="s">
        <v>1001</v>
      </c>
      <c r="B618" s="54" t="s">
        <v>1005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8" t="s">
        <v>1006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1007</v>
      </c>
      <c r="B619" s="54" t="s">
        <v>1008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98" t="s">
        <v>1009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1007</v>
      </c>
      <c r="B620" s="54" t="s">
        <v>1011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2" t="s">
        <v>1012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3.8461538461538463</v>
      </c>
      <c r="Y621" s="743">
        <f>IFERROR(Y617/H617,"0")+IFERROR(Y618/H618,"0")+IFERROR(Y619/H619,"0")+IFERROR(Y620/H620,"0")</f>
        <v>4</v>
      </c>
      <c r="Z621" s="743">
        <f>IFERROR(IF(Z617="",0,Z617),"0")+IFERROR(IF(Z618="",0,Z618),"0")+IFERROR(IF(Z619="",0,Z619),"0")+IFERROR(IF(Z620="",0,Z620),"0")</f>
        <v>7.5920000000000001E-2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30</v>
      </c>
      <c r="Y622" s="743">
        <f>IFERROR(SUM(Y617:Y620),"0")</f>
        <v>31.2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1013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1014</v>
      </c>
      <c r="B625" s="54" t="s">
        <v>1015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1018</v>
      </c>
      <c r="B626" s="54" t="s">
        <v>1019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5" t="s">
        <v>1020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1022</v>
      </c>
      <c r="B630" s="54" t="s">
        <v>1023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20" t="s">
        <v>1024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1026</v>
      </c>
      <c r="B634" s="54" t="s">
        <v>1027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27" t="s">
        <v>1028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1030</v>
      </c>
      <c r="B638" s="54" t="s">
        <v>1031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9" t="s">
        <v>1032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1034</v>
      </c>
      <c r="B639" s="54" t="s">
        <v>1035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1" t="s">
        <v>1036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1038</v>
      </c>
      <c r="Q642" s="866"/>
      <c r="R642" s="866"/>
      <c r="S642" s="866"/>
      <c r="T642" s="866"/>
      <c r="U642" s="866"/>
      <c r="V642" s="867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12993.9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13123.520000000004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1039</v>
      </c>
      <c r="Q643" s="866"/>
      <c r="R643" s="866"/>
      <c r="S643" s="866"/>
      <c r="T643" s="866"/>
      <c r="U643" s="866"/>
      <c r="V643" s="867"/>
      <c r="W643" s="37" t="s">
        <v>69</v>
      </c>
      <c r="X643" s="743">
        <f>IFERROR(SUM(BM22:BM639),"0")</f>
        <v>13944.193224505378</v>
      </c>
      <c r="Y643" s="743">
        <f>IFERROR(SUM(BN22:BN639),"0")</f>
        <v>14082.398999999996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1040</v>
      </c>
      <c r="Q644" s="866"/>
      <c r="R644" s="866"/>
      <c r="S644" s="866"/>
      <c r="T644" s="866"/>
      <c r="U644" s="866"/>
      <c r="V644" s="867"/>
      <c r="W644" s="37" t="s">
        <v>1041</v>
      </c>
      <c r="X644" s="38">
        <f>ROUNDUP(SUM(BO22:BO639),0)</f>
        <v>26</v>
      </c>
      <c r="Y644" s="38">
        <f>ROUNDUP(SUM(BP22:BP639),0)</f>
        <v>26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1042</v>
      </c>
      <c r="Q645" s="866"/>
      <c r="R645" s="866"/>
      <c r="S645" s="866"/>
      <c r="T645" s="866"/>
      <c r="U645" s="866"/>
      <c r="V645" s="867"/>
      <c r="W645" s="37" t="s">
        <v>69</v>
      </c>
      <c r="X645" s="743">
        <f>GrossWeightTotal+PalletQtyTotal*25</f>
        <v>14594.193224505378</v>
      </c>
      <c r="Y645" s="743">
        <f>GrossWeightTotalR+PalletQtyTotalR*25</f>
        <v>14732.398999999996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1043</v>
      </c>
      <c r="Q646" s="866"/>
      <c r="R646" s="866"/>
      <c r="S646" s="866"/>
      <c r="T646" s="866"/>
      <c r="U646" s="866"/>
      <c r="V646" s="867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3433.7074161470709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3458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1044</v>
      </c>
      <c r="Q647" s="866"/>
      <c r="R647" s="866"/>
      <c r="S647" s="866"/>
      <c r="T647" s="866"/>
      <c r="U647" s="866"/>
      <c r="V647" s="867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30.203689999999998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4" t="s">
        <v>88</v>
      </c>
      <c r="D649" s="794"/>
      <c r="E649" s="794"/>
      <c r="F649" s="794"/>
      <c r="G649" s="794"/>
      <c r="H649" s="795"/>
      <c r="I649" s="764" t="s">
        <v>296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636</v>
      </c>
      <c r="Y649" s="795"/>
      <c r="Z649" s="764" t="s">
        <v>721</v>
      </c>
      <c r="AA649" s="794"/>
      <c r="AB649" s="794"/>
      <c r="AC649" s="795"/>
      <c r="AD649" s="738" t="s">
        <v>811</v>
      </c>
      <c r="AE649" s="738" t="s">
        <v>913</v>
      </c>
      <c r="AF649" s="764" t="s">
        <v>919</v>
      </c>
      <c r="AG649" s="795"/>
    </row>
    <row r="650" spans="1:33" ht="14.25" customHeight="1" thickTop="1" x14ac:dyDescent="0.2">
      <c r="A650" s="1023" t="s">
        <v>1047</v>
      </c>
      <c r="B650" s="764" t="s">
        <v>63</v>
      </c>
      <c r="C650" s="764" t="s">
        <v>89</v>
      </c>
      <c r="D650" s="764" t="s">
        <v>118</v>
      </c>
      <c r="E650" s="764" t="s">
        <v>189</v>
      </c>
      <c r="F650" s="764" t="s">
        <v>215</v>
      </c>
      <c r="G650" s="764" t="s">
        <v>262</v>
      </c>
      <c r="H650" s="764" t="s">
        <v>88</v>
      </c>
      <c r="I650" s="764" t="s">
        <v>297</v>
      </c>
      <c r="J650" s="764" t="s">
        <v>321</v>
      </c>
      <c r="K650" s="764" t="s">
        <v>393</v>
      </c>
      <c r="L650" s="764" t="s">
        <v>413</v>
      </c>
      <c r="M650" s="764" t="s">
        <v>438</v>
      </c>
      <c r="N650" s="739"/>
      <c r="O650" s="764" t="s">
        <v>465</v>
      </c>
      <c r="P650" s="764" t="s">
        <v>468</v>
      </c>
      <c r="Q650" s="764" t="s">
        <v>477</v>
      </c>
      <c r="R650" s="764" t="s">
        <v>495</v>
      </c>
      <c r="S650" s="764" t="s">
        <v>508</v>
      </c>
      <c r="T650" s="764" t="s">
        <v>521</v>
      </c>
      <c r="U650" s="764" t="s">
        <v>534</v>
      </c>
      <c r="V650" s="764" t="s">
        <v>538</v>
      </c>
      <c r="W650" s="764" t="s">
        <v>623</v>
      </c>
      <c r="X650" s="764" t="s">
        <v>637</v>
      </c>
      <c r="Y650" s="764" t="s">
        <v>678</v>
      </c>
      <c r="Z650" s="764" t="s">
        <v>722</v>
      </c>
      <c r="AA650" s="764" t="s">
        <v>775</v>
      </c>
      <c r="AB650" s="764" t="s">
        <v>792</v>
      </c>
      <c r="AC650" s="764" t="s">
        <v>804</v>
      </c>
      <c r="AD650" s="764" t="s">
        <v>811</v>
      </c>
      <c r="AE650" s="764" t="s">
        <v>913</v>
      </c>
      <c r="AF650" s="764" t="s">
        <v>919</v>
      </c>
      <c r="AG650" s="764" t="s">
        <v>1013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325.20000000000005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699</v>
      </c>
      <c r="E652" s="46">
        <f>IFERROR(Y92*1,"0")+IFERROR(Y93*1,"0")+IFERROR(Y94*1,"0")+IFERROR(Y98*1,"0")+IFERROR(Y99*1,"0")+IFERROR(Y100*1,"0")+IFERROR(Y101*1,"0")+IFERROR(Y102*1,"0")+IFERROR(Y103*1,"0")+IFERROR(Y104*1,"0")</f>
        <v>776.7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1791.4200000000003</v>
      </c>
      <c r="G652" s="46">
        <f>IFERROR(Y141*1,"0")+IFERROR(Y142*1,"0")+IFERROR(Y146*1,"0")+IFERROR(Y147*1,"0")+IFERROR(Y151*1,"0")+IFERROR(Y152*1,"0")</f>
        <v>210.4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661.5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2381.1000000000004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283.60000000000002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403.19999999999993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472.79999999999995</v>
      </c>
      <c r="W652" s="46">
        <f>IFERROR(Y394*1,"0")+IFERROR(Y398*1,"0")+IFERROR(Y399*1,"0")+IFERROR(Y400*1,"0")</f>
        <v>1362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1410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156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35.700000000000003</v>
      </c>
      <c r="AA652" s="46">
        <f>IFERROR(Y493*1,"0")+IFERROR(Y497*1,"0")+IFERROR(Y498*1,"0")+IFERROR(Y499*1,"0")+IFERROR(Y500*1,"0")</f>
        <v>18.900000000000002</v>
      </c>
      <c r="AB652" s="46">
        <f>IFERROR(Y505*1,"0")+IFERROR(Y506*1,"0")+IFERROR(Y507*1,"0")</f>
        <v>90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813.6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1232.4000000000001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mj9daBARwOucuH4rXxeNeTkXkREN3XcfSPgf9FVOAXV6AikTjWPxZy5KN2b4ctR6+2PSs2WX8ggwxCxq6ibqkQ==" saltValue="U1Wpcht72o0WFav0kTgV8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200,00"/>
        <filter val="1 290,00"/>
        <filter val="1 300,00"/>
        <filter val="1 315,00"/>
        <filter val="1 330,00"/>
        <filter val="10,00"/>
        <filter val="100,00"/>
        <filter val="12 993,90"/>
        <filter val="120,00"/>
        <filter val="125,36"/>
        <filter val="13 944,19"/>
        <filter val="13,33"/>
        <filter val="130,00"/>
        <filter val="14 594,19"/>
        <filter val="140,00"/>
        <filter val="15,00"/>
        <filter val="150,00"/>
        <filter val="153,85"/>
        <filter val="16,67"/>
        <filter val="166,67"/>
        <filter val="17,50"/>
        <filter val="178,57"/>
        <filter val="18,94"/>
        <filter val="180,00"/>
        <filter val="200,00"/>
        <filter val="21,00"/>
        <filter val="210,00"/>
        <filter val="225,00"/>
        <filter val="230,00"/>
        <filter val="240,00"/>
        <filter val="25,00"/>
        <filter val="250,00"/>
        <filter val="26"/>
        <filter val="26,40"/>
        <filter val="276,00"/>
        <filter val="280,00"/>
        <filter val="287,59"/>
        <filter val="290,48"/>
        <filter val="3 433,71"/>
        <filter val="3,33"/>
        <filter val="3,85"/>
        <filter val="30,00"/>
        <filter val="31,25"/>
        <filter val="320,00"/>
        <filter val="35,00"/>
        <filter val="350,00"/>
        <filter val="36,00"/>
        <filter val="360,00"/>
        <filter val="4,44"/>
        <filter val="40,00"/>
        <filter val="400,00"/>
        <filter val="405,00"/>
        <filter val="41,67"/>
        <filter val="42,00"/>
        <filter val="43,56"/>
        <filter val="450,00"/>
        <filter val="460,00"/>
        <filter val="462,07"/>
        <filter val="48,52"/>
        <filter val="49,34"/>
        <filter val="50,00"/>
        <filter val="54,00"/>
        <filter val="540,00"/>
        <filter val="55,00"/>
        <filter val="550,00"/>
        <filter val="56,00"/>
        <filter val="58,42"/>
        <filter val="6,00"/>
        <filter val="60,00"/>
        <filter val="600,00"/>
        <filter val="633,33"/>
        <filter val="66,00"/>
        <filter val="660,00"/>
        <filter val="7,14"/>
        <filter val="700,00"/>
        <filter val="8,33"/>
        <filter val="80,00"/>
        <filter val="83,33"/>
        <filter val="84,00"/>
        <filter val="89,67"/>
        <filter val="90,00"/>
        <filter val="97,88"/>
        <filter val="971,00"/>
        <filter val="980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1 X56 X63 X94 X100 X129 X293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dnrtu9A1f5KgVvBIraVW6EoSVmbuEQNuavMdg3Z0utlfpSiLWxLZ4cC1saypVlWNywTUfrSlYRLIwvKZ1Mzj8A==" saltValue="N/piyuTDzpak127MEbXh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2025-03-05T12:30:39Z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