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E82B884-B84D-4543-AF1E-098EA7AE83B7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заказа'!$A$18:$AF$647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Y640" i="1"/>
  <c r="X640" i="1"/>
  <c r="BO639" i="1"/>
  <c r="BM639" i="1"/>
  <c r="Z639" i="1"/>
  <c r="Y639" i="1"/>
  <c r="BP639" i="1" s="1"/>
  <c r="BP638" i="1"/>
  <c r="BO638" i="1"/>
  <c r="BM638" i="1"/>
  <c r="Y638" i="1"/>
  <c r="X636" i="1"/>
  <c r="X635" i="1"/>
  <c r="BO634" i="1"/>
  <c r="BM634" i="1"/>
  <c r="Y634" i="1"/>
  <c r="Y635" i="1" s="1"/>
  <c r="X632" i="1"/>
  <c r="X631" i="1"/>
  <c r="BO630" i="1"/>
  <c r="BM630" i="1"/>
  <c r="Y630" i="1"/>
  <c r="Y632" i="1" s="1"/>
  <c r="X628" i="1"/>
  <c r="X627" i="1"/>
  <c r="BO626" i="1"/>
  <c r="BM626" i="1"/>
  <c r="Y626" i="1"/>
  <c r="BP626" i="1" s="1"/>
  <c r="BO625" i="1"/>
  <c r="BM625" i="1"/>
  <c r="Y625" i="1"/>
  <c r="X622" i="1"/>
  <c r="X621" i="1"/>
  <c r="BO620" i="1"/>
  <c r="BM620" i="1"/>
  <c r="Y620" i="1"/>
  <c r="Z620" i="1" s="1"/>
  <c r="BP619" i="1"/>
  <c r="BO619" i="1"/>
  <c r="BN619" i="1"/>
  <c r="BM619" i="1"/>
  <c r="Z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P613" i="1" s="1"/>
  <c r="BO612" i="1"/>
  <c r="BM612" i="1"/>
  <c r="Y612" i="1"/>
  <c r="BP612" i="1" s="1"/>
  <c r="BO611" i="1"/>
  <c r="BM611" i="1"/>
  <c r="Y611" i="1"/>
  <c r="BP611" i="1" s="1"/>
  <c r="BO610" i="1"/>
  <c r="BM610" i="1"/>
  <c r="Y610" i="1"/>
  <c r="BP610" i="1" s="1"/>
  <c r="BO609" i="1"/>
  <c r="BM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Z603" i="1" s="1"/>
  <c r="BP602" i="1"/>
  <c r="BO602" i="1"/>
  <c r="BN602" i="1"/>
  <c r="BM602" i="1"/>
  <c r="Z602" i="1"/>
  <c r="Y602" i="1"/>
  <c r="BO601" i="1"/>
  <c r="BM601" i="1"/>
  <c r="Y601" i="1"/>
  <c r="BO600" i="1"/>
  <c r="BM600" i="1"/>
  <c r="Y600" i="1"/>
  <c r="BP600" i="1" s="1"/>
  <c r="BO599" i="1"/>
  <c r="BM599" i="1"/>
  <c r="Y599" i="1"/>
  <c r="BP599" i="1" s="1"/>
  <c r="X597" i="1"/>
  <c r="X596" i="1"/>
  <c r="BO595" i="1"/>
  <c r="BM595" i="1"/>
  <c r="Y595" i="1"/>
  <c r="BP595" i="1" s="1"/>
  <c r="BO594" i="1"/>
  <c r="BM594" i="1"/>
  <c r="Y594" i="1"/>
  <c r="BP594" i="1" s="1"/>
  <c r="BO593" i="1"/>
  <c r="BM593" i="1"/>
  <c r="Y593" i="1"/>
  <c r="BP593" i="1" s="1"/>
  <c r="BO592" i="1"/>
  <c r="BM592" i="1"/>
  <c r="Y592" i="1"/>
  <c r="X590" i="1"/>
  <c r="X589" i="1"/>
  <c r="BO588" i="1"/>
  <c r="BM588" i="1"/>
  <c r="Y588" i="1"/>
  <c r="Z588" i="1" s="1"/>
  <c r="BO587" i="1"/>
  <c r="BM587" i="1"/>
  <c r="Y587" i="1"/>
  <c r="BP587" i="1" s="1"/>
  <c r="BO586" i="1"/>
  <c r="BM586" i="1"/>
  <c r="Y586" i="1"/>
  <c r="BO585" i="1"/>
  <c r="BM585" i="1"/>
  <c r="Y585" i="1"/>
  <c r="BO584" i="1"/>
  <c r="BM584" i="1"/>
  <c r="Y584" i="1"/>
  <c r="Z584" i="1" s="1"/>
  <c r="BO583" i="1"/>
  <c r="BM583" i="1"/>
  <c r="Y583" i="1"/>
  <c r="BP583" i="1" s="1"/>
  <c r="BO582" i="1"/>
  <c r="BM582" i="1"/>
  <c r="Y582" i="1"/>
  <c r="X578" i="1"/>
  <c r="X577" i="1"/>
  <c r="BO576" i="1"/>
  <c r="BM576" i="1"/>
  <c r="Y576" i="1"/>
  <c r="X572" i="1"/>
  <c r="X571" i="1"/>
  <c r="BO570" i="1"/>
  <c r="BM570" i="1"/>
  <c r="Y570" i="1"/>
  <c r="BO569" i="1"/>
  <c r="BM569" i="1"/>
  <c r="Y569" i="1"/>
  <c r="Y571" i="1" s="1"/>
  <c r="P569" i="1"/>
  <c r="X567" i="1"/>
  <c r="X566" i="1"/>
  <c r="BO565" i="1"/>
  <c r="BM565" i="1"/>
  <c r="Y565" i="1"/>
  <c r="P565" i="1"/>
  <c r="BO564" i="1"/>
  <c r="BM564" i="1"/>
  <c r="Y564" i="1"/>
  <c r="P564" i="1"/>
  <c r="BO563" i="1"/>
  <c r="BM563" i="1"/>
  <c r="Y563" i="1"/>
  <c r="P563" i="1"/>
  <c r="X561" i="1"/>
  <c r="X560" i="1"/>
  <c r="BO559" i="1"/>
  <c r="BM559" i="1"/>
  <c r="Y559" i="1"/>
  <c r="BP559" i="1" s="1"/>
  <c r="P559" i="1"/>
  <c r="BO558" i="1"/>
  <c r="BM558" i="1"/>
  <c r="Y558" i="1"/>
  <c r="P558" i="1"/>
  <c r="BO557" i="1"/>
  <c r="BM557" i="1"/>
  <c r="Y557" i="1"/>
  <c r="Z557" i="1" s="1"/>
  <c r="BO556" i="1"/>
  <c r="BM556" i="1"/>
  <c r="Y556" i="1"/>
  <c r="P556" i="1"/>
  <c r="BO555" i="1"/>
  <c r="BM555" i="1"/>
  <c r="Y555" i="1"/>
  <c r="BO554" i="1"/>
  <c r="BM554" i="1"/>
  <c r="Y554" i="1"/>
  <c r="P554" i="1"/>
  <c r="BO553" i="1"/>
  <c r="BM553" i="1"/>
  <c r="Y553" i="1"/>
  <c r="BO552" i="1"/>
  <c r="BM552" i="1"/>
  <c r="Y552" i="1"/>
  <c r="BO551" i="1"/>
  <c r="BM551" i="1"/>
  <c r="Y551" i="1"/>
  <c r="Z551" i="1" s="1"/>
  <c r="BP550" i="1"/>
  <c r="BO550" i="1"/>
  <c r="BN550" i="1"/>
  <c r="BM550" i="1"/>
  <c r="Z550" i="1"/>
  <c r="Y550" i="1"/>
  <c r="BO549" i="1"/>
  <c r="BM549" i="1"/>
  <c r="Y549" i="1"/>
  <c r="BO548" i="1"/>
  <c r="BM548" i="1"/>
  <c r="Y548" i="1"/>
  <c r="BP548" i="1" s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P534" i="1"/>
  <c r="BO533" i="1"/>
  <c r="BM533" i="1"/>
  <c r="Y533" i="1"/>
  <c r="P533" i="1"/>
  <c r="BO532" i="1"/>
  <c r="BM532" i="1"/>
  <c r="Y532" i="1"/>
  <c r="BO531" i="1"/>
  <c r="BM531" i="1"/>
  <c r="Y531" i="1"/>
  <c r="P531" i="1"/>
  <c r="BO530" i="1"/>
  <c r="BM530" i="1"/>
  <c r="Y530" i="1"/>
  <c r="Z530" i="1" s="1"/>
  <c r="BO529" i="1"/>
  <c r="BM529" i="1"/>
  <c r="Y529" i="1"/>
  <c r="P529" i="1"/>
  <c r="BO528" i="1"/>
  <c r="BM528" i="1"/>
  <c r="Y528" i="1"/>
  <c r="P528" i="1"/>
  <c r="BO527" i="1"/>
  <c r="BN527" i="1"/>
  <c r="BM527" i="1"/>
  <c r="Z527" i="1"/>
  <c r="Y527" i="1"/>
  <c r="BP527" i="1" s="1"/>
  <c r="P527" i="1"/>
  <c r="BO526" i="1"/>
  <c r="BM526" i="1"/>
  <c r="Y526" i="1"/>
  <c r="P526" i="1"/>
  <c r="BO525" i="1"/>
  <c r="BM525" i="1"/>
  <c r="Y525" i="1"/>
  <c r="Z525" i="1" s="1"/>
  <c r="P525" i="1"/>
  <c r="BO524" i="1"/>
  <c r="BM524" i="1"/>
  <c r="Y524" i="1"/>
  <c r="P524" i="1"/>
  <c r="BO523" i="1"/>
  <c r="BM523" i="1"/>
  <c r="Y523" i="1"/>
  <c r="P523" i="1"/>
  <c r="BO522" i="1"/>
  <c r="BM522" i="1"/>
  <c r="Y522" i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BO506" i="1"/>
  <c r="BM506" i="1"/>
  <c r="Y506" i="1"/>
  <c r="BO505" i="1"/>
  <c r="BM505" i="1"/>
  <c r="Y505" i="1"/>
  <c r="P505" i="1"/>
  <c r="X502" i="1"/>
  <c r="X501" i="1"/>
  <c r="BO500" i="1"/>
  <c r="BM500" i="1"/>
  <c r="Y500" i="1"/>
  <c r="P500" i="1"/>
  <c r="BO499" i="1"/>
  <c r="BM499" i="1"/>
  <c r="Y499" i="1"/>
  <c r="BO498" i="1"/>
  <c r="BM498" i="1"/>
  <c r="Y498" i="1"/>
  <c r="P498" i="1"/>
  <c r="BO497" i="1"/>
  <c r="BM497" i="1"/>
  <c r="Y497" i="1"/>
  <c r="X495" i="1"/>
  <c r="X494" i="1"/>
  <c r="BO493" i="1"/>
  <c r="BM493" i="1"/>
  <c r="Y493" i="1"/>
  <c r="Z493" i="1" s="1"/>
  <c r="Z494" i="1" s="1"/>
  <c r="P493" i="1"/>
  <c r="X490" i="1"/>
  <c r="X489" i="1"/>
  <c r="BO488" i="1"/>
  <c r="BM488" i="1"/>
  <c r="Y488" i="1"/>
  <c r="P488" i="1"/>
  <c r="X486" i="1"/>
  <c r="X485" i="1"/>
  <c r="BP484" i="1"/>
  <c r="BO484" i="1"/>
  <c r="BM484" i="1"/>
  <c r="Y484" i="1"/>
  <c r="P484" i="1"/>
  <c r="BO483" i="1"/>
  <c r="BM483" i="1"/>
  <c r="Y483" i="1"/>
  <c r="P483" i="1"/>
  <c r="X481" i="1"/>
  <c r="X480" i="1"/>
  <c r="BO479" i="1"/>
  <c r="BM479" i="1"/>
  <c r="Y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O475" i="1"/>
  <c r="BM475" i="1"/>
  <c r="Y475" i="1"/>
  <c r="BO474" i="1"/>
  <c r="BM474" i="1"/>
  <c r="Y474" i="1"/>
  <c r="Z474" i="1" s="1"/>
  <c r="P474" i="1"/>
  <c r="BO473" i="1"/>
  <c r="BM473" i="1"/>
  <c r="Y473" i="1"/>
  <c r="P473" i="1"/>
  <c r="BO472" i="1"/>
  <c r="BM472" i="1"/>
  <c r="Y472" i="1"/>
  <c r="BO471" i="1"/>
  <c r="BM471" i="1"/>
  <c r="Y471" i="1"/>
  <c r="Z471" i="1" s="1"/>
  <c r="P471" i="1"/>
  <c r="BO470" i="1"/>
  <c r="BM470" i="1"/>
  <c r="Y470" i="1"/>
  <c r="P470" i="1"/>
  <c r="BO469" i="1"/>
  <c r="BM469" i="1"/>
  <c r="Y469" i="1"/>
  <c r="BO468" i="1"/>
  <c r="BM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X459" i="1"/>
  <c r="BO458" i="1"/>
  <c r="BM458" i="1"/>
  <c r="Y458" i="1"/>
  <c r="Y460" i="1" s="1"/>
  <c r="X456" i="1"/>
  <c r="X455" i="1"/>
  <c r="BO454" i="1"/>
  <c r="BM454" i="1"/>
  <c r="Y454" i="1"/>
  <c r="P454" i="1"/>
  <c r="BO453" i="1"/>
  <c r="BM453" i="1"/>
  <c r="Z453" i="1"/>
  <c r="Y453" i="1"/>
  <c r="P453" i="1"/>
  <c r="BO452" i="1"/>
  <c r="BM452" i="1"/>
  <c r="Y452" i="1"/>
  <c r="P452" i="1"/>
  <c r="BO451" i="1"/>
  <c r="BM451" i="1"/>
  <c r="Y451" i="1"/>
  <c r="BO450" i="1"/>
  <c r="BM450" i="1"/>
  <c r="Y450" i="1"/>
  <c r="X448" i="1"/>
  <c r="X447" i="1"/>
  <c r="BO446" i="1"/>
  <c r="BM446" i="1"/>
  <c r="Y446" i="1"/>
  <c r="P446" i="1"/>
  <c r="BO445" i="1"/>
  <c r="BM445" i="1"/>
  <c r="Y445" i="1"/>
  <c r="BP445" i="1" s="1"/>
  <c r="P445" i="1"/>
  <c r="X443" i="1"/>
  <c r="X442" i="1"/>
  <c r="BP441" i="1"/>
  <c r="BO441" i="1"/>
  <c r="BM441" i="1"/>
  <c r="Y441" i="1"/>
  <c r="BN441" i="1" s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Z437" i="1" s="1"/>
  <c r="P437" i="1"/>
  <c r="BO436" i="1"/>
  <c r="BM436" i="1"/>
  <c r="Y436" i="1"/>
  <c r="P436" i="1"/>
  <c r="BO435" i="1"/>
  <c r="BM435" i="1"/>
  <c r="Y435" i="1"/>
  <c r="BP435" i="1" s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O424" i="1"/>
  <c r="BM424" i="1"/>
  <c r="Y424" i="1"/>
  <c r="X422" i="1"/>
  <c r="X421" i="1"/>
  <c r="BO420" i="1"/>
  <c r="BM420" i="1"/>
  <c r="Y420" i="1"/>
  <c r="P420" i="1"/>
  <c r="BO419" i="1"/>
  <c r="BM419" i="1"/>
  <c r="Y419" i="1"/>
  <c r="BP419" i="1" s="1"/>
  <c r="P419" i="1"/>
  <c r="X417" i="1"/>
  <c r="X416" i="1"/>
  <c r="BO415" i="1"/>
  <c r="BM415" i="1"/>
  <c r="Y415" i="1"/>
  <c r="Z415" i="1" s="1"/>
  <c r="P415" i="1"/>
  <c r="BO414" i="1"/>
  <c r="BM414" i="1"/>
  <c r="Y414" i="1"/>
  <c r="P414" i="1"/>
  <c r="BO413" i="1"/>
  <c r="BM413" i="1"/>
  <c r="Z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P409" i="1"/>
  <c r="BO409" i="1"/>
  <c r="BM409" i="1"/>
  <c r="Y409" i="1"/>
  <c r="BN409" i="1" s="1"/>
  <c r="P409" i="1"/>
  <c r="BO408" i="1"/>
  <c r="BM408" i="1"/>
  <c r="Y408" i="1"/>
  <c r="P408" i="1"/>
  <c r="BO407" i="1"/>
  <c r="BM407" i="1"/>
  <c r="Y407" i="1"/>
  <c r="Z407" i="1" s="1"/>
  <c r="P407" i="1"/>
  <c r="BO406" i="1"/>
  <c r="BM406" i="1"/>
  <c r="Y406" i="1"/>
  <c r="P406" i="1"/>
  <c r="X402" i="1"/>
  <c r="X401" i="1"/>
  <c r="BO400" i="1"/>
  <c r="BM400" i="1"/>
  <c r="Y400" i="1"/>
  <c r="BP400" i="1" s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BP389" i="1" s="1"/>
  <c r="P389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BP383" i="1" s="1"/>
  <c r="P383" i="1"/>
  <c r="BO382" i="1"/>
  <c r="BM382" i="1"/>
  <c r="Y382" i="1"/>
  <c r="BP382" i="1" s="1"/>
  <c r="P382" i="1"/>
  <c r="BO381" i="1"/>
  <c r="BM381" i="1"/>
  <c r="Y381" i="1"/>
  <c r="BP381" i="1" s="1"/>
  <c r="BO380" i="1"/>
  <c r="BM380" i="1"/>
  <c r="Y380" i="1"/>
  <c r="X378" i="1"/>
  <c r="X377" i="1"/>
  <c r="BO376" i="1"/>
  <c r="BM376" i="1"/>
  <c r="Y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BP370" i="1" s="1"/>
  <c r="P370" i="1"/>
  <c r="BO369" i="1"/>
  <c r="BM369" i="1"/>
  <c r="Y369" i="1"/>
  <c r="Z369" i="1" s="1"/>
  <c r="P369" i="1"/>
  <c r="BO368" i="1"/>
  <c r="BM368" i="1"/>
  <c r="Y368" i="1"/>
  <c r="BP368" i="1" s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O365" i="1"/>
  <c r="BM365" i="1"/>
  <c r="Y365" i="1"/>
  <c r="BP365" i="1" s="1"/>
  <c r="P365" i="1"/>
  <c r="X363" i="1"/>
  <c r="X362" i="1"/>
  <c r="BP361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BP359" i="1" s="1"/>
  <c r="P359" i="1"/>
  <c r="BO358" i="1"/>
  <c r="BM358" i="1"/>
  <c r="Y358" i="1"/>
  <c r="P358" i="1"/>
  <c r="X356" i="1"/>
  <c r="X355" i="1"/>
  <c r="BO354" i="1"/>
  <c r="BM354" i="1"/>
  <c r="Y354" i="1"/>
  <c r="BP354" i="1" s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Z349" i="1"/>
  <c r="Y349" i="1"/>
  <c r="P349" i="1"/>
  <c r="BO348" i="1"/>
  <c r="BM348" i="1"/>
  <c r="Y348" i="1"/>
  <c r="P348" i="1"/>
  <c r="BO347" i="1"/>
  <c r="BM347" i="1"/>
  <c r="Y347" i="1"/>
  <c r="Z347" i="1" s="1"/>
  <c r="P347" i="1"/>
  <c r="X344" i="1"/>
  <c r="Y343" i="1"/>
  <c r="X343" i="1"/>
  <c r="BP342" i="1"/>
  <c r="BO342" i="1"/>
  <c r="BM342" i="1"/>
  <c r="Y342" i="1"/>
  <c r="U652" i="1" s="1"/>
  <c r="P342" i="1"/>
  <c r="X339" i="1"/>
  <c r="X338" i="1"/>
  <c r="BO337" i="1"/>
  <c r="BM337" i="1"/>
  <c r="Y337" i="1"/>
  <c r="P337" i="1"/>
  <c r="X335" i="1"/>
  <c r="X334" i="1"/>
  <c r="BO333" i="1"/>
  <c r="BM333" i="1"/>
  <c r="Y333" i="1"/>
  <c r="Z333" i="1" s="1"/>
  <c r="P333" i="1"/>
  <c r="BO332" i="1"/>
  <c r="BM332" i="1"/>
  <c r="Y332" i="1"/>
  <c r="P332" i="1"/>
  <c r="X330" i="1"/>
  <c r="X329" i="1"/>
  <c r="BO328" i="1"/>
  <c r="BM328" i="1"/>
  <c r="Y328" i="1"/>
  <c r="BP328" i="1" s="1"/>
  <c r="P328" i="1"/>
  <c r="BO327" i="1"/>
  <c r="BM327" i="1"/>
  <c r="Z327" i="1"/>
  <c r="Y327" i="1"/>
  <c r="BP327" i="1" s="1"/>
  <c r="P327" i="1"/>
  <c r="X324" i="1"/>
  <c r="X323" i="1"/>
  <c r="BO322" i="1"/>
  <c r="BM322" i="1"/>
  <c r="Y322" i="1"/>
  <c r="P322" i="1"/>
  <c r="BO321" i="1"/>
  <c r="BM321" i="1"/>
  <c r="Y321" i="1"/>
  <c r="Y324" i="1" s="1"/>
  <c r="P321" i="1"/>
  <c r="X319" i="1"/>
  <c r="X318" i="1"/>
  <c r="BO317" i="1"/>
  <c r="BM317" i="1"/>
  <c r="Y317" i="1"/>
  <c r="Y318" i="1" s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BP308" i="1" s="1"/>
  <c r="P308" i="1"/>
  <c r="BO307" i="1"/>
  <c r="BM307" i="1"/>
  <c r="Y307" i="1"/>
  <c r="P307" i="1"/>
  <c r="X305" i="1"/>
  <c r="X304" i="1"/>
  <c r="BO303" i="1"/>
  <c r="BM303" i="1"/>
  <c r="Y303" i="1"/>
  <c r="BN303" i="1" s="1"/>
  <c r="P303" i="1"/>
  <c r="X301" i="1"/>
  <c r="X300" i="1"/>
  <c r="BO299" i="1"/>
  <c r="BM299" i="1"/>
  <c r="Y299" i="1"/>
  <c r="Y300" i="1" s="1"/>
  <c r="P299" i="1"/>
  <c r="X296" i="1"/>
  <c r="X295" i="1"/>
  <c r="BO294" i="1"/>
  <c r="BM294" i="1"/>
  <c r="Y294" i="1"/>
  <c r="Z294" i="1" s="1"/>
  <c r="P294" i="1"/>
  <c r="BO293" i="1"/>
  <c r="BM293" i="1"/>
  <c r="Y293" i="1"/>
  <c r="BP293" i="1" s="1"/>
  <c r="P293" i="1"/>
  <c r="BO292" i="1"/>
  <c r="BM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BP284" i="1" s="1"/>
  <c r="P284" i="1"/>
  <c r="BO283" i="1"/>
  <c r="BM283" i="1"/>
  <c r="Y283" i="1"/>
  <c r="Z283" i="1" s="1"/>
  <c r="P283" i="1"/>
  <c r="BO282" i="1"/>
  <c r="BM282" i="1"/>
  <c r="Y282" i="1"/>
  <c r="P652" i="1" s="1"/>
  <c r="P282" i="1"/>
  <c r="X279" i="1"/>
  <c r="X278" i="1"/>
  <c r="BO277" i="1"/>
  <c r="BM277" i="1"/>
  <c r="Y277" i="1"/>
  <c r="O652" i="1" s="1"/>
  <c r="P277" i="1"/>
  <c r="X274" i="1"/>
  <c r="X273" i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BP270" i="1" s="1"/>
  <c r="P270" i="1"/>
  <c r="BP269" i="1"/>
  <c r="BO269" i="1"/>
  <c r="BM269" i="1"/>
  <c r="Y269" i="1"/>
  <c r="BN269" i="1" s="1"/>
  <c r="P269" i="1"/>
  <c r="BO268" i="1"/>
  <c r="BM268" i="1"/>
  <c r="Y268" i="1"/>
  <c r="BP268" i="1" s="1"/>
  <c r="P268" i="1"/>
  <c r="BO267" i="1"/>
  <c r="BM267" i="1"/>
  <c r="Y267" i="1"/>
  <c r="Z267" i="1" s="1"/>
  <c r="P267" i="1"/>
  <c r="BO266" i="1"/>
  <c r="BM266" i="1"/>
  <c r="Y266" i="1"/>
  <c r="BP266" i="1" s="1"/>
  <c r="P266" i="1"/>
  <c r="BO265" i="1"/>
  <c r="BM265" i="1"/>
  <c r="Y265" i="1"/>
  <c r="Z265" i="1" s="1"/>
  <c r="P265" i="1"/>
  <c r="BO264" i="1"/>
  <c r="BM264" i="1"/>
  <c r="Y264" i="1"/>
  <c r="M652" i="1" s="1"/>
  <c r="P264" i="1"/>
  <c r="X261" i="1"/>
  <c r="X260" i="1"/>
  <c r="BO259" i="1"/>
  <c r="BM259" i="1"/>
  <c r="Y259" i="1"/>
  <c r="Y260" i="1" s="1"/>
  <c r="P259" i="1"/>
  <c r="X257" i="1"/>
  <c r="X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BP250" i="1" s="1"/>
  <c r="P250" i="1"/>
  <c r="BO249" i="1"/>
  <c r="BM249" i="1"/>
  <c r="Y249" i="1"/>
  <c r="BP249" i="1" s="1"/>
  <c r="P249" i="1"/>
  <c r="BO248" i="1"/>
  <c r="BM248" i="1"/>
  <c r="Y248" i="1"/>
  <c r="Z248" i="1" s="1"/>
  <c r="P248" i="1"/>
  <c r="BO247" i="1"/>
  <c r="BM247" i="1"/>
  <c r="Y247" i="1"/>
  <c r="P247" i="1"/>
  <c r="X244" i="1"/>
  <c r="X243" i="1"/>
  <c r="BO242" i="1"/>
  <c r="BM242" i="1"/>
  <c r="Y242" i="1"/>
  <c r="BP242" i="1" s="1"/>
  <c r="P242" i="1"/>
  <c r="BO241" i="1"/>
  <c r="BM241" i="1"/>
  <c r="Y241" i="1"/>
  <c r="Z241" i="1" s="1"/>
  <c r="P241" i="1"/>
  <c r="BO240" i="1"/>
  <c r="BM240" i="1"/>
  <c r="Y240" i="1"/>
  <c r="BP240" i="1" s="1"/>
  <c r="P240" i="1"/>
  <c r="BO239" i="1"/>
  <c r="BM239" i="1"/>
  <c r="Y239" i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O235" i="1"/>
  <c r="BM235" i="1"/>
  <c r="Y235" i="1"/>
  <c r="P235" i="1"/>
  <c r="X232" i="1"/>
  <c r="X231" i="1"/>
  <c r="BO230" i="1"/>
  <c r="BM230" i="1"/>
  <c r="Y230" i="1"/>
  <c r="P230" i="1"/>
  <c r="BO229" i="1"/>
  <c r="BM229" i="1"/>
  <c r="Y229" i="1"/>
  <c r="BP229" i="1" s="1"/>
  <c r="P229" i="1"/>
  <c r="BO228" i="1"/>
  <c r="BM228" i="1"/>
  <c r="Z228" i="1"/>
  <c r="Y228" i="1"/>
  <c r="BP228" i="1" s="1"/>
  <c r="P228" i="1"/>
  <c r="BO227" i="1"/>
  <c r="BM227" i="1"/>
  <c r="Y227" i="1"/>
  <c r="X225" i="1"/>
  <c r="X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Z219" i="1" s="1"/>
  <c r="P219" i="1"/>
  <c r="BO218" i="1"/>
  <c r="BM218" i="1"/>
  <c r="Y218" i="1"/>
  <c r="BP218" i="1" s="1"/>
  <c r="P218" i="1"/>
  <c r="BO217" i="1"/>
  <c r="BM217" i="1"/>
  <c r="Y217" i="1"/>
  <c r="BN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X211" i="1"/>
  <c r="X210" i="1"/>
  <c r="BP209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Z205" i="1" s="1"/>
  <c r="P205" i="1"/>
  <c r="BO204" i="1"/>
  <c r="BM204" i="1"/>
  <c r="Y204" i="1"/>
  <c r="BP204" i="1" s="1"/>
  <c r="P204" i="1"/>
  <c r="BO203" i="1"/>
  <c r="BM203" i="1"/>
  <c r="Y203" i="1"/>
  <c r="BN203" i="1" s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O197" i="1"/>
  <c r="BM197" i="1"/>
  <c r="Z197" i="1"/>
  <c r="Y197" i="1"/>
  <c r="P197" i="1"/>
  <c r="X195" i="1"/>
  <c r="X194" i="1"/>
  <c r="BO193" i="1"/>
  <c r="BM193" i="1"/>
  <c r="Y193" i="1"/>
  <c r="P193" i="1"/>
  <c r="BO192" i="1"/>
  <c r="BM192" i="1"/>
  <c r="Y192" i="1"/>
  <c r="P192" i="1"/>
  <c r="X189" i="1"/>
  <c r="X188" i="1"/>
  <c r="BO187" i="1"/>
  <c r="BM187" i="1"/>
  <c r="Y187" i="1"/>
  <c r="BP187" i="1" s="1"/>
  <c r="P187" i="1"/>
  <c r="BO186" i="1"/>
  <c r="BM186" i="1"/>
  <c r="Z186" i="1"/>
  <c r="Y186" i="1"/>
  <c r="BP186" i="1" s="1"/>
  <c r="P186" i="1"/>
  <c r="BO185" i="1"/>
  <c r="BM185" i="1"/>
  <c r="Y185" i="1"/>
  <c r="BP185" i="1" s="1"/>
  <c r="P185" i="1"/>
  <c r="BO184" i="1"/>
  <c r="BM184" i="1"/>
  <c r="Y184" i="1"/>
  <c r="Z184" i="1" s="1"/>
  <c r="P184" i="1"/>
  <c r="BO183" i="1"/>
  <c r="BM183" i="1"/>
  <c r="Y183" i="1"/>
  <c r="BP183" i="1" s="1"/>
  <c r="P183" i="1"/>
  <c r="BO182" i="1"/>
  <c r="BM182" i="1"/>
  <c r="Y182" i="1"/>
  <c r="Z182" i="1" s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X178" i="1"/>
  <c r="X177" i="1"/>
  <c r="BO176" i="1"/>
  <c r="BM176" i="1"/>
  <c r="Y176" i="1"/>
  <c r="Z176" i="1" s="1"/>
  <c r="Z177" i="1" s="1"/>
  <c r="P176" i="1"/>
  <c r="X172" i="1"/>
  <c r="X171" i="1"/>
  <c r="BO170" i="1"/>
  <c r="BM170" i="1"/>
  <c r="Y170" i="1"/>
  <c r="P170" i="1"/>
  <c r="BO169" i="1"/>
  <c r="BM169" i="1"/>
  <c r="Y169" i="1"/>
  <c r="Y172" i="1" s="1"/>
  <c r="P169" i="1"/>
  <c r="X167" i="1"/>
  <c r="X166" i="1"/>
  <c r="BO165" i="1"/>
  <c r="BM165" i="1"/>
  <c r="Y165" i="1"/>
  <c r="BP165" i="1" s="1"/>
  <c r="P165" i="1"/>
  <c r="BP164" i="1"/>
  <c r="BO164" i="1"/>
  <c r="BM164" i="1"/>
  <c r="Y164" i="1"/>
  <c r="BN164" i="1" s="1"/>
  <c r="P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P161" i="1"/>
  <c r="X159" i="1"/>
  <c r="X158" i="1"/>
  <c r="BO157" i="1"/>
  <c r="BM157" i="1"/>
  <c r="Y157" i="1"/>
  <c r="P157" i="1"/>
  <c r="X154" i="1"/>
  <c r="X153" i="1"/>
  <c r="BO152" i="1"/>
  <c r="BM152" i="1"/>
  <c r="Y152" i="1"/>
  <c r="BP152" i="1" s="1"/>
  <c r="P152" i="1"/>
  <c r="BO151" i="1"/>
  <c r="BM151" i="1"/>
  <c r="Y151" i="1"/>
  <c r="P151" i="1"/>
  <c r="X149" i="1"/>
  <c r="X148" i="1"/>
  <c r="BO147" i="1"/>
  <c r="BM147" i="1"/>
  <c r="Y147" i="1"/>
  <c r="BP147" i="1" s="1"/>
  <c r="P147" i="1"/>
  <c r="BO146" i="1"/>
  <c r="BM146" i="1"/>
  <c r="Y146" i="1"/>
  <c r="Y149" i="1" s="1"/>
  <c r="P146" i="1"/>
  <c r="X144" i="1"/>
  <c r="X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X138" i="1"/>
  <c r="X137" i="1"/>
  <c r="BO136" i="1"/>
  <c r="BM136" i="1"/>
  <c r="Y136" i="1"/>
  <c r="Z136" i="1" s="1"/>
  <c r="P136" i="1"/>
  <c r="BO135" i="1"/>
  <c r="BM135" i="1"/>
  <c r="Y135" i="1"/>
  <c r="Y138" i="1" s="1"/>
  <c r="P135" i="1"/>
  <c r="X133" i="1"/>
  <c r="X132" i="1"/>
  <c r="BO131" i="1"/>
  <c r="BM131" i="1"/>
  <c r="Y131" i="1"/>
  <c r="BP131" i="1" s="1"/>
  <c r="P131" i="1"/>
  <c r="BO130" i="1"/>
  <c r="BM130" i="1"/>
  <c r="Y130" i="1"/>
  <c r="Z130" i="1" s="1"/>
  <c r="P130" i="1"/>
  <c r="BO129" i="1"/>
  <c r="BM129" i="1"/>
  <c r="Y129" i="1"/>
  <c r="BP129" i="1" s="1"/>
  <c r="P129" i="1"/>
  <c r="BO128" i="1"/>
  <c r="BM128" i="1"/>
  <c r="Y128" i="1"/>
  <c r="Z128" i="1" s="1"/>
  <c r="BO127" i="1"/>
  <c r="BM127" i="1"/>
  <c r="Y127" i="1"/>
  <c r="BP127" i="1" s="1"/>
  <c r="P127" i="1"/>
  <c r="BO126" i="1"/>
  <c r="BM126" i="1"/>
  <c r="Y126" i="1"/>
  <c r="BP126" i="1" s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P123" i="1"/>
  <c r="X121" i="1"/>
  <c r="X120" i="1"/>
  <c r="BO119" i="1"/>
  <c r="BM119" i="1"/>
  <c r="Y119" i="1"/>
  <c r="BP119" i="1" s="1"/>
  <c r="P119" i="1"/>
  <c r="BO118" i="1"/>
  <c r="BM118" i="1"/>
  <c r="Y118" i="1"/>
  <c r="Z118" i="1" s="1"/>
  <c r="P118" i="1"/>
  <c r="BO117" i="1"/>
  <c r="BM117" i="1"/>
  <c r="Y117" i="1"/>
  <c r="Y120" i="1" s="1"/>
  <c r="P117" i="1"/>
  <c r="X115" i="1"/>
  <c r="X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P109" i="1"/>
  <c r="X106" i="1"/>
  <c r="X105" i="1"/>
  <c r="BO104" i="1"/>
  <c r="BM104" i="1"/>
  <c r="Y104" i="1"/>
  <c r="BP104" i="1" s="1"/>
  <c r="BO103" i="1"/>
  <c r="BM103" i="1"/>
  <c r="Y103" i="1"/>
  <c r="BP103" i="1" s="1"/>
  <c r="P103" i="1"/>
  <c r="BO102" i="1"/>
  <c r="BM102" i="1"/>
  <c r="Y102" i="1"/>
  <c r="Z102" i="1" s="1"/>
  <c r="P102" i="1"/>
  <c r="BO101" i="1"/>
  <c r="BM101" i="1"/>
  <c r="Y101" i="1"/>
  <c r="BP101" i="1" s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Z93" i="1" s="1"/>
  <c r="P93" i="1"/>
  <c r="BO92" i="1"/>
  <c r="BM92" i="1"/>
  <c r="Y92" i="1"/>
  <c r="P92" i="1"/>
  <c r="X89" i="1"/>
  <c r="X88" i="1"/>
  <c r="BO87" i="1"/>
  <c r="BM87" i="1"/>
  <c r="Y87" i="1"/>
  <c r="BP87" i="1" s="1"/>
  <c r="P87" i="1"/>
  <c r="BO86" i="1"/>
  <c r="BM86" i="1"/>
  <c r="Y86" i="1"/>
  <c r="Z86" i="1" s="1"/>
  <c r="P86" i="1"/>
  <c r="BO85" i="1"/>
  <c r="BM85" i="1"/>
  <c r="Y85" i="1"/>
  <c r="Y88" i="1" s="1"/>
  <c r="P85" i="1"/>
  <c r="X83" i="1"/>
  <c r="X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BP79" i="1" s="1"/>
  <c r="P79" i="1"/>
  <c r="BO78" i="1"/>
  <c r="BN78" i="1"/>
  <c r="BM78" i="1"/>
  <c r="Z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X74" i="1"/>
  <c r="X73" i="1"/>
  <c r="BO72" i="1"/>
  <c r="BM72" i="1"/>
  <c r="Y72" i="1"/>
  <c r="Z72" i="1" s="1"/>
  <c r="P72" i="1"/>
  <c r="BO71" i="1"/>
  <c r="BM71" i="1"/>
  <c r="Y71" i="1"/>
  <c r="BP71" i="1" s="1"/>
  <c r="P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Z62" i="1" s="1"/>
  <c r="P62" i="1"/>
  <c r="BO61" i="1"/>
  <c r="BM61" i="1"/>
  <c r="Y61" i="1"/>
  <c r="BP61" i="1" s="1"/>
  <c r="P61" i="1"/>
  <c r="BO60" i="1"/>
  <c r="BM60" i="1"/>
  <c r="Y60" i="1"/>
  <c r="Z60" i="1" s="1"/>
  <c r="P60" i="1"/>
  <c r="X58" i="1"/>
  <c r="X57" i="1"/>
  <c r="BO56" i="1"/>
  <c r="BM56" i="1"/>
  <c r="Z56" i="1"/>
  <c r="Y56" i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P52" i="1"/>
  <c r="BO51" i="1"/>
  <c r="BM51" i="1"/>
  <c r="Y51" i="1"/>
  <c r="P51" i="1"/>
  <c r="BO50" i="1"/>
  <c r="BM50" i="1"/>
  <c r="Y50" i="1"/>
  <c r="BP50" i="1" s="1"/>
  <c r="P50" i="1"/>
  <c r="X47" i="1"/>
  <c r="X46" i="1"/>
  <c r="BO45" i="1"/>
  <c r="BM45" i="1"/>
  <c r="Y45" i="1"/>
  <c r="BP45" i="1" s="1"/>
  <c r="P45" i="1"/>
  <c r="BO44" i="1"/>
  <c r="BM44" i="1"/>
  <c r="Y44" i="1"/>
  <c r="P44" i="1"/>
  <c r="X42" i="1"/>
  <c r="X41" i="1"/>
  <c r="BO40" i="1"/>
  <c r="BM40" i="1"/>
  <c r="Y40" i="1"/>
  <c r="P40" i="1"/>
  <c r="BP39" i="1"/>
  <c r="BO39" i="1"/>
  <c r="BN39" i="1"/>
  <c r="BM39" i="1"/>
  <c r="Z39" i="1"/>
  <c r="Y39" i="1"/>
  <c r="P39" i="1"/>
  <c r="BO38" i="1"/>
  <c r="BM38" i="1"/>
  <c r="Y38" i="1"/>
  <c r="P38" i="1"/>
  <c r="BO37" i="1"/>
  <c r="BM37" i="1"/>
  <c r="Z37" i="1"/>
  <c r="Y37" i="1"/>
  <c r="BN37" i="1" s="1"/>
  <c r="P37" i="1"/>
  <c r="BO36" i="1"/>
  <c r="BM36" i="1"/>
  <c r="Y36" i="1"/>
  <c r="P36" i="1"/>
  <c r="BO35" i="1"/>
  <c r="BM35" i="1"/>
  <c r="Y35" i="1"/>
  <c r="BP35" i="1" s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26" i="1"/>
  <c r="BO25" i="1"/>
  <c r="BM25" i="1"/>
  <c r="Y25" i="1"/>
  <c r="Z25" i="1" s="1"/>
  <c r="P25" i="1"/>
  <c r="BO24" i="1"/>
  <c r="BM24" i="1"/>
  <c r="Y24" i="1"/>
  <c r="P24" i="1"/>
  <c r="BO23" i="1"/>
  <c r="BM23" i="1"/>
  <c r="Y23" i="1"/>
  <c r="BN23" i="1" s="1"/>
  <c r="P23" i="1"/>
  <c r="BO22" i="1"/>
  <c r="BM22" i="1"/>
  <c r="Y22" i="1"/>
  <c r="P22" i="1"/>
  <c r="H10" i="1"/>
  <c r="A9" i="1"/>
  <c r="F10" i="1" s="1"/>
  <c r="D7" i="1"/>
  <c r="Q6" i="1"/>
  <c r="P2" i="1"/>
  <c r="BP60" i="1" l="1"/>
  <c r="BN62" i="1"/>
  <c r="BP62" i="1"/>
  <c r="BN118" i="1"/>
  <c r="BP118" i="1"/>
  <c r="Z124" i="1"/>
  <c r="BP124" i="1"/>
  <c r="BN124" i="1"/>
  <c r="BN176" i="1"/>
  <c r="BP176" i="1"/>
  <c r="Y177" i="1"/>
  <c r="BN205" i="1"/>
  <c r="BP205" i="1"/>
  <c r="BN207" i="1"/>
  <c r="BN213" i="1"/>
  <c r="BN219" i="1"/>
  <c r="BP219" i="1"/>
  <c r="BP221" i="1"/>
  <c r="BN221" i="1"/>
  <c r="Z221" i="1"/>
  <c r="BN230" i="1"/>
  <c r="BP230" i="1"/>
  <c r="BN265" i="1"/>
  <c r="BP265" i="1"/>
  <c r="BN294" i="1"/>
  <c r="BP294" i="1"/>
  <c r="BN299" i="1"/>
  <c r="BP299" i="1"/>
  <c r="BN359" i="1"/>
  <c r="BP399" i="1"/>
  <c r="BN399" i="1"/>
  <c r="Z399" i="1"/>
  <c r="BN415" i="1"/>
  <c r="BP415" i="1"/>
  <c r="BN419" i="1"/>
  <c r="BP425" i="1"/>
  <c r="Z425" i="1"/>
  <c r="BN445" i="1"/>
  <c r="BP451" i="1"/>
  <c r="BN451" i="1"/>
  <c r="Z451" i="1"/>
  <c r="BN468" i="1"/>
  <c r="BP468" i="1"/>
  <c r="Y490" i="1"/>
  <c r="Y489" i="1"/>
  <c r="BP488" i="1"/>
  <c r="BN493" i="1"/>
  <c r="BP493" i="1"/>
  <c r="Y494" i="1"/>
  <c r="BN557" i="1"/>
  <c r="BP557" i="1"/>
  <c r="BN565" i="1"/>
  <c r="BP565" i="1"/>
  <c r="BN585" i="1"/>
  <c r="BP585" i="1"/>
  <c r="BN630" i="1"/>
  <c r="BP630" i="1"/>
  <c r="Y631" i="1"/>
  <c r="BN25" i="1"/>
  <c r="BP25" i="1"/>
  <c r="X642" i="1"/>
  <c r="BP37" i="1"/>
  <c r="Z45" i="1"/>
  <c r="BN45" i="1"/>
  <c r="Z50" i="1"/>
  <c r="BN50" i="1"/>
  <c r="Z54" i="1"/>
  <c r="BN54" i="1"/>
  <c r="Z68" i="1"/>
  <c r="BN68" i="1"/>
  <c r="BN72" i="1"/>
  <c r="BP72" i="1"/>
  <c r="BN76" i="1"/>
  <c r="BN86" i="1"/>
  <c r="BP86" i="1"/>
  <c r="E652" i="1"/>
  <c r="BN93" i="1"/>
  <c r="BP93" i="1"/>
  <c r="Y105" i="1"/>
  <c r="BN102" i="1"/>
  <c r="BP102" i="1"/>
  <c r="BP162" i="1"/>
  <c r="Z162" i="1"/>
  <c r="BP193" i="1"/>
  <c r="Z193" i="1"/>
  <c r="BN241" i="1"/>
  <c r="BP241" i="1"/>
  <c r="BN248" i="1"/>
  <c r="BP248" i="1"/>
  <c r="BN252" i="1"/>
  <c r="BP252" i="1"/>
  <c r="BP271" i="1"/>
  <c r="BN271" i="1"/>
  <c r="Z271" i="1"/>
  <c r="BP322" i="1"/>
  <c r="BN322" i="1"/>
  <c r="Z322" i="1"/>
  <c r="BN351" i="1"/>
  <c r="BP351" i="1"/>
  <c r="BP411" i="1"/>
  <c r="BN411" i="1"/>
  <c r="Z411" i="1"/>
  <c r="BN471" i="1"/>
  <c r="BP471" i="1"/>
  <c r="BN475" i="1"/>
  <c r="BP475" i="1"/>
  <c r="BP533" i="1"/>
  <c r="BN533" i="1"/>
  <c r="Z533" i="1"/>
  <c r="BP556" i="1"/>
  <c r="BN556" i="1"/>
  <c r="Z556" i="1"/>
  <c r="BN570" i="1"/>
  <c r="BP570" i="1"/>
  <c r="BN588" i="1"/>
  <c r="BP588" i="1"/>
  <c r="BN130" i="1"/>
  <c r="BP130" i="1"/>
  <c r="BN136" i="1"/>
  <c r="BP136" i="1"/>
  <c r="BN184" i="1"/>
  <c r="BP184" i="1"/>
  <c r="BN283" i="1"/>
  <c r="BP283" i="1"/>
  <c r="BN347" i="1"/>
  <c r="BP347" i="1"/>
  <c r="Y372" i="1"/>
  <c r="Y385" i="1"/>
  <c r="BN437" i="1"/>
  <c r="BP437" i="1"/>
  <c r="BN458" i="1"/>
  <c r="BP458" i="1"/>
  <c r="Y459" i="1"/>
  <c r="BN474" i="1"/>
  <c r="BP474" i="1"/>
  <c r="BN525" i="1"/>
  <c r="BP525" i="1"/>
  <c r="BN551" i="1"/>
  <c r="BP551" i="1"/>
  <c r="BN569" i="1"/>
  <c r="BP569" i="1"/>
  <c r="BN583" i="1"/>
  <c r="BN584" i="1"/>
  <c r="BP584" i="1"/>
  <c r="BN599" i="1"/>
  <c r="BN603" i="1"/>
  <c r="BP603" i="1"/>
  <c r="BN620" i="1"/>
  <c r="BP620" i="1"/>
  <c r="BN223" i="1"/>
  <c r="Z223" i="1"/>
  <c r="BP239" i="1"/>
  <c r="BN239" i="1"/>
  <c r="Y339" i="1"/>
  <c r="BP337" i="1"/>
  <c r="BN337" i="1"/>
  <c r="Y427" i="1"/>
  <c r="Y426" i="1"/>
  <c r="BP424" i="1"/>
  <c r="BN424" i="1"/>
  <c r="BP439" i="1"/>
  <c r="BN439" i="1"/>
  <c r="BN552" i="1"/>
  <c r="Z552" i="1"/>
  <c r="Y567" i="1"/>
  <c r="BP563" i="1"/>
  <c r="BN563" i="1"/>
  <c r="Z618" i="1"/>
  <c r="BP618" i="1"/>
  <c r="BN618" i="1"/>
  <c r="Z23" i="1"/>
  <c r="Z110" i="1"/>
  <c r="Z215" i="1"/>
  <c r="Z239" i="1"/>
  <c r="BP333" i="1"/>
  <c r="BN333" i="1"/>
  <c r="Z337" i="1"/>
  <c r="Z338" i="1" s="1"/>
  <c r="BN375" i="1"/>
  <c r="Z375" i="1"/>
  <c r="Z424" i="1"/>
  <c r="Z426" i="1" s="1"/>
  <c r="Z439" i="1"/>
  <c r="BN498" i="1"/>
  <c r="Z498" i="1"/>
  <c r="BN529" i="1"/>
  <c r="Z529" i="1"/>
  <c r="BP549" i="1"/>
  <c r="BN549" i="1"/>
  <c r="Z559" i="1"/>
  <c r="Z563" i="1"/>
  <c r="Z587" i="1"/>
  <c r="BN604" i="1"/>
  <c r="Z604" i="1"/>
  <c r="Y606" i="1"/>
  <c r="BN112" i="1"/>
  <c r="Z112" i="1"/>
  <c r="BP128" i="1"/>
  <c r="BN128" i="1"/>
  <c r="Y199" i="1"/>
  <c r="BP197" i="1"/>
  <c r="BN197" i="1"/>
  <c r="Z203" i="1"/>
  <c r="BP349" i="1"/>
  <c r="BN349" i="1"/>
  <c r="BP369" i="1"/>
  <c r="BN369" i="1"/>
  <c r="BP388" i="1"/>
  <c r="BN388" i="1"/>
  <c r="BP453" i="1"/>
  <c r="BN453" i="1"/>
  <c r="Z549" i="1"/>
  <c r="Y590" i="1"/>
  <c r="BP582" i="1"/>
  <c r="Y589" i="1"/>
  <c r="BN582" i="1"/>
  <c r="BP70" i="1"/>
  <c r="BN70" i="1"/>
  <c r="BN110" i="1"/>
  <c r="BN215" i="1"/>
  <c r="Z217" i="1"/>
  <c r="BP223" i="1"/>
  <c r="BP292" i="1"/>
  <c r="BN292" i="1"/>
  <c r="Z382" i="1"/>
  <c r="Z388" i="1"/>
  <c r="Y455" i="1"/>
  <c r="BP450" i="1"/>
  <c r="BN450" i="1"/>
  <c r="BN472" i="1"/>
  <c r="Z472" i="1"/>
  <c r="BP552" i="1"/>
  <c r="BN559" i="1"/>
  <c r="Z582" i="1"/>
  <c r="BN587" i="1"/>
  <c r="Z601" i="1"/>
  <c r="BP601" i="1"/>
  <c r="BN601" i="1"/>
  <c r="BN80" i="1"/>
  <c r="Z80" i="1"/>
  <c r="BP23" i="1"/>
  <c r="Y74" i="1"/>
  <c r="Z70" i="1"/>
  <c r="Y153" i="1"/>
  <c r="BP151" i="1"/>
  <c r="BN170" i="1"/>
  <c r="Z170" i="1"/>
  <c r="BN235" i="1"/>
  <c r="Z235" i="1"/>
  <c r="Z250" i="1"/>
  <c r="Q652" i="1"/>
  <c r="Z292" i="1"/>
  <c r="BN327" i="1"/>
  <c r="BP375" i="1"/>
  <c r="BP413" i="1"/>
  <c r="BN413" i="1"/>
  <c r="Z450" i="1"/>
  <c r="BP498" i="1"/>
  <c r="BP523" i="1"/>
  <c r="BN523" i="1"/>
  <c r="BP529" i="1"/>
  <c r="BP553" i="1"/>
  <c r="BN553" i="1"/>
  <c r="BP586" i="1"/>
  <c r="BN586" i="1"/>
  <c r="BP604" i="1"/>
  <c r="Y622" i="1"/>
  <c r="BN617" i="1"/>
  <c r="Y621" i="1"/>
  <c r="Z617" i="1"/>
  <c r="Z621" i="1" s="1"/>
  <c r="BN52" i="1"/>
  <c r="Z52" i="1"/>
  <c r="Z35" i="1"/>
  <c r="Y46" i="1"/>
  <c r="BP112" i="1"/>
  <c r="Y132" i="1"/>
  <c r="Z147" i="1"/>
  <c r="Z151" i="1"/>
  <c r="BN162" i="1"/>
  <c r="Z164" i="1"/>
  <c r="BN186" i="1"/>
  <c r="BN193" i="1"/>
  <c r="BP203" i="1"/>
  <c r="BN228" i="1"/>
  <c r="Z230" i="1"/>
  <c r="L652" i="1"/>
  <c r="Y305" i="1"/>
  <c r="Y304" i="1"/>
  <c r="BP303" i="1"/>
  <c r="Y309" i="1"/>
  <c r="BP307" i="1"/>
  <c r="BN307" i="1"/>
  <c r="Y338" i="1"/>
  <c r="BP376" i="1"/>
  <c r="BN376" i="1"/>
  <c r="BN382" i="1"/>
  <c r="BN435" i="1"/>
  <c r="Z435" i="1"/>
  <c r="BP469" i="1"/>
  <c r="BN469" i="1"/>
  <c r="BP499" i="1"/>
  <c r="BN499" i="1"/>
  <c r="Z523" i="1"/>
  <c r="BP530" i="1"/>
  <c r="BN530" i="1"/>
  <c r="BN548" i="1"/>
  <c r="Z548" i="1"/>
  <c r="Z553" i="1"/>
  <c r="Z586" i="1"/>
  <c r="Z605" i="1"/>
  <c r="BP605" i="1"/>
  <c r="BN605" i="1"/>
  <c r="X644" i="1"/>
  <c r="BP52" i="1"/>
  <c r="Y64" i="1"/>
  <c r="BN60" i="1"/>
  <c r="BN127" i="1"/>
  <c r="Z127" i="1"/>
  <c r="Y166" i="1"/>
  <c r="Z207" i="1"/>
  <c r="BP217" i="1"/>
  <c r="Y232" i="1"/>
  <c r="BN250" i="1"/>
  <c r="Z303" i="1"/>
  <c r="Z304" i="1" s="1"/>
  <c r="Z307" i="1"/>
  <c r="Z359" i="1"/>
  <c r="Z376" i="1"/>
  <c r="Z469" i="1"/>
  <c r="BP472" i="1"/>
  <c r="BN484" i="1"/>
  <c r="Z484" i="1"/>
  <c r="Z499" i="1"/>
  <c r="Y566" i="1"/>
  <c r="BN35" i="1"/>
  <c r="BP56" i="1"/>
  <c r="BN56" i="1"/>
  <c r="BN147" i="1"/>
  <c r="BN151" i="1"/>
  <c r="BP170" i="1"/>
  <c r="BP182" i="1"/>
  <c r="BN182" i="1"/>
  <c r="BN209" i="1"/>
  <c r="Z209" i="1"/>
  <c r="BP235" i="1"/>
  <c r="BP267" i="1"/>
  <c r="BN267" i="1"/>
  <c r="BN361" i="1"/>
  <c r="Z361" i="1"/>
  <c r="BP407" i="1"/>
  <c r="BN407" i="1"/>
  <c r="BN425" i="1"/>
  <c r="Z583" i="1"/>
  <c r="BN600" i="1"/>
  <c r="Z600" i="1"/>
  <c r="BP617" i="1"/>
  <c r="Y362" i="1"/>
  <c r="Y371" i="1"/>
  <c r="Y402" i="1"/>
  <c r="Y641" i="1"/>
  <c r="F652" i="1"/>
  <c r="J652" i="1"/>
  <c r="Y225" i="1"/>
  <c r="Z252" i="1"/>
  <c r="Z269" i="1"/>
  <c r="Y335" i="1"/>
  <c r="Z342" i="1"/>
  <c r="Z343" i="1" s="1"/>
  <c r="Z351" i="1"/>
  <c r="Z365" i="1"/>
  <c r="Y391" i="1"/>
  <c r="Y416" i="1"/>
  <c r="Z409" i="1"/>
  <c r="Z441" i="1"/>
  <c r="Y447" i="1"/>
  <c r="Z468" i="1"/>
  <c r="Z475" i="1"/>
  <c r="Z488" i="1"/>
  <c r="Z489" i="1" s="1"/>
  <c r="Z565" i="1"/>
  <c r="Z570" i="1"/>
  <c r="Z585" i="1"/>
  <c r="Y607" i="1"/>
  <c r="Z638" i="1"/>
  <c r="Z640" i="1" s="1"/>
  <c r="BN639" i="1"/>
  <c r="Z213" i="1"/>
  <c r="R652" i="1"/>
  <c r="W652" i="1"/>
  <c r="Y421" i="1"/>
  <c r="Z445" i="1"/>
  <c r="Y539" i="1"/>
  <c r="Y572" i="1"/>
  <c r="Z599" i="1"/>
  <c r="Z606" i="1" s="1"/>
  <c r="AG652" i="1"/>
  <c r="Y82" i="1"/>
  <c r="H652" i="1"/>
  <c r="Z76" i="1"/>
  <c r="Y188" i="1"/>
  <c r="Y211" i="1"/>
  <c r="Z299" i="1"/>
  <c r="Z300" i="1" s="1"/>
  <c r="S652" i="1"/>
  <c r="BN342" i="1"/>
  <c r="BN365" i="1"/>
  <c r="Y377" i="1"/>
  <c r="Z419" i="1"/>
  <c r="Z458" i="1"/>
  <c r="Z459" i="1" s="1"/>
  <c r="Y485" i="1"/>
  <c r="BN488" i="1"/>
  <c r="Z569" i="1"/>
  <c r="Z571" i="1" s="1"/>
  <c r="Y596" i="1"/>
  <c r="Z630" i="1"/>
  <c r="Z631" i="1" s="1"/>
  <c r="BN638" i="1"/>
  <c r="Y614" i="1"/>
  <c r="H9" i="1"/>
  <c r="A10" i="1"/>
  <c r="X643" i="1"/>
  <c r="X645" i="1" s="1"/>
  <c r="BP24" i="1"/>
  <c r="BN24" i="1"/>
  <c r="Z24" i="1"/>
  <c r="BP38" i="1"/>
  <c r="BN38" i="1"/>
  <c r="Z38" i="1"/>
  <c r="BP51" i="1"/>
  <c r="BN51" i="1"/>
  <c r="Z51" i="1"/>
  <c r="BP55" i="1"/>
  <c r="BN55" i="1"/>
  <c r="Z55" i="1"/>
  <c r="F9" i="1"/>
  <c r="J9" i="1"/>
  <c r="B652" i="1"/>
  <c r="Y27" i="1"/>
  <c r="BP22" i="1"/>
  <c r="BN22" i="1"/>
  <c r="Z22" i="1"/>
  <c r="Z26" i="1" s="1"/>
  <c r="Y26" i="1"/>
  <c r="BP36" i="1"/>
  <c r="BN36" i="1"/>
  <c r="Z36" i="1"/>
  <c r="BP40" i="1"/>
  <c r="BN40" i="1"/>
  <c r="Z40" i="1"/>
  <c r="Y42" i="1"/>
  <c r="Y47" i="1"/>
  <c r="BP44" i="1"/>
  <c r="BN44" i="1"/>
  <c r="Z44" i="1"/>
  <c r="Z46" i="1" s="1"/>
  <c r="BP53" i="1"/>
  <c r="BN53" i="1"/>
  <c r="Z53" i="1"/>
  <c r="Y57" i="1"/>
  <c r="Y65" i="1"/>
  <c r="Y73" i="1"/>
  <c r="Y83" i="1"/>
  <c r="Y89" i="1"/>
  <c r="Y96" i="1"/>
  <c r="Y106" i="1"/>
  <c r="Y115" i="1"/>
  <c r="Y121" i="1"/>
  <c r="Y133" i="1"/>
  <c r="Y137" i="1"/>
  <c r="Y144" i="1"/>
  <c r="Y148" i="1"/>
  <c r="Y154" i="1"/>
  <c r="Y159" i="1"/>
  <c r="Y167" i="1"/>
  <c r="Y171" i="1"/>
  <c r="Y189" i="1"/>
  <c r="Y194" i="1"/>
  <c r="Y200" i="1"/>
  <c r="Y210" i="1"/>
  <c r="Y224" i="1"/>
  <c r="Y231" i="1"/>
  <c r="Y244" i="1"/>
  <c r="Y257" i="1"/>
  <c r="Y261" i="1"/>
  <c r="Y274" i="1"/>
  <c r="Y279" i="1"/>
  <c r="Y286" i="1"/>
  <c r="Y295" i="1"/>
  <c r="Y310" i="1"/>
  <c r="Y315" i="1"/>
  <c r="Y319" i="1"/>
  <c r="Y323" i="1"/>
  <c r="Y330" i="1"/>
  <c r="Y334" i="1"/>
  <c r="BP348" i="1"/>
  <c r="BN348" i="1"/>
  <c r="Z348" i="1"/>
  <c r="BP352" i="1"/>
  <c r="BN352" i="1"/>
  <c r="Z352" i="1"/>
  <c r="X646" i="1"/>
  <c r="C652" i="1"/>
  <c r="Y41" i="1"/>
  <c r="D652" i="1"/>
  <c r="Y58" i="1"/>
  <c r="Z61" i="1"/>
  <c r="BN61" i="1"/>
  <c r="Z63" i="1"/>
  <c r="BN63" i="1"/>
  <c r="Z67" i="1"/>
  <c r="BN67" i="1"/>
  <c r="BP67" i="1"/>
  <c r="Z69" i="1"/>
  <c r="BN69" i="1"/>
  <c r="Z71" i="1"/>
  <c r="BN71" i="1"/>
  <c r="Z77" i="1"/>
  <c r="BN77" i="1"/>
  <c r="Z79" i="1"/>
  <c r="BN79" i="1"/>
  <c r="Z81" i="1"/>
  <c r="BN81" i="1"/>
  <c r="Z85" i="1"/>
  <c r="BN85" i="1"/>
  <c r="BP85" i="1"/>
  <c r="Z87" i="1"/>
  <c r="BN87" i="1"/>
  <c r="Z92" i="1"/>
  <c r="BN92" i="1"/>
  <c r="BP92" i="1"/>
  <c r="Z94" i="1"/>
  <c r="BN94" i="1"/>
  <c r="Y95" i="1"/>
  <c r="Z98" i="1"/>
  <c r="BN98" i="1"/>
  <c r="BP98" i="1"/>
  <c r="Z100" i="1"/>
  <c r="BN100" i="1"/>
  <c r="Z101" i="1"/>
  <c r="BN101" i="1"/>
  <c r="Z103" i="1"/>
  <c r="BN103" i="1"/>
  <c r="Z104" i="1"/>
  <c r="BN104" i="1"/>
  <c r="Z109" i="1"/>
  <c r="BN109" i="1"/>
  <c r="BP109" i="1"/>
  <c r="Z111" i="1"/>
  <c r="BN111" i="1"/>
  <c r="Z113" i="1"/>
  <c r="BN113" i="1"/>
  <c r="Y114" i="1"/>
  <c r="Z117" i="1"/>
  <c r="BN117" i="1"/>
  <c r="BP117" i="1"/>
  <c r="Z119" i="1"/>
  <c r="BN119" i="1"/>
  <c r="Z123" i="1"/>
  <c r="BN123" i="1"/>
  <c r="BP123" i="1"/>
  <c r="Z125" i="1"/>
  <c r="BN125" i="1"/>
  <c r="Z126" i="1"/>
  <c r="BN126" i="1"/>
  <c r="Z129" i="1"/>
  <c r="BN129" i="1"/>
  <c r="Z131" i="1"/>
  <c r="BN131" i="1"/>
  <c r="Z135" i="1"/>
  <c r="Z137" i="1" s="1"/>
  <c r="BN135" i="1"/>
  <c r="BP135" i="1"/>
  <c r="G652" i="1"/>
  <c r="Z142" i="1"/>
  <c r="Z143" i="1" s="1"/>
  <c r="BN142" i="1"/>
  <c r="Y143" i="1"/>
  <c r="Z146" i="1"/>
  <c r="Z148" i="1" s="1"/>
  <c r="BN146" i="1"/>
  <c r="BP146" i="1"/>
  <c r="Z152" i="1"/>
  <c r="Z153" i="1" s="1"/>
  <c r="BN152" i="1"/>
  <c r="Z157" i="1"/>
  <c r="Z158" i="1" s="1"/>
  <c r="BN157" i="1"/>
  <c r="BP157" i="1"/>
  <c r="Y158" i="1"/>
  <c r="Z161" i="1"/>
  <c r="BN161" i="1"/>
  <c r="BP161" i="1"/>
  <c r="Z163" i="1"/>
  <c r="BN163" i="1"/>
  <c r="Z165" i="1"/>
  <c r="BN165" i="1"/>
  <c r="Z169" i="1"/>
  <c r="BN169" i="1"/>
  <c r="BP169" i="1"/>
  <c r="I652" i="1"/>
  <c r="Y178" i="1"/>
  <c r="Z181" i="1"/>
  <c r="BN181" i="1"/>
  <c r="Z183" i="1"/>
  <c r="BN183" i="1"/>
  <c r="Z185" i="1"/>
  <c r="BN185" i="1"/>
  <c r="Z187" i="1"/>
  <c r="BN187" i="1"/>
  <c r="Z192" i="1"/>
  <c r="Z194" i="1" s="1"/>
  <c r="BN192" i="1"/>
  <c r="BP192" i="1"/>
  <c r="Y195" i="1"/>
  <c r="Z198" i="1"/>
  <c r="Z199" i="1" s="1"/>
  <c r="BN198" i="1"/>
  <c r="Z202" i="1"/>
  <c r="BN202" i="1"/>
  <c r="BP202" i="1"/>
  <c r="Z204" i="1"/>
  <c r="BN204" i="1"/>
  <c r="Z206" i="1"/>
  <c r="BN206" i="1"/>
  <c r="Z208" i="1"/>
  <c r="BN208" i="1"/>
  <c r="Z214" i="1"/>
  <c r="BN214" i="1"/>
  <c r="Z216" i="1"/>
  <c r="BN216" i="1"/>
  <c r="Z218" i="1"/>
  <c r="BN218" i="1"/>
  <c r="Z220" i="1"/>
  <c r="BN220" i="1"/>
  <c r="Z222" i="1"/>
  <c r="BN222" i="1"/>
  <c r="Z227" i="1"/>
  <c r="BN227" i="1"/>
  <c r="BP227" i="1"/>
  <c r="Z229" i="1"/>
  <c r="BN229" i="1"/>
  <c r="K652" i="1"/>
  <c r="Z236" i="1"/>
  <c r="BN236" i="1"/>
  <c r="Z238" i="1"/>
  <c r="BN238" i="1"/>
  <c r="Z240" i="1"/>
  <c r="BN240" i="1"/>
  <c r="Z242" i="1"/>
  <c r="BN242" i="1"/>
  <c r="Y243" i="1"/>
  <c r="Z247" i="1"/>
  <c r="BN247" i="1"/>
  <c r="BP247" i="1"/>
  <c r="Z249" i="1"/>
  <c r="BN249" i="1"/>
  <c r="Z251" i="1"/>
  <c r="BN251" i="1"/>
  <c r="Z253" i="1"/>
  <c r="BN253" i="1"/>
  <c r="Z255" i="1"/>
  <c r="BN255" i="1"/>
  <c r="Y256" i="1"/>
  <c r="Z259" i="1"/>
  <c r="Z260" i="1" s="1"/>
  <c r="BN259" i="1"/>
  <c r="BP259" i="1"/>
  <c r="Z264" i="1"/>
  <c r="BN264" i="1"/>
  <c r="BP264" i="1"/>
  <c r="Z266" i="1"/>
  <c r="BN266" i="1"/>
  <c r="Z268" i="1"/>
  <c r="BN268" i="1"/>
  <c r="Z270" i="1"/>
  <c r="BN270" i="1"/>
  <c r="Z272" i="1"/>
  <c r="BN272" i="1"/>
  <c r="Y273" i="1"/>
  <c r="Z277" i="1"/>
  <c r="Z278" i="1" s="1"/>
  <c r="BN277" i="1"/>
  <c r="BP277" i="1"/>
  <c r="Y278" i="1"/>
  <c r="Z282" i="1"/>
  <c r="BN282" i="1"/>
  <c r="BP282" i="1"/>
  <c r="Z284" i="1"/>
  <c r="BN284" i="1"/>
  <c r="Y285" i="1"/>
  <c r="Z289" i="1"/>
  <c r="BN289" i="1"/>
  <c r="BP289" i="1"/>
  <c r="Z291" i="1"/>
  <c r="BN291" i="1"/>
  <c r="Z293" i="1"/>
  <c r="BN293" i="1"/>
  <c r="Y296" i="1"/>
  <c r="Y301" i="1"/>
  <c r="Z308" i="1"/>
  <c r="Z309" i="1" s="1"/>
  <c r="BN308" i="1"/>
  <c r="Z313" i="1"/>
  <c r="Z314" i="1" s="1"/>
  <c r="BN313" i="1"/>
  <c r="BP313" i="1"/>
  <c r="Y314" i="1"/>
  <c r="Z317" i="1"/>
  <c r="Z318" i="1" s="1"/>
  <c r="BN317" i="1"/>
  <c r="BP317" i="1"/>
  <c r="Z321" i="1"/>
  <c r="Z323" i="1" s="1"/>
  <c r="BN321" i="1"/>
  <c r="BP321" i="1"/>
  <c r="T652" i="1"/>
  <c r="Z328" i="1"/>
  <c r="Z329" i="1" s="1"/>
  <c r="BN328" i="1"/>
  <c r="Y329" i="1"/>
  <c r="Z332" i="1"/>
  <c r="Z334" i="1" s="1"/>
  <c r="BN332" i="1"/>
  <c r="BP332" i="1"/>
  <c r="Y344" i="1"/>
  <c r="BP350" i="1"/>
  <c r="BN350" i="1"/>
  <c r="Z350" i="1"/>
  <c r="V652" i="1"/>
  <c r="Z354" i="1"/>
  <c r="BN354" i="1"/>
  <c r="Y355" i="1"/>
  <c r="Z358" i="1"/>
  <c r="BN358" i="1"/>
  <c r="BP358" i="1"/>
  <c r="Z360" i="1"/>
  <c r="BN360" i="1"/>
  <c r="Y363" i="1"/>
  <c r="Z366" i="1"/>
  <c r="BN366" i="1"/>
  <c r="BP366" i="1"/>
  <c r="Z368" i="1"/>
  <c r="BN368" i="1"/>
  <c r="Z370" i="1"/>
  <c r="BN370" i="1"/>
  <c r="Z374" i="1"/>
  <c r="BN374" i="1"/>
  <c r="BP374" i="1"/>
  <c r="Y378" i="1"/>
  <c r="Z380" i="1"/>
  <c r="BN380" i="1"/>
  <c r="BP380" i="1"/>
  <c r="Z381" i="1"/>
  <c r="BN381" i="1"/>
  <c r="Z383" i="1"/>
  <c r="BN383" i="1"/>
  <c r="Y384" i="1"/>
  <c r="Z387" i="1"/>
  <c r="BN387" i="1"/>
  <c r="BP387" i="1"/>
  <c r="Z389" i="1"/>
  <c r="BN389" i="1"/>
  <c r="Y390" i="1"/>
  <c r="Z394" i="1"/>
  <c r="Z395" i="1" s="1"/>
  <c r="BN394" i="1"/>
  <c r="BP394" i="1"/>
  <c r="Y395" i="1"/>
  <c r="Z398" i="1"/>
  <c r="BN398" i="1"/>
  <c r="BP398" i="1"/>
  <c r="Z400" i="1"/>
  <c r="BN400" i="1"/>
  <c r="Y401" i="1"/>
  <c r="Z406" i="1"/>
  <c r="BN406" i="1"/>
  <c r="BP408" i="1"/>
  <c r="BN408" i="1"/>
  <c r="Z408" i="1"/>
  <c r="BP412" i="1"/>
  <c r="BN412" i="1"/>
  <c r="Z412" i="1"/>
  <c r="BP420" i="1"/>
  <c r="BN420" i="1"/>
  <c r="Z420" i="1"/>
  <c r="Z421" i="1" s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BP452" i="1"/>
  <c r="BN452" i="1"/>
  <c r="Z452" i="1"/>
  <c r="BP465" i="1"/>
  <c r="BN465" i="1"/>
  <c r="Z465" i="1"/>
  <c r="BP467" i="1"/>
  <c r="BN467" i="1"/>
  <c r="Z467" i="1"/>
  <c r="BP473" i="1"/>
  <c r="BN473" i="1"/>
  <c r="Z473" i="1"/>
  <c r="BP478" i="1"/>
  <c r="BN478" i="1"/>
  <c r="Z478" i="1"/>
  <c r="Y501" i="1"/>
  <c r="BP497" i="1"/>
  <c r="BN497" i="1"/>
  <c r="Z497" i="1"/>
  <c r="BP506" i="1"/>
  <c r="BN506" i="1"/>
  <c r="Z506" i="1"/>
  <c r="BP524" i="1"/>
  <c r="BN524" i="1"/>
  <c r="Z524" i="1"/>
  <c r="BP528" i="1"/>
  <c r="BN528" i="1"/>
  <c r="Z528" i="1"/>
  <c r="BP532" i="1"/>
  <c r="BN532" i="1"/>
  <c r="Z532" i="1"/>
  <c r="BP535" i="1"/>
  <c r="BN535" i="1"/>
  <c r="Z535" i="1"/>
  <c r="BP537" i="1"/>
  <c r="BN537" i="1"/>
  <c r="Z537" i="1"/>
  <c r="Y545" i="1"/>
  <c r="BP541" i="1"/>
  <c r="BN541" i="1"/>
  <c r="Z541" i="1"/>
  <c r="BP543" i="1"/>
  <c r="BN543" i="1"/>
  <c r="Z543" i="1"/>
  <c r="BP555" i="1"/>
  <c r="BN555" i="1"/>
  <c r="Z555" i="1"/>
  <c r="Y356" i="1"/>
  <c r="Y396" i="1"/>
  <c r="X652" i="1"/>
  <c r="Y417" i="1"/>
  <c r="BP406" i="1"/>
  <c r="BP410" i="1"/>
  <c r="BN410" i="1"/>
  <c r="Z410" i="1"/>
  <c r="BP414" i="1"/>
  <c r="BN414" i="1"/>
  <c r="Z414" i="1"/>
  <c r="BP436" i="1"/>
  <c r="BN436" i="1"/>
  <c r="Z436" i="1"/>
  <c r="BP440" i="1"/>
  <c r="BN440" i="1"/>
  <c r="Z440" i="1"/>
  <c r="BP454" i="1"/>
  <c r="BN454" i="1"/>
  <c r="Z454" i="1"/>
  <c r="Y456" i="1"/>
  <c r="Z652" i="1"/>
  <c r="Y480" i="1"/>
  <c r="BP464" i="1"/>
  <c r="BN464" i="1"/>
  <c r="Z464" i="1"/>
  <c r="BP466" i="1"/>
  <c r="BN466" i="1"/>
  <c r="Z466" i="1"/>
  <c r="BP470" i="1"/>
  <c r="BN470" i="1"/>
  <c r="Z470" i="1"/>
  <c r="BP476" i="1"/>
  <c r="BN476" i="1"/>
  <c r="Z476" i="1"/>
  <c r="BP479" i="1"/>
  <c r="BN479" i="1"/>
  <c r="Z479" i="1"/>
  <c r="Y481" i="1"/>
  <c r="Y486" i="1"/>
  <c r="BP483" i="1"/>
  <c r="BN483" i="1"/>
  <c r="Z483" i="1"/>
  <c r="Z485" i="1" s="1"/>
  <c r="BP500" i="1"/>
  <c r="BN500" i="1"/>
  <c r="Z500" i="1"/>
  <c r="Y502" i="1"/>
  <c r="AB652" i="1"/>
  <c r="Y508" i="1"/>
  <c r="BP505" i="1"/>
  <c r="BN505" i="1"/>
  <c r="Z505" i="1"/>
  <c r="BP507" i="1"/>
  <c r="BN507" i="1"/>
  <c r="Z507" i="1"/>
  <c r="Y509" i="1"/>
  <c r="AC652" i="1"/>
  <c r="Y513" i="1"/>
  <c r="BP512" i="1"/>
  <c r="BN512" i="1"/>
  <c r="Z512" i="1"/>
  <c r="Z513" i="1" s="1"/>
  <c r="Y514" i="1"/>
  <c r="Y517" i="1"/>
  <c r="BP516" i="1"/>
  <c r="BN516" i="1"/>
  <c r="Z516" i="1"/>
  <c r="Z517" i="1" s="1"/>
  <c r="Y518" i="1"/>
  <c r="AD652" i="1"/>
  <c r="Y538" i="1"/>
  <c r="BP522" i="1"/>
  <c r="BN522" i="1"/>
  <c r="Z522" i="1"/>
  <c r="BP526" i="1"/>
  <c r="BN526" i="1"/>
  <c r="Z526" i="1"/>
  <c r="BP531" i="1"/>
  <c r="BN531" i="1"/>
  <c r="Z531" i="1"/>
  <c r="BP534" i="1"/>
  <c r="BN534" i="1"/>
  <c r="Z534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BP558" i="1"/>
  <c r="BN558" i="1"/>
  <c r="Z558" i="1"/>
  <c r="AE652" i="1"/>
  <c r="Y577" i="1"/>
  <c r="BP576" i="1"/>
  <c r="BN576" i="1"/>
  <c r="Z576" i="1"/>
  <c r="Z577" i="1" s="1"/>
  <c r="Y578" i="1"/>
  <c r="AA652" i="1"/>
  <c r="Y495" i="1"/>
  <c r="Y561" i="1"/>
  <c r="Y560" i="1"/>
  <c r="BP564" i="1"/>
  <c r="BN564" i="1"/>
  <c r="Z564" i="1"/>
  <c r="Y597" i="1"/>
  <c r="Y615" i="1"/>
  <c r="Y628" i="1"/>
  <c r="Y636" i="1"/>
  <c r="AF652" i="1"/>
  <c r="Z592" i="1"/>
  <c r="BN592" i="1"/>
  <c r="BP592" i="1"/>
  <c r="Z593" i="1"/>
  <c r="BN593" i="1"/>
  <c r="Z594" i="1"/>
  <c r="BN594" i="1"/>
  <c r="Z595" i="1"/>
  <c r="BN595" i="1"/>
  <c r="Z609" i="1"/>
  <c r="BN609" i="1"/>
  <c r="BP609" i="1"/>
  <c r="Z610" i="1"/>
  <c r="BN610" i="1"/>
  <c r="Z611" i="1"/>
  <c r="BN611" i="1"/>
  <c r="Z612" i="1"/>
  <c r="BN612" i="1"/>
  <c r="Z613" i="1"/>
  <c r="BN613" i="1"/>
  <c r="Z625" i="1"/>
  <c r="Z627" i="1" s="1"/>
  <c r="BN625" i="1"/>
  <c r="BP625" i="1"/>
  <c r="Z626" i="1"/>
  <c r="BN626" i="1"/>
  <c r="Y627" i="1"/>
  <c r="Z634" i="1"/>
  <c r="Z635" i="1" s="1"/>
  <c r="BN634" i="1"/>
  <c r="BP634" i="1"/>
  <c r="Z188" i="1" l="1"/>
  <c r="Z82" i="1"/>
  <c r="Z560" i="1"/>
  <c r="Z371" i="1"/>
  <c r="Z295" i="1"/>
  <c r="Z285" i="1"/>
  <c r="Z273" i="1"/>
  <c r="Z231" i="1"/>
  <c r="Z95" i="1"/>
  <c r="Z64" i="1"/>
  <c r="Z566" i="1"/>
  <c r="Z401" i="1"/>
  <c r="Z355" i="1"/>
  <c r="Z57" i="1"/>
  <c r="Z171" i="1"/>
  <c r="Z596" i="1"/>
  <c r="Z508" i="1"/>
  <c r="Z390" i="1"/>
  <c r="Z384" i="1"/>
  <c r="Z41" i="1"/>
  <c r="Z132" i="1"/>
  <c r="Z105" i="1"/>
  <c r="Z73" i="1"/>
  <c r="Z589" i="1"/>
  <c r="Z243" i="1"/>
  <c r="Z224" i="1"/>
  <c r="Z377" i="1"/>
  <c r="Z538" i="1"/>
  <c r="Z480" i="1"/>
  <c r="Z545" i="1"/>
  <c r="Z501" i="1"/>
  <c r="Z455" i="1"/>
  <c r="Z416" i="1"/>
  <c r="Y646" i="1"/>
  <c r="Y643" i="1"/>
  <c r="Y642" i="1"/>
  <c r="Z614" i="1"/>
  <c r="Z442" i="1"/>
  <c r="Z362" i="1"/>
  <c r="Z256" i="1"/>
  <c r="Z210" i="1"/>
  <c r="Z166" i="1"/>
  <c r="Z120" i="1"/>
  <c r="Z114" i="1"/>
  <c r="Z88" i="1"/>
  <c r="Y644" i="1"/>
  <c r="Z647" i="1" l="1"/>
  <c r="Y645" i="1"/>
</calcChain>
</file>

<file path=xl/sharedStrings.xml><?xml version="1.0" encoding="utf-8"?>
<sst xmlns="http://schemas.openxmlformats.org/spreadsheetml/2006/main" count="3014" uniqueCount="1073">
  <si>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</si>
  <si>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</si>
  <si>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</si>
  <si>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</si>
  <si>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</si>
  <si>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</si>
  <si>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</si>
  <si>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</si>
  <si>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</si>
  <si>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</si>
  <si>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</si>
  <si>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</si>
  <si>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</si>
  <si>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</si>
  <si>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</si>
  <si>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</si>
  <si>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</si>
  <si>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</si>
  <si>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</si>
  <si>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</si>
  <si>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</si>
  <si>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</si>
  <si>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</si>
  <si>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</si>
  <si>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</si>
  <si>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</si>
  <si>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</si>
  <si>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</si>
  <si>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</si>
  <si>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</si>
  <si>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</si>
  <si>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</si>
  <si>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</si>
  <si>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</si>
  <si>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</si>
  <si>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</si>
  <si>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</si>
  <si>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</si>
  <si>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</si>
  <si>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</si>
  <si>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</si>
  <si>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</si>
  <si>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</si>
  <si>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</si>
  <si>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</si>
  <si>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</si>
  <si>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</si>
  <si>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</si>
  <si>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</si>
  <si>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</si>
  <si>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</si>
  <si>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</si>
  <si>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</si>
  <si>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</si>
  <si>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</si>
  <si>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</si>
  <si>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</si>
  <si>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</si>
  <si>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</si>
  <si>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</si>
  <si>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</si>
  <si>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</si>
  <si>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</si>
  <si>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</si>
  <si>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</si>
  <si>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</si>
  <si>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</si>
  <si>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</si>
  <si>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</si>
  <si>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</si>
  <si>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</si>
  <si>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</si>
  <si>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</si>
  <si>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</si>
  <si>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</si>
  <si>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</si>
  <si>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</si>
  <si>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</si>
  <si>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</si>
  <si>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</si>
  <si>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</si>
  <si>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</si>
  <si>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</si>
  <si>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</si>
  <si>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</si>
  <si>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</si>
  <si>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</si>
  <si>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</si>
  <si>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</si>
  <si>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</si>
  <si>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</si>
  <si>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</si>
  <si>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</si>
  <si>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</si>
  <si>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</si>
  <si>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</si>
  <si>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</si>
  <si>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</si>
  <si>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</si>
  <si>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</si>
  <si>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</si>
  <si>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</si>
  <si>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</si>
  <si>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</si>
  <si>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</si>
  <si>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</si>
  <si>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</si>
  <si>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</si>
  <si>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</si>
  <si>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</si>
  <si>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</si>
  <si>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</si>
  <si>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</si>
  <si>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</si>
  <si>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</si>
  <si>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</si>
  <si>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</si>
  <si>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</si>
  <si>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</si>
  <si>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</si>
  <si>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</si>
  <si>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</si>
  <si>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</si>
  <si>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</si>
  <si>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</si>
  <si>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</si>
  <si>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</si>
  <si>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</si>
  <si>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</si>
  <si>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</si>
  <si>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</si>
  <si>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</si>
  <si>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</si>
  <si>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</si>
  <si>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</si>
  <si>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</si>
  <si>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</si>
  <si>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</si>
  <si>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</si>
  <si>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</si>
  <si>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</si>
  <si>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</si>
  <si>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</si>
  <si>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</si>
  <si>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</si>
  <si>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</si>
  <si>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</si>
  <si>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</si>
  <si>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</si>
  <si>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</si>
  <si>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</si>
  <si>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</si>
  <si>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</si>
  <si>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</si>
  <si>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</si>
  <si>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</si>
  <si>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</si>
  <si>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</si>
  <si>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</si>
  <si>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</si>
  <si>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</si>
  <si>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</si>
  <si>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</si>
  <si>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</si>
  <si>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</si>
  <si>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</si>
  <si>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</si>
  <si>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</si>
  <si>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</si>
  <si>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</si>
  <si>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</si>
  <si>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</si>
  <si>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</si>
  <si>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</si>
  <si>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</si>
  <si>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</si>
  <si>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</si>
  <si>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</si>
  <si>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</si>
  <si>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</si>
  <si>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</si>
  <si>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</si>
  <si>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</si>
  <si>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</si>
  <si>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</si>
  <si>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</si>
  <si>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</si>
  <si>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</si>
  <si>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</si>
  <si>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</si>
  <si>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</si>
  <si>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</si>
  <si>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</si>
  <si>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</si>
  <si>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</si>
  <si>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</si>
  <si>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</si>
  <si>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</si>
  <si>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</si>
  <si>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</si>
  <si>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</si>
  <si>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</si>
  <si>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</si>
  <si>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</si>
  <si>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</si>
  <si>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</si>
  <si>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</si>
  <si>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</si>
  <si>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</si>
  <si>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</si>
  <si>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</si>
  <si>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</si>
  <si>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</si>
  <si>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</si>
  <si>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</si>
  <si>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</si>
  <si>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</si>
  <si>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</si>
  <si>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</si>
  <si>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</si>
  <si>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</si>
  <si>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</si>
  <si>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</si>
  <si>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</si>
  <si>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</si>
  <si>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</si>
  <si>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</si>
  <si>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</si>
  <si>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</si>
  <si>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</si>
  <si>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</si>
  <si>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</si>
  <si>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</si>
  <si>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</si>
  <si>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</si>
  <si>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</si>
  <si>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</si>
  <si>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</si>
  <si>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</si>
  <si>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</si>
  <si>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</si>
  <si>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</si>
  <si>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</si>
  <si>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</si>
  <si>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</si>
  <si>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</si>
  <si>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</si>
  <si>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</si>
  <si>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</si>
  <si>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</si>
  <si>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</si>
  <si>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</si>
  <si>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</si>
  <si>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</si>
  <si>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</si>
  <si>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</si>
  <si>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</si>
  <si>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</si>
  <si>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</si>
  <si>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</si>
  <si>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</si>
  <si>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</si>
  <si>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</si>
  <si>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</si>
  <si>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</si>
  <si>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</si>
  <si>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</si>
  <si>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</si>
  <si>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</si>
  <si>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</si>
  <si>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</si>
  <si>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</si>
  <si>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</si>
  <si>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</si>
  <si>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</si>
  <si>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</si>
  <si>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</si>
  <si>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</si>
  <si>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</si>
  <si>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</si>
  <si>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</si>
  <si>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</si>
  <si>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</si>
  <si>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</si>
  <si>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</si>
  <si>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</si>
  <si>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</si>
  <si>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</si>
  <si>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</si>
  <si>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</si>
  <si>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</si>
  <si>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</si>
  <si>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</si>
  <si>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</si>
  <si>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</si>
  <si>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</si>
  <si>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</si>
  <si>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</si>
  <si>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</si>
  <si>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</si>
  <si>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</si>
  <si>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</si>
  <si>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</si>
  <si>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</si>
  <si>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</si>
  <si>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</si>
  <si>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</si>
  <si>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</si>
  <si>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</si>
  <si>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</si>
  <si>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</si>
  <si>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</si>
  <si>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</si>
  <si>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</si>
  <si>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</si>
  <si>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</si>
  <si>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</si>
  <si>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</si>
  <si>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</si>
  <si>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</si>
  <si>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</si>
  <si>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</si>
  <si>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</si>
  <si>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</si>
  <si>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</si>
  <si>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</si>
  <si>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</si>
  <si>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</si>
  <si>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</si>
  <si>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</si>
  <si>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</si>
  <si>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</si>
  <si>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</si>
  <si>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</si>
  <si>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</si>
  <si>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</si>
  <si>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</si>
  <si>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</si>
  <si>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</si>
  <si>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</si>
  <si>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</si>
  <si>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</si>
  <si>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</si>
  <si>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</si>
  <si>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</si>
  <si>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</si>
  <si>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</si>
  <si>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</si>
  <si>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</si>
  <si>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</si>
  <si>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</si>
  <si>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</si>
  <si>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</si>
  <si>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</si>
  <si>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</si>
  <si>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</si>
  <si>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</si>
  <si>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</si>
  <si>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</si>
  <si>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</si>
  <si>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</si>
  <si>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</si>
  <si>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</si>
  <si>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</si>
  <si>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</si>
  <si>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</si>
  <si>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</si>
  <si>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</si>
  <si>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</si>
  <si>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</si>
  <si>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</si>
  <si>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</si>
  <si>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</si>
  <si>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</si>
  <si>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</si>
  <si>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</si>
  <si>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</si>
  <si>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</si>
  <si>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</si>
  <si>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</si>
  <si>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</si>
  <si>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</si>
  <si>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</si>
  <si>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</si>
  <si>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</si>
  <si>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</si>
  <si>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</si>
  <si>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</si>
  <si>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</si>
  <si>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</si>
  <si>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</si>
  <si>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</si>
  <si>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</si>
  <si>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</si>
  <si>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</si>
  <si>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</si>
  <si>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</si>
  <si>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</si>
  <si>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</si>
  <si>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</si>
  <si>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</si>
  <si>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</si>
  <si>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</si>
  <si>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</si>
  <si>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</si>
  <si>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</si>
  <si>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</si>
  <si>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</si>
  <si>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</si>
  <si>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</si>
  <si>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</si>
  <si>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</si>
  <si>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</si>
  <si>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</si>
  <si>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</si>
  <si>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</si>
  <si>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</si>
  <si>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</si>
  <si>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</si>
  <si>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</si>
  <si>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</si>
  <si>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</si>
  <si>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</si>
  <si>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</si>
  <si>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</si>
  <si>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</si>
  <si>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</si>
  <si>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</si>
  <si>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</si>
  <si>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</si>
  <si>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</si>
  <si>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</si>
  <si>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</si>
  <si>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</si>
  <si>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</si>
  <si>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</si>
  <si>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</si>
  <si>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</si>
  <si>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</si>
  <si>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</si>
  <si>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</si>
  <si>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</si>
  <si>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</si>
  <si>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</si>
  <si>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</si>
  <si>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</si>
  <si>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</si>
  <si>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</si>
  <si>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</si>
  <si>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</si>
  <si>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</si>
  <si>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</si>
  <si>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</si>
  <si>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</si>
  <si>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</si>
  <si>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</si>
  <si>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</si>
  <si>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</si>
  <si>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</si>
  <si>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</si>
  <si>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</si>
  <si>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</si>
  <si>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</si>
  <si>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</si>
  <si>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</si>
  <si>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</si>
  <si>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</si>
  <si>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</si>
  <si>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</si>
  <si>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</si>
  <si>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</si>
  <si>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</si>
  <si>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</si>
  <si>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</si>
  <si>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</si>
  <si>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</si>
  <si>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</si>
  <si>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</si>
  <si>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</si>
  <si>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</si>
  <si>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</si>
  <si>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</si>
  <si>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</si>
  <si>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</si>
  <si>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</si>
  <si>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</si>
  <si>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</si>
  <si>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</si>
  <si>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</si>
  <si>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</si>
  <si>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</si>
  <si>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</si>
  <si>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</si>
  <si>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</si>
  <si>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</si>
  <si>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</si>
  <si>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</si>
  <si>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</si>
  <si>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</si>
  <si>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</si>
  <si>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</si>
  <si>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</si>
  <si>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</si>
  <si>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</si>
  <si>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</si>
  <si>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</si>
  <si>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</si>
  <si>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</si>
  <si>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</si>
  <si>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</si>
  <si>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</si>
  <si>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</si>
  <si>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</si>
  <si>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</si>
  <si>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</si>
  <si>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</si>
  <si>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</si>
  <si>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</si>
  <si>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</si>
  <si>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</si>
  <si>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</si>
  <si>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</si>
  <si>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</si>
  <si>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</si>
  <si>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</si>
  <si>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</si>
  <si>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</si>
  <si>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</si>
  <si>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</si>
  <si>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</si>
  <si>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</si>
  <si>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</si>
  <si>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</si>
  <si>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</si>
  <si>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</si>
  <si>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</si>
  <si>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</si>
  <si>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</si>
  <si>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</si>
  <si>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</si>
  <si>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</si>
  <si>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</si>
  <si>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</si>
  <si>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</si>
  <si>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</si>
  <si>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</si>
  <si>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</si>
  <si>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</si>
  <si>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</si>
  <si>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</si>
  <si>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</si>
  <si>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</si>
  <si>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</si>
  <si>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</si>
  <si>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</si>
  <si>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</si>
  <si>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</si>
  <si>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</si>
  <si>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</si>
  <si>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</si>
  <si>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</si>
  <si>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</si>
  <si>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</si>
  <si>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</si>
  <si>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</si>
  <si>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</si>
  <si>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</si>
  <si>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</si>
  <si>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</si>
  <si>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</si>
  <si>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</si>
  <si>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</si>
  <si>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</si>
  <si>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</si>
  <si>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</si>
  <si>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</si>
  <si>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</si>
  <si>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</si>
  <si>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</si>
  <si>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</si>
  <si>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</si>
  <si>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</si>
  <si>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</si>
  <si>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</si>
  <si>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</si>
  <si>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</si>
  <si>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</si>
  <si>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</si>
  <si>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</si>
  <si>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</si>
  <si>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</si>
  <si>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</si>
  <si>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</si>
  <si>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</si>
  <si>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</si>
  <si>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</si>
  <si>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</si>
  <si>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</si>
  <si>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</si>
  <si>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</si>
  <si>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</si>
  <si>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</si>
  <si>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</si>
  <si>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</si>
  <si>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</si>
  <si>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</si>
  <si>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</si>
  <si>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</si>
  <si>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</si>
  <si>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</si>
  <si>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</si>
  <si>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</si>
  <si>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</si>
  <si>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</si>
  <si>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</si>
  <si>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</si>
  <si>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</si>
  <si>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</si>
  <si>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</si>
  <si>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</si>
  <si>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</si>
  <si>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</si>
  <si>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</si>
  <si>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</si>
  <si>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</si>
  <si>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</si>
  <si>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</si>
  <si>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</si>
  <si>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</si>
  <si>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</si>
  <si>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</si>
  <si>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</si>
  <si>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</si>
  <si>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</si>
  <si>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</si>
  <si>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</si>
  <si>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</si>
  <si>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</si>
  <si>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</si>
  <si>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</si>
  <si>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</si>
  <si>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</si>
  <si>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</si>
  <si>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</si>
  <si>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</si>
  <si>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</si>
  <si>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</si>
  <si>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</si>
  <si>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</si>
  <si>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</si>
  <si>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</si>
  <si>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</si>
  <si>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</si>
  <si>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</si>
  <si>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</si>
  <si>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</si>
  <si>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</si>
  <si>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</si>
  <si>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</si>
  <si>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</si>
  <si>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</si>
  <si>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</si>
  <si>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</si>
  <si>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</si>
  <si>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</si>
  <si>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</si>
  <si>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</si>
  <si>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</si>
  <si>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</si>
  <si>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</si>
  <si>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</si>
  <si>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</si>
  <si>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</si>
  <si>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</si>
  <si>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</si>
  <si>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</si>
  <si>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</si>
  <si>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</si>
  <si>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</si>
  <si>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</si>
  <si>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</si>
  <si>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</si>
  <si>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</si>
  <si>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</si>
  <si>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</si>
  <si>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</si>
  <si>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</si>
  <si>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</si>
  <si>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</si>
  <si>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</si>
  <si>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</si>
  <si>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</si>
  <si>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</si>
  <si>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</si>
  <si>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</si>
  <si>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</si>
  <si>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</si>
  <si>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</si>
  <si>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</si>
  <si>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</si>
  <si>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</si>
  <si>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</si>
  <si>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</si>
  <si>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</si>
  <si>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</si>
  <si>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</si>
  <si>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</si>
  <si>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</si>
  <si>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</si>
  <si>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</si>
  <si>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</si>
  <si>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</si>
  <si>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</si>
  <si>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</si>
  <si>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</si>
  <si>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</si>
  <si>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</si>
  <si>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</si>
  <si>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</si>
  <si>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</si>
  <si>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</si>
  <si>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</si>
  <si>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</si>
  <si>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</si>
  <si>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</si>
  <si>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</si>
  <si>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</si>
  <si>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</si>
  <si>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</si>
  <si>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</si>
  <si>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</si>
  <si>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</si>
  <si>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</si>
  <si>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</si>
  <si>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</si>
  <si>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</si>
  <si>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</si>
  <si>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</si>
  <si>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</si>
  <si>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</si>
  <si>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</si>
  <si>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</si>
  <si>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</si>
  <si>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</si>
  <si>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</si>
  <si>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</si>
  <si>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</si>
  <si>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</si>
  <si>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</si>
  <si>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</si>
  <si>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</si>
  <si>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</si>
  <si>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</si>
  <si>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</si>
  <si>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</si>
  <si>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</si>
  <si>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</si>
  <si>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</si>
  <si>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</si>
  <si>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</si>
  <si>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</si>
  <si>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</si>
  <si>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</si>
  <si>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</si>
  <si>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</si>
  <si>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</si>
  <si>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</si>
  <si>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</si>
  <si>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</si>
  <si>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</si>
  <si>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</si>
  <si>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</si>
  <si>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</si>
  <si>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</si>
  <si>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</si>
  <si>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</si>
  <si>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</si>
  <si>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</si>
  <si>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</si>
  <si>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</si>
  <si>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</si>
  <si>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</si>
  <si>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</si>
  <si>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</si>
  <si>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</si>
  <si>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</si>
  <si>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</si>
  <si>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</si>
  <si>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</si>
  <si>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</si>
  <si>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</si>
  <si>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</si>
  <si>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</si>
  <si>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</si>
  <si>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</si>
  <si>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</si>
  <si>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</si>
  <si>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</si>
  <si>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</si>
  <si>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</si>
  <si>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</si>
  <si>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</si>
  <si>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</si>
  <si>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</si>
  <si>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</si>
  <si>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</si>
  <si>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</si>
  <si>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</si>
  <si>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</si>
  <si>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</si>
  <si>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</si>
  <si>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</si>
  <si>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</si>
  <si>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</si>
  <si>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</si>
  <si>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</si>
  <si>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</si>
  <si>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</si>
  <si>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</si>
  <si>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</si>
  <si>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</si>
  <si>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</si>
  <si>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</si>
  <si>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</si>
  <si>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</si>
  <si>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</si>
  <si>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</si>
  <si>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</si>
  <si>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</si>
  <si>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</si>
  <si>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</si>
  <si>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</si>
  <si>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</si>
  <si>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</si>
  <si>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</si>
  <si>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</si>
  <si>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</si>
  <si>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</si>
  <si>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</si>
  <si>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</si>
  <si>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</si>
  <si>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</si>
  <si>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</si>
  <si>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</si>
  <si>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</si>
  <si>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</si>
  <si>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</si>
  <si>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</si>
  <si>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</si>
  <si>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</si>
  <si>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</si>
  <si>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</si>
  <si>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</si>
  <si>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</si>
  <si>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</si>
  <si>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</si>
  <si>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</si>
  <si>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</si>
  <si>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</si>
  <si>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</si>
  <si>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</si>
  <si>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</si>
  <si>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</si>
  <si>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</si>
  <si>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</si>
  <si>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</si>
  <si>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</si>
  <si>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</si>
  <si>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</si>
  <si>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</si>
  <si>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</si>
  <si>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</si>
  <si>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</si>
  <si>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</si>
  <si>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</si>
  <si>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</si>
  <si>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</si>
  <si>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</si>
  <si>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</si>
  <si>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</si>
  <si>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</si>
  <si>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</si>
  <si>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</si>
  <si>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</si>
  <si>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</si>
  <si>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</si>
  <si>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</si>
  <si>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</si>
  <si>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</si>
  <si>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</si>
  <si>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</si>
  <si>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</si>
  <si>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</si>
  <si>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</si>
  <si>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</si>
  <si>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</si>
  <si>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</si>
  <si>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</si>
  <si>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</si>
  <si>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</si>
  <si>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</si>
  <si>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</si>
  <si>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</si>
  <si>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</si>
  <si>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</si>
  <si>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</si>
  <si>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</si>
  <si>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</si>
  <si>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</si>
  <si>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</si>
  <si>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</si>
  <si>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</si>
  <si>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</si>
  <si>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</si>
  <si>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</si>
  <si>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</si>
  <si>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</si>
  <si>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</si>
  <si>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</si>
  <si>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</si>
  <si>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</si>
  <si>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</si>
  <si>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</si>
  <si>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</si>
  <si>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</si>
  <si>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</si>
  <si>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</si>
  <si>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</si>
  <si>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</si>
  <si>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</si>
  <si>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</si>
  <si>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</si>
  <si>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</si>
  <si>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</si>
  <si>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</si>
  <si>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</si>
  <si>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</si>
  <si>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</si>
  <si>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</si>
  <si>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</si>
  <si>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</si>
  <si>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</si>
  <si>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</si>
  <si>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</si>
  <si>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</si>
  <si>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</si>
  <si>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</si>
  <si>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</si>
  <si>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</si>
  <si>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</si>
  <si>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</si>
  <si>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</si>
  <si>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</si>
  <si>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</si>
  <si>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</si>
  <si>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</si>
  <si>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</si>
  <si>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</si>
  <si>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</si>
  <si>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</si>
  <si>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</si>
  <si>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</si>
  <si>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</si>
  <si>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</si>
  <si>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</si>
  <si>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</si>
  <si>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</si>
  <si>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</si>
  <si>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</si>
  <si>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</si>
  <si>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</si>
  <si>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</si>
  <si>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</si>
  <si>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</si>
  <si>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</si>
  <si>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</si>
  <si>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</si>
  <si>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</si>
  <si>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</si>
  <si>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</si>
  <si>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</si>
  <si>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</si>
  <si>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</si>
  <si>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</si>
  <si>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</si>
  <si>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</si>
  <si>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</si>
  <si>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</si>
  <si>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</si>
  <si>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</si>
  <si>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</si>
  <si>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</si>
  <si>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</si>
  <si>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</si>
  <si>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</si>
  <si>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</si>
  <si>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</si>
  <si>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</si>
  <si>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</si>
  <si>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</si>
  <si>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</si>
  <si>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</si>
  <si>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</si>
  <si>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</si>
  <si>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</si>
  <si>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</si>
  <si>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</si>
  <si>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</si>
  <si>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</si>
  <si>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</si>
  <si>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</si>
  <si>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</si>
  <si>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</si>
  <si>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</si>
  <si>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</si>
  <si>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</si>
  <si>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</si>
  <si>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</si>
  <si>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</si>
  <si>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</si>
  <si>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</si>
  <si>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</si>
  <si>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</si>
  <si>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</si>
  <si>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</si>
  <si>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</si>
  <si>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</si>
  <si>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</si>
  <si>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</si>
  <si>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</si>
  <si>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</si>
  <si>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</si>
  <si>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</si>
  <si>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</si>
  <si>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</si>
  <si>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</si>
  <si>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</si>
  <si>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</si>
  <si>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</si>
  <si>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</si>
  <si>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</si>
  <si>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</si>
  <si>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</si>
  <si>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</si>
  <si>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</si>
  <si>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</si>
  <si>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</si>
  <si>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</si>
  <si>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</si>
  <si>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</si>
  <si>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</si>
  <si>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</si>
  <si>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</si>
  <si>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</si>
  <si>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</si>
  <si>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</si>
  <si>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</si>
  <si>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</si>
  <si>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</si>
  <si>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</si>
  <si>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</si>
  <si>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</si>
  <si>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</si>
  <si>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</si>
  <si>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</si>
  <si>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</si>
  <si>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</si>
  <si>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</si>
  <si>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</si>
  <si>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</si>
  <si>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</si>
  <si>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</si>
  <si>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Бердянск,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</si>
</sst>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1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1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2"/>
  <sheetViews>
    <sheetView showGridLines="0" tabSelected="1" zoomScaleNormal="100" zoomScaleSheetLayoutView="100" workbookViewId="0">
      <selection activeCell="AA60" sqref="AA60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40" t="s">
        <v>0</v>
      </c>
      <c r="E1" s="779"/>
      <c r="F1" s="779"/>
      <c r="G1" s="12" t="s">
        <v>1</v>
      </c>
      <c r="H1" s="840" t="s">
        <v>2</v>
      </c>
      <c r="I1" s="779"/>
      <c r="J1" s="779"/>
      <c r="K1" s="779"/>
      <c r="L1" s="779"/>
      <c r="M1" s="779"/>
      <c r="N1" s="779"/>
      <c r="O1" s="779"/>
      <c r="P1" s="779"/>
      <c r="Q1" s="779"/>
      <c r="R1" s="778" t="s">
        <v>3</v>
      </c>
      <c r="S1" s="779"/>
      <c r="T1" s="7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6"/>
      <c r="R2" s="746"/>
      <c r="S2" s="746"/>
      <c r="T2" s="746"/>
      <c r="U2" s="746"/>
      <c r="V2" s="746"/>
      <c r="W2" s="746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46"/>
      <c r="Q3" s="746"/>
      <c r="R3" s="746"/>
      <c r="S3" s="746"/>
      <c r="T3" s="746"/>
      <c r="U3" s="746"/>
      <c r="V3" s="746"/>
      <c r="W3" s="746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957" t="s">
        <v>8</v>
      </c>
      <c r="B5" s="866"/>
      <c r="C5" s="867"/>
      <c r="D5" s="852"/>
      <c r="E5" s="853"/>
      <c r="F5" s="1107" t="s">
        <v>9</v>
      </c>
      <c r="G5" s="867"/>
      <c r="H5" s="852" t="s">
        <v>1072</v>
      </c>
      <c r="I5" s="1048"/>
      <c r="J5" s="1048"/>
      <c r="K5" s="1048"/>
      <c r="L5" s="1048"/>
      <c r="M5" s="853"/>
      <c r="N5" s="58"/>
      <c r="P5" s="24" t="s">
        <v>10</v>
      </c>
      <c r="Q5" s="1122">
        <v>45724</v>
      </c>
      <c r="R5" s="877"/>
      <c r="T5" s="947" t="s">
        <v>11</v>
      </c>
      <c r="U5" s="873"/>
      <c r="V5" s="949" t="s">
        <v>12</v>
      </c>
      <c r="W5" s="877"/>
      <c r="AB5" s="51"/>
      <c r="AC5" s="51"/>
      <c r="AD5" s="51"/>
      <c r="AE5" s="51"/>
    </row>
    <row r="6" spans="1:32" s="735" customFormat="1" ht="24" customHeight="1" x14ac:dyDescent="0.2">
      <c r="A6" s="957" t="s">
        <v>13</v>
      </c>
      <c r="B6" s="866"/>
      <c r="C6" s="867"/>
      <c r="D6" s="1050" t="s">
        <v>14</v>
      </c>
      <c r="E6" s="1051"/>
      <c r="F6" s="1051"/>
      <c r="G6" s="1051"/>
      <c r="H6" s="1051"/>
      <c r="I6" s="1051"/>
      <c r="J6" s="1051"/>
      <c r="K6" s="1051"/>
      <c r="L6" s="1051"/>
      <c r="M6" s="877"/>
      <c r="N6" s="59"/>
      <c r="P6" s="24" t="s">
        <v>15</v>
      </c>
      <c r="Q6" s="1142" t="str">
        <f>IF(Q5=0," ",CHOOSE(WEEKDAY(Q5,2),"Понедельник","Вторник","Среда","Четверг","Пятница","Суббота","Воскресенье"))</f>
        <v>Суббота</v>
      </c>
      <c r="R6" s="750"/>
      <c r="T6" s="959" t="s">
        <v>16</v>
      </c>
      <c r="U6" s="873"/>
      <c r="V6" s="983" t="s">
        <v>17</v>
      </c>
      <c r="W6" s="842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8" t="str">
        <f>IFERROR(VLOOKUP(DeliveryAddress,Table,3,0),1)</f>
        <v>4</v>
      </c>
      <c r="E7" s="809"/>
      <c r="F7" s="809"/>
      <c r="G7" s="809"/>
      <c r="H7" s="809"/>
      <c r="I7" s="809"/>
      <c r="J7" s="809"/>
      <c r="K7" s="809"/>
      <c r="L7" s="809"/>
      <c r="M7" s="810"/>
      <c r="N7" s="60"/>
      <c r="P7" s="24"/>
      <c r="Q7" s="42"/>
      <c r="R7" s="42"/>
      <c r="T7" s="746"/>
      <c r="U7" s="873"/>
      <c r="V7" s="984"/>
      <c r="W7" s="985"/>
      <c r="AB7" s="51"/>
      <c r="AC7" s="51"/>
      <c r="AD7" s="51"/>
      <c r="AE7" s="51"/>
    </row>
    <row r="8" spans="1:32" s="735" customFormat="1" ht="25.5" customHeight="1" x14ac:dyDescent="0.2">
      <c r="A8" s="1135" t="s">
        <v>18</v>
      </c>
      <c r="B8" s="759"/>
      <c r="C8" s="760"/>
      <c r="D8" s="828"/>
      <c r="E8" s="829"/>
      <c r="F8" s="829"/>
      <c r="G8" s="829"/>
      <c r="H8" s="829"/>
      <c r="I8" s="829"/>
      <c r="J8" s="829"/>
      <c r="K8" s="829"/>
      <c r="L8" s="829"/>
      <c r="M8" s="830"/>
      <c r="N8" s="61"/>
      <c r="P8" s="24" t="s">
        <v>19</v>
      </c>
      <c r="Q8" s="906">
        <v>0.45833333333333331</v>
      </c>
      <c r="R8" s="810"/>
      <c r="T8" s="746"/>
      <c r="U8" s="873"/>
      <c r="V8" s="984"/>
      <c r="W8" s="985"/>
      <c r="AB8" s="51"/>
      <c r="AC8" s="51"/>
      <c r="AD8" s="51"/>
      <c r="AE8" s="51"/>
    </row>
    <row r="9" spans="1:32" s="735" customFormat="1" ht="39.950000000000003" customHeight="1" x14ac:dyDescent="0.2">
      <c r="A9" s="9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6"/>
      <c r="C9" s="746"/>
      <c r="D9" s="958"/>
      <c r="E9" s="767"/>
      <c r="F9" s="9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6"/>
      <c r="H9" s="766" t="str">
        <f>IF(AND($A$9="Тип доверенности/получателя при получении в адресе перегруза:",$D$9="Разовая доверенность"),"Введите ФИО","")</f>
        <v/>
      </c>
      <c r="I9" s="767"/>
      <c r="J9" s="7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7"/>
      <c r="L9" s="767"/>
      <c r="M9" s="767"/>
      <c r="N9" s="733"/>
      <c r="P9" s="26" t="s">
        <v>20</v>
      </c>
      <c r="Q9" s="891"/>
      <c r="R9" s="892"/>
      <c r="T9" s="746"/>
      <c r="U9" s="873"/>
      <c r="V9" s="986"/>
      <c r="W9" s="987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9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6"/>
      <c r="C10" s="746"/>
      <c r="D10" s="958"/>
      <c r="E10" s="767"/>
      <c r="F10" s="9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6"/>
      <c r="H10" s="1035" t="str">
        <f>IFERROR(VLOOKUP($D$10,Proxy,2,FALSE),"")</f>
        <v/>
      </c>
      <c r="I10" s="746"/>
      <c r="J10" s="746"/>
      <c r="K10" s="746"/>
      <c r="L10" s="746"/>
      <c r="M10" s="746"/>
      <c r="N10" s="734"/>
      <c r="P10" s="26" t="s">
        <v>21</v>
      </c>
      <c r="Q10" s="960"/>
      <c r="R10" s="961"/>
      <c r="U10" s="24" t="s">
        <v>22</v>
      </c>
      <c r="V10" s="841" t="s">
        <v>23</v>
      </c>
      <c r="W10" s="842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76"/>
      <c r="R11" s="877"/>
      <c r="U11" s="24" t="s">
        <v>26</v>
      </c>
      <c r="V11" s="1071" t="s">
        <v>27</v>
      </c>
      <c r="W11" s="892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878" t="s">
        <v>28</v>
      </c>
      <c r="B12" s="866"/>
      <c r="C12" s="866"/>
      <c r="D12" s="866"/>
      <c r="E12" s="866"/>
      <c r="F12" s="866"/>
      <c r="G12" s="866"/>
      <c r="H12" s="866"/>
      <c r="I12" s="866"/>
      <c r="J12" s="866"/>
      <c r="K12" s="866"/>
      <c r="L12" s="866"/>
      <c r="M12" s="867"/>
      <c r="N12" s="62"/>
      <c r="P12" s="24" t="s">
        <v>29</v>
      </c>
      <c r="Q12" s="906"/>
      <c r="R12" s="810"/>
      <c r="S12" s="23"/>
      <c r="U12" s="24"/>
      <c r="V12" s="779"/>
      <c r="W12" s="746"/>
      <c r="AB12" s="51"/>
      <c r="AC12" s="51"/>
      <c r="AD12" s="51"/>
      <c r="AE12" s="51"/>
    </row>
    <row r="13" spans="1:32" s="735" customFormat="1" ht="23.25" customHeight="1" x14ac:dyDescent="0.2">
      <c r="A13" s="878" t="s">
        <v>30</v>
      </c>
      <c r="B13" s="866"/>
      <c r="C13" s="866"/>
      <c r="D13" s="866"/>
      <c r="E13" s="866"/>
      <c r="F13" s="866"/>
      <c r="G13" s="866"/>
      <c r="H13" s="866"/>
      <c r="I13" s="866"/>
      <c r="J13" s="866"/>
      <c r="K13" s="866"/>
      <c r="L13" s="866"/>
      <c r="M13" s="867"/>
      <c r="N13" s="62"/>
      <c r="O13" s="26"/>
      <c r="P13" s="26" t="s">
        <v>31</v>
      </c>
      <c r="Q13" s="1071"/>
      <c r="R13" s="8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878" t="s">
        <v>32</v>
      </c>
      <c r="B14" s="866"/>
      <c r="C14" s="866"/>
      <c r="D14" s="866"/>
      <c r="E14" s="866"/>
      <c r="F14" s="866"/>
      <c r="G14" s="866"/>
      <c r="H14" s="866"/>
      <c r="I14" s="866"/>
      <c r="J14" s="866"/>
      <c r="K14" s="866"/>
      <c r="L14" s="866"/>
      <c r="M14" s="8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4" t="s">
        <v>33</v>
      </c>
      <c r="B15" s="866"/>
      <c r="C15" s="866"/>
      <c r="D15" s="866"/>
      <c r="E15" s="866"/>
      <c r="F15" s="866"/>
      <c r="G15" s="866"/>
      <c r="H15" s="866"/>
      <c r="I15" s="866"/>
      <c r="J15" s="866"/>
      <c r="K15" s="866"/>
      <c r="L15" s="866"/>
      <c r="M15" s="867"/>
      <c r="N15" s="63"/>
      <c r="P15" s="914" t="s">
        <v>34</v>
      </c>
      <c r="Q15" s="779"/>
      <c r="R15" s="779"/>
      <c r="S15" s="779"/>
      <c r="T15" s="7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15"/>
      <c r="Q16" s="915"/>
      <c r="R16" s="915"/>
      <c r="S16" s="915"/>
      <c r="T16" s="91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9" t="s">
        <v>35</v>
      </c>
      <c r="B17" s="789" t="s">
        <v>36</v>
      </c>
      <c r="C17" s="919" t="s">
        <v>37</v>
      </c>
      <c r="D17" s="789" t="s">
        <v>38</v>
      </c>
      <c r="E17" s="883"/>
      <c r="F17" s="789" t="s">
        <v>39</v>
      </c>
      <c r="G17" s="789" t="s">
        <v>40</v>
      </c>
      <c r="H17" s="789" t="s">
        <v>41</v>
      </c>
      <c r="I17" s="789" t="s">
        <v>42</v>
      </c>
      <c r="J17" s="789" t="s">
        <v>43</v>
      </c>
      <c r="K17" s="789" t="s">
        <v>44</v>
      </c>
      <c r="L17" s="789" t="s">
        <v>45</v>
      </c>
      <c r="M17" s="789" t="s">
        <v>46</v>
      </c>
      <c r="N17" s="789" t="s">
        <v>47</v>
      </c>
      <c r="O17" s="789" t="s">
        <v>48</v>
      </c>
      <c r="P17" s="789" t="s">
        <v>49</v>
      </c>
      <c r="Q17" s="882"/>
      <c r="R17" s="882"/>
      <c r="S17" s="882"/>
      <c r="T17" s="883"/>
      <c r="U17" s="1153" t="s">
        <v>50</v>
      </c>
      <c r="V17" s="867"/>
      <c r="W17" s="789" t="s">
        <v>51</v>
      </c>
      <c r="X17" s="789" t="s">
        <v>52</v>
      </c>
      <c r="Y17" s="1150" t="s">
        <v>53</v>
      </c>
      <c r="Z17" s="989" t="s">
        <v>54</v>
      </c>
      <c r="AA17" s="1033" t="s">
        <v>55</v>
      </c>
      <c r="AB17" s="1033" t="s">
        <v>56</v>
      </c>
      <c r="AC17" s="1033" t="s">
        <v>57</v>
      </c>
      <c r="AD17" s="1033" t="s">
        <v>58</v>
      </c>
      <c r="AE17" s="1102"/>
      <c r="AF17" s="1103"/>
      <c r="AG17" s="66"/>
      <c r="BD17" s="65" t="s">
        <v>59</v>
      </c>
    </row>
    <row r="18" spans="1:68" ht="14.25" customHeight="1" x14ac:dyDescent="0.2">
      <c r="A18" s="790"/>
      <c r="B18" s="790"/>
      <c r="C18" s="790"/>
      <c r="D18" s="884"/>
      <c r="E18" s="886"/>
      <c r="F18" s="790"/>
      <c r="G18" s="790"/>
      <c r="H18" s="790"/>
      <c r="I18" s="790"/>
      <c r="J18" s="790"/>
      <c r="K18" s="790"/>
      <c r="L18" s="790"/>
      <c r="M18" s="790"/>
      <c r="N18" s="790"/>
      <c r="O18" s="790"/>
      <c r="P18" s="884"/>
      <c r="Q18" s="885"/>
      <c r="R18" s="885"/>
      <c r="S18" s="885"/>
      <c r="T18" s="886"/>
      <c r="U18" s="67" t="s">
        <v>60</v>
      </c>
      <c r="V18" s="67" t="s">
        <v>61</v>
      </c>
      <c r="W18" s="790"/>
      <c r="X18" s="790"/>
      <c r="Y18" s="1151"/>
      <c r="Z18" s="990"/>
      <c r="AA18" s="1034"/>
      <c r="AB18" s="1034"/>
      <c r="AC18" s="1034"/>
      <c r="AD18" s="1104"/>
      <c r="AE18" s="1105"/>
      <c r="AF18" s="1106"/>
      <c r="AG18" s="66"/>
      <c r="BD18" s="65"/>
    </row>
    <row r="19" spans="1:68" ht="27.75" hidden="1" customHeight="1" x14ac:dyDescent="0.2">
      <c r="A19" s="791" t="s">
        <v>62</v>
      </c>
      <c r="B19" s="792"/>
      <c r="C19" s="792"/>
      <c r="D19" s="792"/>
      <c r="E19" s="792"/>
      <c r="F19" s="792"/>
      <c r="G19" s="792"/>
      <c r="H19" s="792"/>
      <c r="I19" s="792"/>
      <c r="J19" s="792"/>
      <c r="K19" s="792"/>
      <c r="L19" s="792"/>
      <c r="M19" s="792"/>
      <c r="N19" s="792"/>
      <c r="O19" s="792"/>
      <c r="P19" s="792"/>
      <c r="Q19" s="792"/>
      <c r="R19" s="792"/>
      <c r="S19" s="792"/>
      <c r="T19" s="792"/>
      <c r="U19" s="792"/>
      <c r="V19" s="792"/>
      <c r="W19" s="792"/>
      <c r="X19" s="792"/>
      <c r="Y19" s="792"/>
      <c r="Z19" s="792"/>
      <c r="AA19" s="48"/>
      <c r="AB19" s="48"/>
      <c r="AC19" s="48"/>
    </row>
    <row r="20" spans="1:68" ht="16.5" hidden="1" customHeight="1" x14ac:dyDescent="0.25">
      <c r="A20" s="745" t="s">
        <v>62</v>
      </c>
      <c r="B20" s="746"/>
      <c r="C20" s="746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6"/>
      <c r="W20" s="746"/>
      <c r="X20" s="746"/>
      <c r="Y20" s="746"/>
      <c r="Z20" s="746"/>
      <c r="AA20" s="736"/>
      <c r="AB20" s="736"/>
      <c r="AC20" s="736"/>
    </row>
    <row r="21" spans="1:68" ht="14.25" hidden="1" customHeight="1" x14ac:dyDescent="0.25">
      <c r="A21" s="757" t="s">
        <v>63</v>
      </c>
      <c r="B21" s="746"/>
      <c r="C21" s="746"/>
      <c r="D21" s="746"/>
      <c r="E21" s="746"/>
      <c r="F21" s="746"/>
      <c r="G21" s="746"/>
      <c r="H21" s="746"/>
      <c r="I21" s="746"/>
      <c r="J21" s="746"/>
      <c r="K21" s="746"/>
      <c r="L21" s="746"/>
      <c r="M21" s="746"/>
      <c r="N21" s="746"/>
      <c r="O21" s="746"/>
      <c r="P21" s="746"/>
      <c r="Q21" s="746"/>
      <c r="R21" s="746"/>
      <c r="S21" s="746"/>
      <c r="T21" s="746"/>
      <c r="U21" s="746"/>
      <c r="V21" s="746"/>
      <c r="W21" s="746"/>
      <c r="X21" s="746"/>
      <c r="Y21" s="746"/>
      <c r="Z21" s="746"/>
      <c r="AA21" s="737"/>
      <c r="AB21" s="737"/>
      <c r="AC21" s="737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749">
        <v>4680115885912</v>
      </c>
      <c r="E22" s="750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8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2"/>
      <c r="R22" s="752"/>
      <c r="S22" s="752"/>
      <c r="T22" s="753"/>
      <c r="U22" s="34"/>
      <c r="V22" s="34"/>
      <c r="W22" s="35" t="s">
        <v>68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749">
        <v>4607091388237</v>
      </c>
      <c r="E23" s="750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2"/>
      <c r="R23" s="752"/>
      <c r="S23" s="752"/>
      <c r="T23" s="753"/>
      <c r="U23" s="34"/>
      <c r="V23" s="34"/>
      <c r="W23" s="35" t="s">
        <v>68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749">
        <v>4680115885905</v>
      </c>
      <c r="E24" s="750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2"/>
      <c r="R24" s="752"/>
      <c r="S24" s="752"/>
      <c r="T24" s="753"/>
      <c r="U24" s="34"/>
      <c r="V24" s="34"/>
      <c r="W24" s="35" t="s">
        <v>68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749">
        <v>4607091388244</v>
      </c>
      <c r="E25" s="750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3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2"/>
      <c r="R25" s="752"/>
      <c r="S25" s="752"/>
      <c r="T25" s="753"/>
      <c r="U25" s="34"/>
      <c r="V25" s="34"/>
      <c r="W25" s="35" t="s">
        <v>68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7"/>
      <c r="B26" s="746"/>
      <c r="C26" s="746"/>
      <c r="D26" s="746"/>
      <c r="E26" s="746"/>
      <c r="F26" s="746"/>
      <c r="G26" s="746"/>
      <c r="H26" s="746"/>
      <c r="I26" s="746"/>
      <c r="J26" s="746"/>
      <c r="K26" s="746"/>
      <c r="L26" s="746"/>
      <c r="M26" s="746"/>
      <c r="N26" s="746"/>
      <c r="O26" s="748"/>
      <c r="P26" s="758" t="s">
        <v>79</v>
      </c>
      <c r="Q26" s="759"/>
      <c r="R26" s="759"/>
      <c r="S26" s="759"/>
      <c r="T26" s="759"/>
      <c r="U26" s="759"/>
      <c r="V26" s="760"/>
      <c r="W26" s="37" t="s">
        <v>80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hidden="1" x14ac:dyDescent="0.2">
      <c r="A27" s="746"/>
      <c r="B27" s="746"/>
      <c r="C27" s="746"/>
      <c r="D27" s="746"/>
      <c r="E27" s="746"/>
      <c r="F27" s="746"/>
      <c r="G27" s="746"/>
      <c r="H27" s="746"/>
      <c r="I27" s="746"/>
      <c r="J27" s="746"/>
      <c r="K27" s="746"/>
      <c r="L27" s="746"/>
      <c r="M27" s="746"/>
      <c r="N27" s="746"/>
      <c r="O27" s="748"/>
      <c r="P27" s="758" t="s">
        <v>79</v>
      </c>
      <c r="Q27" s="759"/>
      <c r="R27" s="759"/>
      <c r="S27" s="759"/>
      <c r="T27" s="759"/>
      <c r="U27" s="759"/>
      <c r="V27" s="760"/>
      <c r="W27" s="37" t="s">
        <v>68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hidden="1" customHeight="1" x14ac:dyDescent="0.25">
      <c r="A28" s="757" t="s">
        <v>81</v>
      </c>
      <c r="B28" s="746"/>
      <c r="C28" s="746"/>
      <c r="D28" s="746"/>
      <c r="E28" s="746"/>
      <c r="F28" s="746"/>
      <c r="G28" s="746"/>
      <c r="H28" s="746"/>
      <c r="I28" s="746"/>
      <c r="J28" s="746"/>
      <c r="K28" s="746"/>
      <c r="L28" s="746"/>
      <c r="M28" s="746"/>
      <c r="N28" s="746"/>
      <c r="O28" s="746"/>
      <c r="P28" s="746"/>
      <c r="Q28" s="746"/>
      <c r="R28" s="746"/>
      <c r="S28" s="746"/>
      <c r="T28" s="746"/>
      <c r="U28" s="746"/>
      <c r="V28" s="746"/>
      <c r="W28" s="746"/>
      <c r="X28" s="746"/>
      <c r="Y28" s="746"/>
      <c r="Z28" s="746"/>
      <c r="AA28" s="737"/>
      <c r="AB28" s="737"/>
      <c r="AC28" s="737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749">
        <v>4607091388503</v>
      </c>
      <c r="E29" s="750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8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2"/>
      <c r="R29" s="752"/>
      <c r="S29" s="752"/>
      <c r="T29" s="753"/>
      <c r="U29" s="34"/>
      <c r="V29" s="34"/>
      <c r="W29" s="35" t="s">
        <v>68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7"/>
      <c r="B30" s="746"/>
      <c r="C30" s="746"/>
      <c r="D30" s="746"/>
      <c r="E30" s="746"/>
      <c r="F30" s="746"/>
      <c r="G30" s="746"/>
      <c r="H30" s="746"/>
      <c r="I30" s="746"/>
      <c r="J30" s="746"/>
      <c r="K30" s="746"/>
      <c r="L30" s="746"/>
      <c r="M30" s="746"/>
      <c r="N30" s="746"/>
      <c r="O30" s="748"/>
      <c r="P30" s="758" t="s">
        <v>79</v>
      </c>
      <c r="Q30" s="759"/>
      <c r="R30" s="759"/>
      <c r="S30" s="759"/>
      <c r="T30" s="759"/>
      <c r="U30" s="759"/>
      <c r="V30" s="760"/>
      <c r="W30" s="37" t="s">
        <v>80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hidden="1" x14ac:dyDescent="0.2">
      <c r="A31" s="746"/>
      <c r="B31" s="746"/>
      <c r="C31" s="746"/>
      <c r="D31" s="746"/>
      <c r="E31" s="746"/>
      <c r="F31" s="746"/>
      <c r="G31" s="746"/>
      <c r="H31" s="746"/>
      <c r="I31" s="746"/>
      <c r="J31" s="746"/>
      <c r="K31" s="746"/>
      <c r="L31" s="746"/>
      <c r="M31" s="746"/>
      <c r="N31" s="746"/>
      <c r="O31" s="748"/>
      <c r="P31" s="758" t="s">
        <v>79</v>
      </c>
      <c r="Q31" s="759"/>
      <c r="R31" s="759"/>
      <c r="S31" s="759"/>
      <c r="T31" s="759"/>
      <c r="U31" s="759"/>
      <c r="V31" s="760"/>
      <c r="W31" s="37" t="s">
        <v>68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hidden="1" customHeight="1" x14ac:dyDescent="0.2">
      <c r="A32" s="791" t="s">
        <v>87</v>
      </c>
      <c r="B32" s="792"/>
      <c r="C32" s="792"/>
      <c r="D32" s="792"/>
      <c r="E32" s="792"/>
      <c r="F32" s="792"/>
      <c r="G32" s="792"/>
      <c r="H32" s="792"/>
      <c r="I32" s="792"/>
      <c r="J32" s="792"/>
      <c r="K32" s="792"/>
      <c r="L32" s="792"/>
      <c r="M32" s="792"/>
      <c r="N32" s="792"/>
      <c r="O32" s="792"/>
      <c r="P32" s="792"/>
      <c r="Q32" s="792"/>
      <c r="R32" s="792"/>
      <c r="S32" s="792"/>
      <c r="T32" s="792"/>
      <c r="U32" s="792"/>
      <c r="V32" s="792"/>
      <c r="W32" s="792"/>
      <c r="X32" s="792"/>
      <c r="Y32" s="792"/>
      <c r="Z32" s="792"/>
      <c r="AA32" s="48"/>
      <c r="AB32" s="48"/>
      <c r="AC32" s="48"/>
    </row>
    <row r="33" spans="1:68" ht="16.5" hidden="1" customHeight="1" x14ac:dyDescent="0.25">
      <c r="A33" s="745" t="s">
        <v>88</v>
      </c>
      <c r="B33" s="746"/>
      <c r="C33" s="746"/>
      <c r="D33" s="746"/>
      <c r="E33" s="746"/>
      <c r="F33" s="746"/>
      <c r="G33" s="746"/>
      <c r="H33" s="746"/>
      <c r="I33" s="746"/>
      <c r="J33" s="746"/>
      <c r="K33" s="746"/>
      <c r="L33" s="746"/>
      <c r="M33" s="746"/>
      <c r="N33" s="746"/>
      <c r="O33" s="746"/>
      <c r="P33" s="746"/>
      <c r="Q33" s="746"/>
      <c r="R33" s="746"/>
      <c r="S33" s="746"/>
      <c r="T33" s="746"/>
      <c r="U33" s="746"/>
      <c r="V33" s="746"/>
      <c r="W33" s="746"/>
      <c r="X33" s="746"/>
      <c r="Y33" s="746"/>
      <c r="Z33" s="746"/>
      <c r="AA33" s="736"/>
      <c r="AB33" s="736"/>
      <c r="AC33" s="736"/>
    </row>
    <row r="34" spans="1:68" ht="14.25" hidden="1" customHeight="1" x14ac:dyDescent="0.25">
      <c r="A34" s="757" t="s">
        <v>89</v>
      </c>
      <c r="B34" s="746"/>
      <c r="C34" s="746"/>
      <c r="D34" s="746"/>
      <c r="E34" s="746"/>
      <c r="F34" s="746"/>
      <c r="G34" s="746"/>
      <c r="H34" s="746"/>
      <c r="I34" s="746"/>
      <c r="J34" s="746"/>
      <c r="K34" s="746"/>
      <c r="L34" s="746"/>
      <c r="M34" s="746"/>
      <c r="N34" s="746"/>
      <c r="O34" s="746"/>
      <c r="P34" s="746"/>
      <c r="Q34" s="746"/>
      <c r="R34" s="746"/>
      <c r="S34" s="746"/>
      <c r="T34" s="746"/>
      <c r="U34" s="746"/>
      <c r="V34" s="746"/>
      <c r="W34" s="746"/>
      <c r="X34" s="746"/>
      <c r="Y34" s="746"/>
      <c r="Z34" s="746"/>
      <c r="AA34" s="737"/>
      <c r="AB34" s="737"/>
      <c r="AC34" s="737"/>
    </row>
    <row r="35" spans="1:68" ht="16.5" hidden="1" customHeight="1" x14ac:dyDescent="0.25">
      <c r="A35" s="54" t="s">
        <v>90</v>
      </c>
      <c r="B35" s="54" t="s">
        <v>91</v>
      </c>
      <c r="C35" s="31">
        <v>4301011540</v>
      </c>
      <c r="D35" s="749">
        <v>4607091385670</v>
      </c>
      <c r="E35" s="750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5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52"/>
      <c r="R35" s="752"/>
      <c r="S35" s="752"/>
      <c r="T35" s="753"/>
      <c r="U35" s="34"/>
      <c r="V35" s="34"/>
      <c r="W35" s="35" t="s">
        <v>68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hidden="1" customHeight="1" x14ac:dyDescent="0.25">
      <c r="A36" s="54" t="s">
        <v>90</v>
      </c>
      <c r="B36" s="54" t="s">
        <v>95</v>
      </c>
      <c r="C36" s="31">
        <v>4301011380</v>
      </c>
      <c r="D36" s="749">
        <v>4607091385670</v>
      </c>
      <c r="E36" s="750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92</v>
      </c>
      <c r="L36" s="32"/>
      <c r="M36" s="33" t="s">
        <v>96</v>
      </c>
      <c r="N36" s="33"/>
      <c r="O36" s="32">
        <v>50</v>
      </c>
      <c r="P36" s="108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52"/>
      <c r="R36" s="752"/>
      <c r="S36" s="752"/>
      <c r="T36" s="753"/>
      <c r="U36" s="34"/>
      <c r="V36" s="34"/>
      <c r="W36" s="35" t="s">
        <v>68</v>
      </c>
      <c r="X36" s="741">
        <v>0</v>
      </c>
      <c r="Y36" s="742">
        <f t="shared" si="0"/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 t="shared" si="1"/>
        <v>0</v>
      </c>
      <c r="BN36" s="64">
        <f t="shared" si="2"/>
        <v>0</v>
      </c>
      <c r="BO36" s="64">
        <f t="shared" si="3"/>
        <v>0</v>
      </c>
      <c r="BP36" s="64">
        <f t="shared" si="4"/>
        <v>0</v>
      </c>
    </row>
    <row r="37" spans="1:68" ht="16.5" hidden="1" customHeight="1" x14ac:dyDescent="0.25">
      <c r="A37" s="54" t="s">
        <v>98</v>
      </c>
      <c r="B37" s="54" t="s">
        <v>99</v>
      </c>
      <c r="C37" s="31">
        <v>4301011625</v>
      </c>
      <c r="D37" s="749">
        <v>4680115883956</v>
      </c>
      <c r="E37" s="750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92</v>
      </c>
      <c r="L37" s="32"/>
      <c r="M37" s="33" t="s">
        <v>96</v>
      </c>
      <c r="N37" s="33"/>
      <c r="O37" s="32">
        <v>50</v>
      </c>
      <c r="P37" s="99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52"/>
      <c r="R37" s="752"/>
      <c r="S37" s="752"/>
      <c r="T37" s="753"/>
      <c r="U37" s="34"/>
      <c r="V37" s="34"/>
      <c r="W37" s="35" t="s">
        <v>68</v>
      </c>
      <c r="X37" s="741">
        <v>0</v>
      </c>
      <c r="Y37" s="74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4301011565</v>
      </c>
      <c r="D38" s="749">
        <v>4680115882539</v>
      </c>
      <c r="E38" s="750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103</v>
      </c>
      <c r="L38" s="32"/>
      <c r="M38" s="33" t="s">
        <v>93</v>
      </c>
      <c r="N38" s="33"/>
      <c r="O38" s="32">
        <v>50</v>
      </c>
      <c r="P38" s="104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52"/>
      <c r="R38" s="752"/>
      <c r="S38" s="752"/>
      <c r="T38" s="753"/>
      <c r="U38" s="34"/>
      <c r="V38" s="34"/>
      <c r="W38" s="35" t="s">
        <v>68</v>
      </c>
      <c r="X38" s="741">
        <v>0</v>
      </c>
      <c r="Y38" s="74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97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4301011382</v>
      </c>
      <c r="D39" s="749">
        <v>4607091385687</v>
      </c>
      <c r="E39" s="750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103</v>
      </c>
      <c r="L39" s="32"/>
      <c r="M39" s="33" t="s">
        <v>93</v>
      </c>
      <c r="N39" s="33"/>
      <c r="O39" s="32">
        <v>50</v>
      </c>
      <c r="P39" s="8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52"/>
      <c r="R39" s="752"/>
      <c r="S39" s="752"/>
      <c r="T39" s="753"/>
      <c r="U39" s="34"/>
      <c r="V39" s="34"/>
      <c r="W39" s="35" t="s">
        <v>68</v>
      </c>
      <c r="X39" s="741">
        <v>0</v>
      </c>
      <c r="Y39" s="74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hidden="1" customHeight="1" x14ac:dyDescent="0.25">
      <c r="A40" s="54" t="s">
        <v>106</v>
      </c>
      <c r="B40" s="54" t="s">
        <v>107</v>
      </c>
      <c r="C40" s="31">
        <v>4301011624</v>
      </c>
      <c r="D40" s="749">
        <v>4680115883949</v>
      </c>
      <c r="E40" s="750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103</v>
      </c>
      <c r="L40" s="32"/>
      <c r="M40" s="33" t="s">
        <v>96</v>
      </c>
      <c r="N40" s="33"/>
      <c r="O40" s="32">
        <v>50</v>
      </c>
      <c r="P40" s="102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52"/>
      <c r="R40" s="752"/>
      <c r="S40" s="752"/>
      <c r="T40" s="753"/>
      <c r="U40" s="34"/>
      <c r="V40" s="34"/>
      <c r="W40" s="35" t="s">
        <v>68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100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hidden="1" x14ac:dyDescent="0.2">
      <c r="A41" s="747"/>
      <c r="B41" s="746"/>
      <c r="C41" s="746"/>
      <c r="D41" s="746"/>
      <c r="E41" s="746"/>
      <c r="F41" s="746"/>
      <c r="G41" s="746"/>
      <c r="H41" s="746"/>
      <c r="I41" s="746"/>
      <c r="J41" s="746"/>
      <c r="K41" s="746"/>
      <c r="L41" s="746"/>
      <c r="M41" s="746"/>
      <c r="N41" s="746"/>
      <c r="O41" s="748"/>
      <c r="P41" s="758" t="s">
        <v>79</v>
      </c>
      <c r="Q41" s="759"/>
      <c r="R41" s="759"/>
      <c r="S41" s="759"/>
      <c r="T41" s="759"/>
      <c r="U41" s="759"/>
      <c r="V41" s="760"/>
      <c r="W41" s="37" t="s">
        <v>80</v>
      </c>
      <c r="X41" s="743">
        <f>IFERROR(X35/H35,"0")+IFERROR(X36/H36,"0")+IFERROR(X37/H37,"0")+IFERROR(X38/H38,"0")+IFERROR(X39/H39,"0")+IFERROR(X40/H40,"0")</f>
        <v>0</v>
      </c>
      <c r="Y41" s="743">
        <f>IFERROR(Y35/H35,"0")+IFERROR(Y36/H36,"0")+IFERROR(Y37/H37,"0")+IFERROR(Y38/H38,"0")+IFERROR(Y39/H39,"0")+IFERROR(Y40/H40,"0")</f>
        <v>0</v>
      </c>
      <c r="Z41" s="743">
        <f>IFERROR(IF(Z35="",0,Z35),"0")+IFERROR(IF(Z36="",0,Z36),"0")+IFERROR(IF(Z37="",0,Z37),"0")+IFERROR(IF(Z38="",0,Z38),"0")+IFERROR(IF(Z39="",0,Z39),"0")+IFERROR(IF(Z40="",0,Z40),"0")</f>
        <v>0</v>
      </c>
      <c r="AA41" s="744"/>
      <c r="AB41" s="744"/>
      <c r="AC41" s="744"/>
    </row>
    <row r="42" spans="1:68" hidden="1" x14ac:dyDescent="0.2">
      <c r="A42" s="746"/>
      <c r="B42" s="746"/>
      <c r="C42" s="746"/>
      <c r="D42" s="746"/>
      <c r="E42" s="746"/>
      <c r="F42" s="746"/>
      <c r="G42" s="746"/>
      <c r="H42" s="746"/>
      <c r="I42" s="746"/>
      <c r="J42" s="746"/>
      <c r="K42" s="746"/>
      <c r="L42" s="746"/>
      <c r="M42" s="746"/>
      <c r="N42" s="746"/>
      <c r="O42" s="748"/>
      <c r="P42" s="758" t="s">
        <v>79</v>
      </c>
      <c r="Q42" s="759"/>
      <c r="R42" s="759"/>
      <c r="S42" s="759"/>
      <c r="T42" s="759"/>
      <c r="U42" s="759"/>
      <c r="V42" s="760"/>
      <c r="W42" s="37" t="s">
        <v>68</v>
      </c>
      <c r="X42" s="743">
        <f>IFERROR(SUM(X35:X40),"0")</f>
        <v>0</v>
      </c>
      <c r="Y42" s="743">
        <f>IFERROR(SUM(Y35:Y40),"0")</f>
        <v>0</v>
      </c>
      <c r="Z42" s="37"/>
      <c r="AA42" s="744"/>
      <c r="AB42" s="744"/>
      <c r="AC42" s="744"/>
    </row>
    <row r="43" spans="1:68" ht="14.25" hidden="1" customHeight="1" x14ac:dyDescent="0.25">
      <c r="A43" s="757" t="s">
        <v>63</v>
      </c>
      <c r="B43" s="746"/>
      <c r="C43" s="746"/>
      <c r="D43" s="746"/>
      <c r="E43" s="746"/>
      <c r="F43" s="746"/>
      <c r="G43" s="746"/>
      <c r="H43" s="746"/>
      <c r="I43" s="746"/>
      <c r="J43" s="746"/>
      <c r="K43" s="746"/>
      <c r="L43" s="746"/>
      <c r="M43" s="746"/>
      <c r="N43" s="746"/>
      <c r="O43" s="746"/>
      <c r="P43" s="746"/>
      <c r="Q43" s="746"/>
      <c r="R43" s="746"/>
      <c r="S43" s="746"/>
      <c r="T43" s="746"/>
      <c r="U43" s="746"/>
      <c r="V43" s="746"/>
      <c r="W43" s="746"/>
      <c r="X43" s="746"/>
      <c r="Y43" s="746"/>
      <c r="Z43" s="746"/>
      <c r="AA43" s="737"/>
      <c r="AB43" s="737"/>
      <c r="AC43" s="737"/>
    </row>
    <row r="44" spans="1:68" ht="27" hidden="1" customHeight="1" x14ac:dyDescent="0.25">
      <c r="A44" s="54" t="s">
        <v>108</v>
      </c>
      <c r="B44" s="54" t="s">
        <v>109</v>
      </c>
      <c r="C44" s="31">
        <v>4301051842</v>
      </c>
      <c r="D44" s="749">
        <v>4680115885233</v>
      </c>
      <c r="E44" s="750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110</v>
      </c>
      <c r="L44" s="32"/>
      <c r="M44" s="33" t="s">
        <v>93</v>
      </c>
      <c r="N44" s="33"/>
      <c r="O44" s="32">
        <v>40</v>
      </c>
      <c r="P44" s="83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52"/>
      <c r="R44" s="752"/>
      <c r="S44" s="752"/>
      <c r="T44" s="753"/>
      <c r="U44" s="34"/>
      <c r="V44" s="34"/>
      <c r="W44" s="35" t="s">
        <v>68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hidden="1" customHeight="1" x14ac:dyDescent="0.25">
      <c r="A45" s="54" t="s">
        <v>112</v>
      </c>
      <c r="B45" s="54" t="s">
        <v>113</v>
      </c>
      <c r="C45" s="31">
        <v>4301051820</v>
      </c>
      <c r="D45" s="749">
        <v>4680115884915</v>
      </c>
      <c r="E45" s="750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66</v>
      </c>
      <c r="L45" s="32"/>
      <c r="M45" s="33" t="s">
        <v>93</v>
      </c>
      <c r="N45" s="33"/>
      <c r="O45" s="32">
        <v>40</v>
      </c>
      <c r="P45" s="10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52"/>
      <c r="R45" s="752"/>
      <c r="S45" s="752"/>
      <c r="T45" s="753"/>
      <c r="U45" s="34"/>
      <c r="V45" s="34"/>
      <c r="W45" s="35" t="s">
        <v>68</v>
      </c>
      <c r="X45" s="741">
        <v>0</v>
      </c>
      <c r="Y45" s="74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747"/>
      <c r="B46" s="746"/>
      <c r="C46" s="746"/>
      <c r="D46" s="746"/>
      <c r="E46" s="746"/>
      <c r="F46" s="746"/>
      <c r="G46" s="746"/>
      <c r="H46" s="746"/>
      <c r="I46" s="746"/>
      <c r="J46" s="746"/>
      <c r="K46" s="746"/>
      <c r="L46" s="746"/>
      <c r="M46" s="746"/>
      <c r="N46" s="746"/>
      <c r="O46" s="748"/>
      <c r="P46" s="758" t="s">
        <v>79</v>
      </c>
      <c r="Q46" s="759"/>
      <c r="R46" s="759"/>
      <c r="S46" s="759"/>
      <c r="T46" s="759"/>
      <c r="U46" s="759"/>
      <c r="V46" s="760"/>
      <c r="W46" s="37" t="s">
        <v>80</v>
      </c>
      <c r="X46" s="743">
        <f>IFERROR(X44/H44,"0")+IFERROR(X45/H45,"0")</f>
        <v>0</v>
      </c>
      <c r="Y46" s="743">
        <f>IFERROR(Y44/H44,"0")+IFERROR(Y45/H45,"0")</f>
        <v>0</v>
      </c>
      <c r="Z46" s="743">
        <f>IFERROR(IF(Z44="",0,Z44),"0")+IFERROR(IF(Z45="",0,Z45),"0")</f>
        <v>0</v>
      </c>
      <c r="AA46" s="744"/>
      <c r="AB46" s="744"/>
      <c r="AC46" s="744"/>
    </row>
    <row r="47" spans="1:68" hidden="1" x14ac:dyDescent="0.2">
      <c r="A47" s="746"/>
      <c r="B47" s="746"/>
      <c r="C47" s="746"/>
      <c r="D47" s="746"/>
      <c r="E47" s="746"/>
      <c r="F47" s="746"/>
      <c r="G47" s="746"/>
      <c r="H47" s="746"/>
      <c r="I47" s="746"/>
      <c r="J47" s="746"/>
      <c r="K47" s="746"/>
      <c r="L47" s="746"/>
      <c r="M47" s="746"/>
      <c r="N47" s="746"/>
      <c r="O47" s="748"/>
      <c r="P47" s="758" t="s">
        <v>79</v>
      </c>
      <c r="Q47" s="759"/>
      <c r="R47" s="759"/>
      <c r="S47" s="759"/>
      <c r="T47" s="759"/>
      <c r="U47" s="759"/>
      <c r="V47" s="760"/>
      <c r="W47" s="37" t="s">
        <v>68</v>
      </c>
      <c r="X47" s="743">
        <f>IFERROR(SUM(X44:X45),"0")</f>
        <v>0</v>
      </c>
      <c r="Y47" s="743">
        <f>IFERROR(SUM(Y44:Y45),"0")</f>
        <v>0</v>
      </c>
      <c r="Z47" s="37"/>
      <c r="AA47" s="744"/>
      <c r="AB47" s="744"/>
      <c r="AC47" s="744"/>
    </row>
    <row r="48" spans="1:68" ht="16.5" hidden="1" customHeight="1" x14ac:dyDescent="0.25">
      <c r="A48" s="745" t="s">
        <v>115</v>
      </c>
      <c r="B48" s="746"/>
      <c r="C48" s="746"/>
      <c r="D48" s="746"/>
      <c r="E48" s="746"/>
      <c r="F48" s="746"/>
      <c r="G48" s="746"/>
      <c r="H48" s="746"/>
      <c r="I48" s="746"/>
      <c r="J48" s="746"/>
      <c r="K48" s="746"/>
      <c r="L48" s="746"/>
      <c r="M48" s="746"/>
      <c r="N48" s="746"/>
      <c r="O48" s="746"/>
      <c r="P48" s="746"/>
      <c r="Q48" s="746"/>
      <c r="R48" s="746"/>
      <c r="S48" s="746"/>
      <c r="T48" s="746"/>
      <c r="U48" s="746"/>
      <c r="V48" s="746"/>
      <c r="W48" s="746"/>
      <c r="X48" s="746"/>
      <c r="Y48" s="746"/>
      <c r="Z48" s="746"/>
      <c r="AA48" s="736"/>
      <c r="AB48" s="736"/>
      <c r="AC48" s="736"/>
    </row>
    <row r="49" spans="1:68" ht="14.25" hidden="1" customHeight="1" x14ac:dyDescent="0.25">
      <c r="A49" s="757" t="s">
        <v>89</v>
      </c>
      <c r="B49" s="746"/>
      <c r="C49" s="746"/>
      <c r="D49" s="746"/>
      <c r="E49" s="746"/>
      <c r="F49" s="746"/>
      <c r="G49" s="746"/>
      <c r="H49" s="746"/>
      <c r="I49" s="746"/>
      <c r="J49" s="746"/>
      <c r="K49" s="746"/>
      <c r="L49" s="746"/>
      <c r="M49" s="746"/>
      <c r="N49" s="746"/>
      <c r="O49" s="746"/>
      <c r="P49" s="746"/>
      <c r="Q49" s="746"/>
      <c r="R49" s="746"/>
      <c r="S49" s="746"/>
      <c r="T49" s="746"/>
      <c r="U49" s="746"/>
      <c r="V49" s="746"/>
      <c r="W49" s="746"/>
      <c r="X49" s="746"/>
      <c r="Y49" s="746"/>
      <c r="Z49" s="746"/>
      <c r="AA49" s="737"/>
      <c r="AB49" s="737"/>
      <c r="AC49" s="737"/>
    </row>
    <row r="50" spans="1:68" ht="27" hidden="1" customHeight="1" x14ac:dyDescent="0.25">
      <c r="A50" s="54" t="s">
        <v>116</v>
      </c>
      <c r="B50" s="54" t="s">
        <v>117</v>
      </c>
      <c r="C50" s="31">
        <v>4301012030</v>
      </c>
      <c r="D50" s="749">
        <v>4680115885882</v>
      </c>
      <c r="E50" s="750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9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52"/>
      <c r="R50" s="752"/>
      <c r="S50" s="752"/>
      <c r="T50" s="753"/>
      <c r="U50" s="34"/>
      <c r="V50" s="34"/>
      <c r="W50" s="35" t="s">
        <v>68</v>
      </c>
      <c r="X50" s="741">
        <v>0</v>
      </c>
      <c r="Y50" s="74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hidden="1" customHeight="1" x14ac:dyDescent="0.25">
      <c r="A51" s="54" t="s">
        <v>119</v>
      </c>
      <c r="B51" s="54" t="s">
        <v>120</v>
      </c>
      <c r="C51" s="31">
        <v>4301011816</v>
      </c>
      <c r="D51" s="749">
        <v>4680115881426</v>
      </c>
      <c r="E51" s="750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92</v>
      </c>
      <c r="L51" s="32"/>
      <c r="M51" s="33" t="s">
        <v>96</v>
      </c>
      <c r="N51" s="33"/>
      <c r="O51" s="32">
        <v>50</v>
      </c>
      <c r="P51" s="99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52"/>
      <c r="R51" s="752"/>
      <c r="S51" s="752"/>
      <c r="T51" s="753"/>
      <c r="U51" s="34"/>
      <c r="V51" s="34"/>
      <c r="W51" s="35" t="s">
        <v>68</v>
      </c>
      <c r="X51" s="741">
        <v>0</v>
      </c>
      <c r="Y51" s="742">
        <f t="shared" si="5"/>
        <v>0</v>
      </c>
      <c r="Z51" s="36" t="str">
        <f>IFERROR(IF(Y51=0,"",ROUNDUP(Y51/H51,0)*0.01898),"")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6"/>
        <v>0</v>
      </c>
      <c r="BN51" s="64">
        <f t="shared" si="7"/>
        <v>0</v>
      </c>
      <c r="BO51" s="64">
        <f t="shared" si="8"/>
        <v>0</v>
      </c>
      <c r="BP51" s="64">
        <f t="shared" si="9"/>
        <v>0</v>
      </c>
    </row>
    <row r="52" spans="1:68" ht="27" hidden="1" customHeight="1" x14ac:dyDescent="0.25">
      <c r="A52" s="54" t="s">
        <v>122</v>
      </c>
      <c r="B52" s="54" t="s">
        <v>123</v>
      </c>
      <c r="C52" s="31">
        <v>4301011386</v>
      </c>
      <c r="D52" s="749">
        <v>4680115880283</v>
      </c>
      <c r="E52" s="750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103</v>
      </c>
      <c r="L52" s="32"/>
      <c r="M52" s="33" t="s">
        <v>96</v>
      </c>
      <c r="N52" s="33"/>
      <c r="O52" s="32">
        <v>45</v>
      </c>
      <c r="P52" s="8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52"/>
      <c r="R52" s="752"/>
      <c r="S52" s="752"/>
      <c r="T52" s="753"/>
      <c r="U52" s="34"/>
      <c r="V52" s="34"/>
      <c r="W52" s="35" t="s">
        <v>68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hidden="1" customHeight="1" x14ac:dyDescent="0.25">
      <c r="A53" s="54" t="s">
        <v>125</v>
      </c>
      <c r="B53" s="54" t="s">
        <v>126</v>
      </c>
      <c r="C53" s="31">
        <v>4301011432</v>
      </c>
      <c r="D53" s="749">
        <v>4680115882720</v>
      </c>
      <c r="E53" s="750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103</v>
      </c>
      <c r="L53" s="32"/>
      <c r="M53" s="33" t="s">
        <v>96</v>
      </c>
      <c r="N53" s="33"/>
      <c r="O53" s="32">
        <v>90</v>
      </c>
      <c r="P53" s="92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52"/>
      <c r="R53" s="752"/>
      <c r="S53" s="752"/>
      <c r="T53" s="753"/>
      <c r="U53" s="34"/>
      <c r="V53" s="34"/>
      <c r="W53" s="35" t="s">
        <v>68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hidden="1" customHeight="1" x14ac:dyDescent="0.25">
      <c r="A54" s="54" t="s">
        <v>128</v>
      </c>
      <c r="B54" s="54" t="s">
        <v>129</v>
      </c>
      <c r="C54" s="31">
        <v>4301011806</v>
      </c>
      <c r="D54" s="749">
        <v>4680115881525</v>
      </c>
      <c r="E54" s="750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103</v>
      </c>
      <c r="L54" s="32"/>
      <c r="M54" s="33" t="s">
        <v>96</v>
      </c>
      <c r="N54" s="33"/>
      <c r="O54" s="32">
        <v>50</v>
      </c>
      <c r="P54" s="109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52"/>
      <c r="R54" s="752"/>
      <c r="S54" s="752"/>
      <c r="T54" s="753"/>
      <c r="U54" s="34"/>
      <c r="V54" s="34"/>
      <c r="W54" s="35" t="s">
        <v>68</v>
      </c>
      <c r="X54" s="741">
        <v>0</v>
      </c>
      <c r="Y54" s="74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121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hidden="1" customHeight="1" x14ac:dyDescent="0.25">
      <c r="A55" s="54" t="s">
        <v>130</v>
      </c>
      <c r="B55" s="54" t="s">
        <v>131</v>
      </c>
      <c r="C55" s="31">
        <v>4301011589</v>
      </c>
      <c r="D55" s="749">
        <v>4680115885899</v>
      </c>
      <c r="E55" s="750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66</v>
      </c>
      <c r="L55" s="32"/>
      <c r="M55" s="33" t="s">
        <v>132</v>
      </c>
      <c r="N55" s="33"/>
      <c r="O55" s="32">
        <v>50</v>
      </c>
      <c r="P55" s="9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52"/>
      <c r="R55" s="752"/>
      <c r="S55" s="752"/>
      <c r="T55" s="753"/>
      <c r="U55" s="34"/>
      <c r="V55" s="34"/>
      <c r="W55" s="35" t="s">
        <v>68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133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hidden="1" customHeight="1" x14ac:dyDescent="0.25">
      <c r="A56" s="54" t="s">
        <v>134</v>
      </c>
      <c r="B56" s="54" t="s">
        <v>135</v>
      </c>
      <c r="C56" s="31">
        <v>4301011801</v>
      </c>
      <c r="D56" s="749">
        <v>4680115881419</v>
      </c>
      <c r="E56" s="750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103</v>
      </c>
      <c r="L56" s="32"/>
      <c r="M56" s="33" t="s">
        <v>96</v>
      </c>
      <c r="N56" s="33"/>
      <c r="O56" s="32">
        <v>50</v>
      </c>
      <c r="P56" s="7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52"/>
      <c r="R56" s="752"/>
      <c r="S56" s="752"/>
      <c r="T56" s="753"/>
      <c r="U56" s="34"/>
      <c r="V56" s="34"/>
      <c r="W56" s="35" t="s">
        <v>68</v>
      </c>
      <c r="X56" s="741">
        <v>0</v>
      </c>
      <c r="Y56" s="74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121</v>
      </c>
      <c r="AG56" s="64"/>
      <c r="AJ56" s="68"/>
      <c r="AK56" s="68">
        <v>0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hidden="1" x14ac:dyDescent="0.2">
      <c r="A57" s="747"/>
      <c r="B57" s="746"/>
      <c r="C57" s="746"/>
      <c r="D57" s="746"/>
      <c r="E57" s="746"/>
      <c r="F57" s="746"/>
      <c r="G57" s="746"/>
      <c r="H57" s="746"/>
      <c r="I57" s="746"/>
      <c r="J57" s="746"/>
      <c r="K57" s="746"/>
      <c r="L57" s="746"/>
      <c r="M57" s="746"/>
      <c r="N57" s="746"/>
      <c r="O57" s="748"/>
      <c r="P57" s="758" t="s">
        <v>79</v>
      </c>
      <c r="Q57" s="759"/>
      <c r="R57" s="759"/>
      <c r="S57" s="759"/>
      <c r="T57" s="759"/>
      <c r="U57" s="759"/>
      <c r="V57" s="760"/>
      <c r="W57" s="37" t="s">
        <v>80</v>
      </c>
      <c r="X57" s="743">
        <f>IFERROR(X50/H50,"0")+IFERROR(X51/H51,"0")+IFERROR(X52/H52,"0")+IFERROR(X53/H53,"0")+IFERROR(X54/H54,"0")+IFERROR(X55/H55,"0")+IFERROR(X56/H56,"0")</f>
        <v>0</v>
      </c>
      <c r="Y57" s="743">
        <f>IFERROR(Y50/H50,"0")+IFERROR(Y51/H51,"0")+IFERROR(Y52/H52,"0")+IFERROR(Y53/H53,"0")+IFERROR(Y54/H54,"0")+IFERROR(Y55/H55,"0")+IFERROR(Y56/H56,"0")</f>
        <v>0</v>
      </c>
      <c r="Z57" s="743">
        <f>IFERROR(IF(Z50="",0,Z50),"0")+IFERROR(IF(Z51="",0,Z51),"0")+IFERROR(IF(Z52="",0,Z52),"0")+IFERROR(IF(Z53="",0,Z53),"0")+IFERROR(IF(Z54="",0,Z54),"0")+IFERROR(IF(Z55="",0,Z55),"0")+IFERROR(IF(Z56="",0,Z56),"0")</f>
        <v>0</v>
      </c>
      <c r="AA57" s="744"/>
      <c r="AB57" s="744"/>
      <c r="AC57" s="744"/>
    </row>
    <row r="58" spans="1:68" hidden="1" x14ac:dyDescent="0.2">
      <c r="A58" s="746"/>
      <c r="B58" s="746"/>
      <c r="C58" s="746"/>
      <c r="D58" s="746"/>
      <c r="E58" s="746"/>
      <c r="F58" s="746"/>
      <c r="G58" s="746"/>
      <c r="H58" s="746"/>
      <c r="I58" s="746"/>
      <c r="J58" s="746"/>
      <c r="K58" s="746"/>
      <c r="L58" s="746"/>
      <c r="M58" s="746"/>
      <c r="N58" s="746"/>
      <c r="O58" s="748"/>
      <c r="P58" s="758" t="s">
        <v>79</v>
      </c>
      <c r="Q58" s="759"/>
      <c r="R58" s="759"/>
      <c r="S58" s="759"/>
      <c r="T58" s="759"/>
      <c r="U58" s="759"/>
      <c r="V58" s="760"/>
      <c r="W58" s="37" t="s">
        <v>68</v>
      </c>
      <c r="X58" s="743">
        <f>IFERROR(SUM(X50:X56),"0")</f>
        <v>0</v>
      </c>
      <c r="Y58" s="743">
        <f>IFERROR(SUM(Y50:Y56),"0")</f>
        <v>0</v>
      </c>
      <c r="Z58" s="37"/>
      <c r="AA58" s="744"/>
      <c r="AB58" s="744"/>
      <c r="AC58" s="744"/>
    </row>
    <row r="59" spans="1:68" ht="14.25" hidden="1" customHeight="1" x14ac:dyDescent="0.25">
      <c r="A59" s="757" t="s">
        <v>136</v>
      </c>
      <c r="B59" s="746"/>
      <c r="C59" s="746"/>
      <c r="D59" s="746"/>
      <c r="E59" s="746"/>
      <c r="F59" s="746"/>
      <c r="G59" s="746"/>
      <c r="H59" s="746"/>
      <c r="I59" s="746"/>
      <c r="J59" s="746"/>
      <c r="K59" s="746"/>
      <c r="L59" s="746"/>
      <c r="M59" s="746"/>
      <c r="N59" s="746"/>
      <c r="O59" s="746"/>
      <c r="P59" s="746"/>
      <c r="Q59" s="746"/>
      <c r="R59" s="746"/>
      <c r="S59" s="746"/>
      <c r="T59" s="746"/>
      <c r="U59" s="746"/>
      <c r="V59" s="746"/>
      <c r="W59" s="746"/>
      <c r="X59" s="746"/>
      <c r="Y59" s="746"/>
      <c r="Z59" s="746"/>
      <c r="AA59" s="737"/>
      <c r="AB59" s="737"/>
      <c r="AC59" s="737"/>
    </row>
    <row r="60" spans="1:68" ht="27" customHeight="1" x14ac:dyDescent="0.25">
      <c r="A60" s="54" t="s">
        <v>137</v>
      </c>
      <c r="B60" s="54" t="s">
        <v>138</v>
      </c>
      <c r="C60" s="31">
        <v>4301020298</v>
      </c>
      <c r="D60" s="749">
        <v>4680115881440</v>
      </c>
      <c r="E60" s="750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92</v>
      </c>
      <c r="L60" s="32"/>
      <c r="M60" s="33" t="s">
        <v>96</v>
      </c>
      <c r="N60" s="33"/>
      <c r="O60" s="32">
        <v>50</v>
      </c>
      <c r="P60" s="11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52"/>
      <c r="R60" s="752"/>
      <c r="S60" s="752"/>
      <c r="T60" s="753"/>
      <c r="U60" s="34"/>
      <c r="V60" s="34"/>
      <c r="W60" s="35" t="s">
        <v>68</v>
      </c>
      <c r="X60" s="741">
        <v>56</v>
      </c>
      <c r="Y60" s="742">
        <f>IFERROR(IF(X60="",0,CEILING((X60/$H60),1)*$H60),"")</f>
        <v>64.800000000000011</v>
      </c>
      <c r="Z60" s="36">
        <f>IFERROR(IF(Y60=0,"",ROUNDUP(Y60/H60,0)*0.01898),"")</f>
        <v>0.11388000000000001</v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58.255555555555546</v>
      </c>
      <c r="BN60" s="64">
        <f>IFERROR(Y60*I60/H60,"0")</f>
        <v>67.410000000000011</v>
      </c>
      <c r="BO60" s="64">
        <f>IFERROR(1/J60*(X60/H60),"0")</f>
        <v>8.1018518518518517E-2</v>
      </c>
      <c r="BP60" s="64">
        <f>IFERROR(1/J60*(Y60/H60),"0")</f>
        <v>9.3750000000000014E-2</v>
      </c>
    </row>
    <row r="61" spans="1:68" ht="27" hidden="1" customHeight="1" x14ac:dyDescent="0.25">
      <c r="A61" s="54" t="s">
        <v>140</v>
      </c>
      <c r="B61" s="54" t="s">
        <v>141</v>
      </c>
      <c r="C61" s="31">
        <v>4301020228</v>
      </c>
      <c r="D61" s="749">
        <v>4680115882751</v>
      </c>
      <c r="E61" s="750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103</v>
      </c>
      <c r="L61" s="32"/>
      <c r="M61" s="33" t="s">
        <v>96</v>
      </c>
      <c r="N61" s="33"/>
      <c r="O61" s="32">
        <v>90</v>
      </c>
      <c r="P61" s="99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52"/>
      <c r="R61" s="752"/>
      <c r="S61" s="752"/>
      <c r="T61" s="753"/>
      <c r="U61" s="34"/>
      <c r="V61" s="34"/>
      <c r="W61" s="35" t="s">
        <v>68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142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143</v>
      </c>
      <c r="B62" s="54" t="s">
        <v>144</v>
      </c>
      <c r="C62" s="31">
        <v>4301020358</v>
      </c>
      <c r="D62" s="749">
        <v>4680115885950</v>
      </c>
      <c r="E62" s="750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13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52"/>
      <c r="R62" s="752"/>
      <c r="S62" s="752"/>
      <c r="T62" s="753"/>
      <c r="U62" s="34"/>
      <c r="V62" s="34"/>
      <c r="W62" s="35" t="s">
        <v>68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139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145</v>
      </c>
      <c r="B63" s="54" t="s">
        <v>146</v>
      </c>
      <c r="C63" s="31">
        <v>4301020296</v>
      </c>
      <c r="D63" s="749">
        <v>4680115881433</v>
      </c>
      <c r="E63" s="750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66</v>
      </c>
      <c r="L63" s="32"/>
      <c r="M63" s="33" t="s">
        <v>96</v>
      </c>
      <c r="N63" s="33"/>
      <c r="O63" s="32">
        <v>50</v>
      </c>
      <c r="P63" s="88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52"/>
      <c r="R63" s="752"/>
      <c r="S63" s="752"/>
      <c r="T63" s="753"/>
      <c r="U63" s="34"/>
      <c r="V63" s="34"/>
      <c r="W63" s="35" t="s">
        <v>68</v>
      </c>
      <c r="X63" s="741">
        <v>0</v>
      </c>
      <c r="Y63" s="7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139</v>
      </c>
      <c r="AG63" s="64"/>
      <c r="AJ63" s="68"/>
      <c r="AK63" s="68">
        <v>0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747"/>
      <c r="B64" s="746"/>
      <c r="C64" s="746"/>
      <c r="D64" s="746"/>
      <c r="E64" s="746"/>
      <c r="F64" s="746"/>
      <c r="G64" s="746"/>
      <c r="H64" s="746"/>
      <c r="I64" s="746"/>
      <c r="J64" s="746"/>
      <c r="K64" s="746"/>
      <c r="L64" s="746"/>
      <c r="M64" s="746"/>
      <c r="N64" s="746"/>
      <c r="O64" s="748"/>
      <c r="P64" s="758" t="s">
        <v>79</v>
      </c>
      <c r="Q64" s="759"/>
      <c r="R64" s="759"/>
      <c r="S64" s="759"/>
      <c r="T64" s="759"/>
      <c r="U64" s="759"/>
      <c r="V64" s="760"/>
      <c r="W64" s="37" t="s">
        <v>80</v>
      </c>
      <c r="X64" s="743">
        <f>IFERROR(X60/H60,"0")+IFERROR(X61/H61,"0")+IFERROR(X62/H62,"0")+IFERROR(X63/H63,"0")</f>
        <v>5.1851851851851851</v>
      </c>
      <c r="Y64" s="743">
        <f>IFERROR(Y60/H60,"0")+IFERROR(Y61/H61,"0")+IFERROR(Y62/H62,"0")+IFERROR(Y63/H63,"0")</f>
        <v>6.0000000000000009</v>
      </c>
      <c r="Z64" s="743">
        <f>IFERROR(IF(Z60="",0,Z60),"0")+IFERROR(IF(Z61="",0,Z61),"0")+IFERROR(IF(Z62="",0,Z62),"0")+IFERROR(IF(Z63="",0,Z63),"0")</f>
        <v>0.11388000000000001</v>
      </c>
      <c r="AA64" s="744"/>
      <c r="AB64" s="744"/>
      <c r="AC64" s="744"/>
    </row>
    <row r="65" spans="1:68" x14ac:dyDescent="0.2">
      <c r="A65" s="746"/>
      <c r="B65" s="746"/>
      <c r="C65" s="746"/>
      <c r="D65" s="746"/>
      <c r="E65" s="746"/>
      <c r="F65" s="746"/>
      <c r="G65" s="746"/>
      <c r="H65" s="746"/>
      <c r="I65" s="746"/>
      <c r="J65" s="746"/>
      <c r="K65" s="746"/>
      <c r="L65" s="746"/>
      <c r="M65" s="746"/>
      <c r="N65" s="746"/>
      <c r="O65" s="748"/>
      <c r="P65" s="758" t="s">
        <v>79</v>
      </c>
      <c r="Q65" s="759"/>
      <c r="R65" s="759"/>
      <c r="S65" s="759"/>
      <c r="T65" s="759"/>
      <c r="U65" s="759"/>
      <c r="V65" s="760"/>
      <c r="W65" s="37" t="s">
        <v>68</v>
      </c>
      <c r="X65" s="743">
        <f>IFERROR(SUM(X60:X63),"0")</f>
        <v>56</v>
      </c>
      <c r="Y65" s="743">
        <f>IFERROR(SUM(Y60:Y63),"0")</f>
        <v>64.800000000000011</v>
      </c>
      <c r="Z65" s="37"/>
      <c r="AA65" s="744"/>
      <c r="AB65" s="744"/>
      <c r="AC65" s="744"/>
    </row>
    <row r="66" spans="1:68" ht="14.25" hidden="1" customHeight="1" x14ac:dyDescent="0.25">
      <c r="A66" s="757" t="s">
        <v>147</v>
      </c>
      <c r="B66" s="746"/>
      <c r="C66" s="746"/>
      <c r="D66" s="746"/>
      <c r="E66" s="746"/>
      <c r="F66" s="746"/>
      <c r="G66" s="746"/>
      <c r="H66" s="746"/>
      <c r="I66" s="746"/>
      <c r="J66" s="746"/>
      <c r="K66" s="746"/>
      <c r="L66" s="746"/>
      <c r="M66" s="746"/>
      <c r="N66" s="746"/>
      <c r="O66" s="746"/>
      <c r="P66" s="746"/>
      <c r="Q66" s="746"/>
      <c r="R66" s="746"/>
      <c r="S66" s="746"/>
      <c r="T66" s="746"/>
      <c r="U66" s="746"/>
      <c r="V66" s="746"/>
      <c r="W66" s="746"/>
      <c r="X66" s="746"/>
      <c r="Y66" s="746"/>
      <c r="Z66" s="746"/>
      <c r="AA66" s="737"/>
      <c r="AB66" s="737"/>
      <c r="AC66" s="737"/>
    </row>
    <row r="67" spans="1:68" ht="16.5" hidden="1" customHeight="1" x14ac:dyDescent="0.25">
      <c r="A67" s="54" t="s">
        <v>148</v>
      </c>
      <c r="B67" s="54" t="s">
        <v>149</v>
      </c>
      <c r="C67" s="31">
        <v>4301031242</v>
      </c>
      <c r="D67" s="749">
        <v>4680115885066</v>
      </c>
      <c r="E67" s="750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103</v>
      </c>
      <c r="L67" s="32"/>
      <c r="M67" s="33" t="s">
        <v>67</v>
      </c>
      <c r="N67" s="33"/>
      <c r="O67" s="32">
        <v>40</v>
      </c>
      <c r="P67" s="110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52"/>
      <c r="R67" s="752"/>
      <c r="S67" s="752"/>
      <c r="T67" s="753"/>
      <c r="U67" s="34"/>
      <c r="V67" s="34"/>
      <c r="W67" s="35" t="s">
        <v>68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hidden="1" customHeight="1" x14ac:dyDescent="0.25">
      <c r="A68" s="54" t="s">
        <v>151</v>
      </c>
      <c r="B68" s="54" t="s">
        <v>152</v>
      </c>
      <c r="C68" s="31">
        <v>4301031240</v>
      </c>
      <c r="D68" s="749">
        <v>4680115885042</v>
      </c>
      <c r="E68" s="750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103</v>
      </c>
      <c r="L68" s="32"/>
      <c r="M68" s="33" t="s">
        <v>67</v>
      </c>
      <c r="N68" s="33"/>
      <c r="O68" s="32">
        <v>40</v>
      </c>
      <c r="P68" s="93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52"/>
      <c r="R68" s="752"/>
      <c r="S68" s="752"/>
      <c r="T68" s="753"/>
      <c r="U68" s="34"/>
      <c r="V68" s="34"/>
      <c r="W68" s="35" t="s">
        <v>68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hidden="1" customHeight="1" x14ac:dyDescent="0.25">
      <c r="A69" s="54" t="s">
        <v>154</v>
      </c>
      <c r="B69" s="54" t="s">
        <v>155</v>
      </c>
      <c r="C69" s="31">
        <v>4301031315</v>
      </c>
      <c r="D69" s="749">
        <v>4680115885080</v>
      </c>
      <c r="E69" s="750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103</v>
      </c>
      <c r="L69" s="32"/>
      <c r="M69" s="33" t="s">
        <v>67</v>
      </c>
      <c r="N69" s="33"/>
      <c r="O69" s="32">
        <v>40</v>
      </c>
      <c r="P69" s="95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52"/>
      <c r="R69" s="752"/>
      <c r="S69" s="752"/>
      <c r="T69" s="753"/>
      <c r="U69" s="34"/>
      <c r="V69" s="34"/>
      <c r="W69" s="35" t="s">
        <v>68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156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hidden="1" customHeight="1" x14ac:dyDescent="0.25">
      <c r="A70" s="54" t="s">
        <v>157</v>
      </c>
      <c r="B70" s="54" t="s">
        <v>158</v>
      </c>
      <c r="C70" s="31">
        <v>4301031243</v>
      </c>
      <c r="D70" s="749">
        <v>4680115885073</v>
      </c>
      <c r="E70" s="750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52"/>
      <c r="R70" s="752"/>
      <c r="S70" s="752"/>
      <c r="T70" s="753"/>
      <c r="U70" s="34"/>
      <c r="V70" s="34"/>
      <c r="W70" s="35" t="s">
        <v>68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customHeight="1" x14ac:dyDescent="0.25">
      <c r="A71" s="54" t="s">
        <v>159</v>
      </c>
      <c r="B71" s="54" t="s">
        <v>160</v>
      </c>
      <c r="C71" s="31">
        <v>4301031241</v>
      </c>
      <c r="D71" s="749">
        <v>4680115885059</v>
      </c>
      <c r="E71" s="750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110</v>
      </c>
      <c r="L71" s="32"/>
      <c r="M71" s="33" t="s">
        <v>67</v>
      </c>
      <c r="N71" s="33"/>
      <c r="O71" s="32">
        <v>40</v>
      </c>
      <c r="P71" s="11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52"/>
      <c r="R71" s="752"/>
      <c r="S71" s="752"/>
      <c r="T71" s="753"/>
      <c r="U71" s="34"/>
      <c r="V71" s="34"/>
      <c r="W71" s="35" t="s">
        <v>68</v>
      </c>
      <c r="X71" s="741">
        <v>3</v>
      </c>
      <c r="Y71" s="742">
        <f t="shared" si="10"/>
        <v>3.6</v>
      </c>
      <c r="Z71" s="36">
        <f>IFERROR(IF(Y71=0,"",ROUNDUP(Y71/H71,0)*0.00502),"")</f>
        <v>1.004E-2</v>
      </c>
      <c r="AA71" s="56"/>
      <c r="AB71" s="57"/>
      <c r="AC71" s="125" t="s">
        <v>153</v>
      </c>
      <c r="AG71" s="64"/>
      <c r="AJ71" s="68"/>
      <c r="AK71" s="68">
        <v>0</v>
      </c>
      <c r="BB71" s="126" t="s">
        <v>1</v>
      </c>
      <c r="BM71" s="64">
        <f t="shared" si="11"/>
        <v>3.1666666666666661</v>
      </c>
      <c r="BN71" s="64">
        <f t="shared" si="12"/>
        <v>3.8</v>
      </c>
      <c r="BO71" s="64">
        <f t="shared" si="13"/>
        <v>7.1225071225071226E-3</v>
      </c>
      <c r="BP71" s="64">
        <f t="shared" si="14"/>
        <v>8.5470085470085479E-3</v>
      </c>
    </row>
    <row r="72" spans="1:68" ht="27" hidden="1" customHeight="1" x14ac:dyDescent="0.25">
      <c r="A72" s="54" t="s">
        <v>161</v>
      </c>
      <c r="B72" s="54" t="s">
        <v>162</v>
      </c>
      <c r="C72" s="31">
        <v>4301031316</v>
      </c>
      <c r="D72" s="749">
        <v>4680115885097</v>
      </c>
      <c r="E72" s="750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110</v>
      </c>
      <c r="L72" s="32"/>
      <c r="M72" s="33" t="s">
        <v>67</v>
      </c>
      <c r="N72" s="33"/>
      <c r="O72" s="32">
        <v>40</v>
      </c>
      <c r="P72" s="115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52"/>
      <c r="R72" s="752"/>
      <c r="S72" s="752"/>
      <c r="T72" s="753"/>
      <c r="U72" s="34"/>
      <c r="V72" s="34"/>
      <c r="W72" s="35" t="s">
        <v>68</v>
      </c>
      <c r="X72" s="741">
        <v>0</v>
      </c>
      <c r="Y72" s="74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156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x14ac:dyDescent="0.2">
      <c r="A73" s="747"/>
      <c r="B73" s="746"/>
      <c r="C73" s="746"/>
      <c r="D73" s="746"/>
      <c r="E73" s="746"/>
      <c r="F73" s="746"/>
      <c r="G73" s="746"/>
      <c r="H73" s="746"/>
      <c r="I73" s="746"/>
      <c r="J73" s="746"/>
      <c r="K73" s="746"/>
      <c r="L73" s="746"/>
      <c r="M73" s="746"/>
      <c r="N73" s="746"/>
      <c r="O73" s="748"/>
      <c r="P73" s="758" t="s">
        <v>79</v>
      </c>
      <c r="Q73" s="759"/>
      <c r="R73" s="759"/>
      <c r="S73" s="759"/>
      <c r="T73" s="759"/>
      <c r="U73" s="759"/>
      <c r="V73" s="760"/>
      <c r="W73" s="37" t="s">
        <v>80</v>
      </c>
      <c r="X73" s="743">
        <f>IFERROR(X67/H67,"0")+IFERROR(X68/H68,"0")+IFERROR(X69/H69,"0")+IFERROR(X70/H70,"0")+IFERROR(X71/H71,"0")+IFERROR(X72/H72,"0")</f>
        <v>1.6666666666666665</v>
      </c>
      <c r="Y73" s="743">
        <f>IFERROR(Y67/H67,"0")+IFERROR(Y68/H68,"0")+IFERROR(Y69/H69,"0")+IFERROR(Y70/H70,"0")+IFERROR(Y71/H71,"0")+IFERROR(Y72/H72,"0")</f>
        <v>2</v>
      </c>
      <c r="Z73" s="743">
        <f>IFERROR(IF(Z67="",0,Z67),"0")+IFERROR(IF(Z68="",0,Z68),"0")+IFERROR(IF(Z69="",0,Z69),"0")+IFERROR(IF(Z70="",0,Z70),"0")+IFERROR(IF(Z71="",0,Z71),"0")+IFERROR(IF(Z72="",0,Z72),"0")</f>
        <v>1.004E-2</v>
      </c>
      <c r="AA73" s="744"/>
      <c r="AB73" s="744"/>
      <c r="AC73" s="744"/>
    </row>
    <row r="74" spans="1:68" x14ac:dyDescent="0.2">
      <c r="A74" s="746"/>
      <c r="B74" s="746"/>
      <c r="C74" s="746"/>
      <c r="D74" s="746"/>
      <c r="E74" s="746"/>
      <c r="F74" s="746"/>
      <c r="G74" s="746"/>
      <c r="H74" s="746"/>
      <c r="I74" s="746"/>
      <c r="J74" s="746"/>
      <c r="K74" s="746"/>
      <c r="L74" s="746"/>
      <c r="M74" s="746"/>
      <c r="N74" s="746"/>
      <c r="O74" s="748"/>
      <c r="P74" s="758" t="s">
        <v>79</v>
      </c>
      <c r="Q74" s="759"/>
      <c r="R74" s="759"/>
      <c r="S74" s="759"/>
      <c r="T74" s="759"/>
      <c r="U74" s="759"/>
      <c r="V74" s="760"/>
      <c r="W74" s="37" t="s">
        <v>68</v>
      </c>
      <c r="X74" s="743">
        <f>IFERROR(SUM(X67:X72),"0")</f>
        <v>3</v>
      </c>
      <c r="Y74" s="743">
        <f>IFERROR(SUM(Y67:Y72),"0")</f>
        <v>3.6</v>
      </c>
      <c r="Z74" s="37"/>
      <c r="AA74" s="744"/>
      <c r="AB74" s="744"/>
      <c r="AC74" s="744"/>
    </row>
    <row r="75" spans="1:68" ht="14.25" hidden="1" customHeight="1" x14ac:dyDescent="0.25">
      <c r="A75" s="757" t="s">
        <v>63</v>
      </c>
      <c r="B75" s="746"/>
      <c r="C75" s="746"/>
      <c r="D75" s="746"/>
      <c r="E75" s="746"/>
      <c r="F75" s="746"/>
      <c r="G75" s="746"/>
      <c r="H75" s="746"/>
      <c r="I75" s="746"/>
      <c r="J75" s="746"/>
      <c r="K75" s="746"/>
      <c r="L75" s="746"/>
      <c r="M75" s="746"/>
      <c r="N75" s="746"/>
      <c r="O75" s="746"/>
      <c r="P75" s="746"/>
      <c r="Q75" s="746"/>
      <c r="R75" s="746"/>
      <c r="S75" s="746"/>
      <c r="T75" s="746"/>
      <c r="U75" s="746"/>
      <c r="V75" s="746"/>
      <c r="W75" s="746"/>
      <c r="X75" s="746"/>
      <c r="Y75" s="746"/>
      <c r="Z75" s="746"/>
      <c r="AA75" s="737"/>
      <c r="AB75" s="737"/>
      <c r="AC75" s="737"/>
    </row>
    <row r="76" spans="1:68" ht="16.5" hidden="1" customHeight="1" x14ac:dyDescent="0.25">
      <c r="A76" s="54" t="s">
        <v>163</v>
      </c>
      <c r="B76" s="54" t="s">
        <v>164</v>
      </c>
      <c r="C76" s="31">
        <v>4301051838</v>
      </c>
      <c r="D76" s="749">
        <v>4680115881891</v>
      </c>
      <c r="E76" s="750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92</v>
      </c>
      <c r="L76" s="32"/>
      <c r="M76" s="33" t="s">
        <v>93</v>
      </c>
      <c r="N76" s="33"/>
      <c r="O76" s="32">
        <v>40</v>
      </c>
      <c r="P76" s="9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52"/>
      <c r="R76" s="752"/>
      <c r="S76" s="752"/>
      <c r="T76" s="753"/>
      <c r="U76" s="34"/>
      <c r="V76" s="34"/>
      <c r="W76" s="35" t="s">
        <v>68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hidden="1" customHeight="1" x14ac:dyDescent="0.25">
      <c r="A77" s="54" t="s">
        <v>166</v>
      </c>
      <c r="B77" s="54" t="s">
        <v>167</v>
      </c>
      <c r="C77" s="31">
        <v>4301051846</v>
      </c>
      <c r="D77" s="749">
        <v>4680115885769</v>
      </c>
      <c r="E77" s="750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92</v>
      </c>
      <c r="L77" s="32"/>
      <c r="M77" s="33" t="s">
        <v>93</v>
      </c>
      <c r="N77" s="33"/>
      <c r="O77" s="32">
        <v>45</v>
      </c>
      <c r="P77" s="97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52"/>
      <c r="R77" s="752"/>
      <c r="S77" s="752"/>
      <c r="T77" s="753"/>
      <c r="U77" s="34"/>
      <c r="V77" s="34"/>
      <c r="W77" s="35" t="s">
        <v>68</v>
      </c>
      <c r="X77" s="741">
        <v>0</v>
      </c>
      <c r="Y77" s="74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168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hidden="1" customHeight="1" x14ac:dyDescent="0.25">
      <c r="A78" s="54" t="s">
        <v>169</v>
      </c>
      <c r="B78" s="54" t="s">
        <v>170</v>
      </c>
      <c r="C78" s="31">
        <v>4301051822</v>
      </c>
      <c r="D78" s="749">
        <v>4680115884410</v>
      </c>
      <c r="E78" s="750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92</v>
      </c>
      <c r="L78" s="32"/>
      <c r="M78" s="33" t="s">
        <v>67</v>
      </c>
      <c r="N78" s="33"/>
      <c r="O78" s="32">
        <v>40</v>
      </c>
      <c r="P78" s="89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52"/>
      <c r="R78" s="752"/>
      <c r="S78" s="752"/>
      <c r="T78" s="753"/>
      <c r="U78" s="34"/>
      <c r="V78" s="34"/>
      <c r="W78" s="35" t="s">
        <v>68</v>
      </c>
      <c r="X78" s="741">
        <v>0</v>
      </c>
      <c r="Y78" s="74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hidden="1" customHeight="1" x14ac:dyDescent="0.25">
      <c r="A79" s="54" t="s">
        <v>172</v>
      </c>
      <c r="B79" s="54" t="s">
        <v>173</v>
      </c>
      <c r="C79" s="31">
        <v>4301051837</v>
      </c>
      <c r="D79" s="749">
        <v>4680115884311</v>
      </c>
      <c r="E79" s="750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66</v>
      </c>
      <c r="L79" s="32"/>
      <c r="M79" s="33" t="s">
        <v>93</v>
      </c>
      <c r="N79" s="33"/>
      <c r="O79" s="32">
        <v>40</v>
      </c>
      <c r="P79" s="77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52"/>
      <c r="R79" s="752"/>
      <c r="S79" s="752"/>
      <c r="T79" s="753"/>
      <c r="U79" s="34"/>
      <c r="V79" s="34"/>
      <c r="W79" s="35" t="s">
        <v>68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165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hidden="1" customHeight="1" x14ac:dyDescent="0.25">
      <c r="A80" s="54" t="s">
        <v>174</v>
      </c>
      <c r="B80" s="54" t="s">
        <v>175</v>
      </c>
      <c r="C80" s="31">
        <v>4301051844</v>
      </c>
      <c r="D80" s="749">
        <v>4680115885929</v>
      </c>
      <c r="E80" s="750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66</v>
      </c>
      <c r="L80" s="32"/>
      <c r="M80" s="33" t="s">
        <v>93</v>
      </c>
      <c r="N80" s="33"/>
      <c r="O80" s="32">
        <v>45</v>
      </c>
      <c r="P80" s="103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52"/>
      <c r="R80" s="752"/>
      <c r="S80" s="752"/>
      <c r="T80" s="753"/>
      <c r="U80" s="34"/>
      <c r="V80" s="34"/>
      <c r="W80" s="35" t="s">
        <v>68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168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hidden="1" customHeight="1" x14ac:dyDescent="0.25">
      <c r="A81" s="54" t="s">
        <v>176</v>
      </c>
      <c r="B81" s="54" t="s">
        <v>177</v>
      </c>
      <c r="C81" s="31">
        <v>4301051827</v>
      </c>
      <c r="D81" s="749">
        <v>4680115884403</v>
      </c>
      <c r="E81" s="750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66</v>
      </c>
      <c r="L81" s="32"/>
      <c r="M81" s="33" t="s">
        <v>67</v>
      </c>
      <c r="N81" s="33"/>
      <c r="O81" s="32">
        <v>40</v>
      </c>
      <c r="P81" s="76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52"/>
      <c r="R81" s="752"/>
      <c r="S81" s="752"/>
      <c r="T81" s="753"/>
      <c r="U81" s="34"/>
      <c r="V81" s="34"/>
      <c r="W81" s="35" t="s">
        <v>68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171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hidden="1" x14ac:dyDescent="0.2">
      <c r="A82" s="747"/>
      <c r="B82" s="746"/>
      <c r="C82" s="746"/>
      <c r="D82" s="746"/>
      <c r="E82" s="746"/>
      <c r="F82" s="746"/>
      <c r="G82" s="746"/>
      <c r="H82" s="746"/>
      <c r="I82" s="746"/>
      <c r="J82" s="746"/>
      <c r="K82" s="746"/>
      <c r="L82" s="746"/>
      <c r="M82" s="746"/>
      <c r="N82" s="746"/>
      <c r="O82" s="748"/>
      <c r="P82" s="758" t="s">
        <v>79</v>
      </c>
      <c r="Q82" s="759"/>
      <c r="R82" s="759"/>
      <c r="S82" s="759"/>
      <c r="T82" s="759"/>
      <c r="U82" s="759"/>
      <c r="V82" s="760"/>
      <c r="W82" s="37" t="s">
        <v>80</v>
      </c>
      <c r="X82" s="743">
        <f>IFERROR(X76/H76,"0")+IFERROR(X77/H77,"0")+IFERROR(X78/H78,"0")+IFERROR(X79/H79,"0")+IFERROR(X80/H80,"0")+IFERROR(X81/H81,"0")</f>
        <v>0</v>
      </c>
      <c r="Y82" s="743">
        <f>IFERROR(Y76/H76,"0")+IFERROR(Y77/H77,"0")+IFERROR(Y78/H78,"0")+IFERROR(Y79/H79,"0")+IFERROR(Y80/H80,"0")+IFERROR(Y81/H81,"0")</f>
        <v>0</v>
      </c>
      <c r="Z82" s="743">
        <f>IFERROR(IF(Z76="",0,Z76),"0")+IFERROR(IF(Z77="",0,Z77),"0")+IFERROR(IF(Z78="",0,Z78),"0")+IFERROR(IF(Z79="",0,Z79),"0")+IFERROR(IF(Z80="",0,Z80),"0")+IFERROR(IF(Z81="",0,Z81),"0")</f>
        <v>0</v>
      </c>
      <c r="AA82" s="744"/>
      <c r="AB82" s="744"/>
      <c r="AC82" s="744"/>
    </row>
    <row r="83" spans="1:68" hidden="1" x14ac:dyDescent="0.2">
      <c r="A83" s="746"/>
      <c r="B83" s="746"/>
      <c r="C83" s="746"/>
      <c r="D83" s="746"/>
      <c r="E83" s="746"/>
      <c r="F83" s="746"/>
      <c r="G83" s="746"/>
      <c r="H83" s="746"/>
      <c r="I83" s="746"/>
      <c r="J83" s="746"/>
      <c r="K83" s="746"/>
      <c r="L83" s="746"/>
      <c r="M83" s="746"/>
      <c r="N83" s="746"/>
      <c r="O83" s="748"/>
      <c r="P83" s="758" t="s">
        <v>79</v>
      </c>
      <c r="Q83" s="759"/>
      <c r="R83" s="759"/>
      <c r="S83" s="759"/>
      <c r="T83" s="759"/>
      <c r="U83" s="759"/>
      <c r="V83" s="760"/>
      <c r="W83" s="37" t="s">
        <v>68</v>
      </c>
      <c r="X83" s="743">
        <f>IFERROR(SUM(X76:X81),"0")</f>
        <v>0</v>
      </c>
      <c r="Y83" s="743">
        <f>IFERROR(SUM(Y76:Y81),"0")</f>
        <v>0</v>
      </c>
      <c r="Z83" s="37"/>
      <c r="AA83" s="744"/>
      <c r="AB83" s="744"/>
      <c r="AC83" s="744"/>
    </row>
    <row r="84" spans="1:68" ht="14.25" hidden="1" customHeight="1" x14ac:dyDescent="0.25">
      <c r="A84" s="757" t="s">
        <v>178</v>
      </c>
      <c r="B84" s="746"/>
      <c r="C84" s="746"/>
      <c r="D84" s="746"/>
      <c r="E84" s="746"/>
      <c r="F84" s="746"/>
      <c r="G84" s="746"/>
      <c r="H84" s="746"/>
      <c r="I84" s="746"/>
      <c r="J84" s="746"/>
      <c r="K84" s="746"/>
      <c r="L84" s="746"/>
      <c r="M84" s="746"/>
      <c r="N84" s="746"/>
      <c r="O84" s="746"/>
      <c r="P84" s="746"/>
      <c r="Q84" s="746"/>
      <c r="R84" s="746"/>
      <c r="S84" s="746"/>
      <c r="T84" s="746"/>
      <c r="U84" s="746"/>
      <c r="V84" s="746"/>
      <c r="W84" s="746"/>
      <c r="X84" s="746"/>
      <c r="Y84" s="746"/>
      <c r="Z84" s="746"/>
      <c r="AA84" s="737"/>
      <c r="AB84" s="737"/>
      <c r="AC84" s="737"/>
    </row>
    <row r="85" spans="1:68" ht="37.5" hidden="1" customHeight="1" x14ac:dyDescent="0.25">
      <c r="A85" s="54" t="s">
        <v>179</v>
      </c>
      <c r="B85" s="54" t="s">
        <v>180</v>
      </c>
      <c r="C85" s="31">
        <v>4301060366</v>
      </c>
      <c r="D85" s="749">
        <v>4680115881532</v>
      </c>
      <c r="E85" s="750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92</v>
      </c>
      <c r="L85" s="32"/>
      <c r="M85" s="33" t="s">
        <v>67</v>
      </c>
      <c r="N85" s="33"/>
      <c r="O85" s="32">
        <v>30</v>
      </c>
      <c r="P85" s="113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52"/>
      <c r="R85" s="752"/>
      <c r="S85" s="752"/>
      <c r="T85" s="753"/>
      <c r="U85" s="34"/>
      <c r="V85" s="34"/>
      <c r="W85" s="35" t="s">
        <v>68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hidden="1" customHeight="1" x14ac:dyDescent="0.25">
      <c r="A86" s="54" t="s">
        <v>179</v>
      </c>
      <c r="B86" s="54" t="s">
        <v>182</v>
      </c>
      <c r="C86" s="31">
        <v>4301060371</v>
      </c>
      <c r="D86" s="749">
        <v>4680115881532</v>
      </c>
      <c r="E86" s="750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92</v>
      </c>
      <c r="L86" s="32"/>
      <c r="M86" s="33" t="s">
        <v>67</v>
      </c>
      <c r="N86" s="33"/>
      <c r="O86" s="32">
        <v>30</v>
      </c>
      <c r="P86" s="77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52"/>
      <c r="R86" s="752"/>
      <c r="S86" s="752"/>
      <c r="T86" s="753"/>
      <c r="U86" s="34"/>
      <c r="V86" s="34"/>
      <c r="W86" s="35" t="s">
        <v>68</v>
      </c>
      <c r="X86" s="741">
        <v>0</v>
      </c>
      <c r="Y86" s="7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181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183</v>
      </c>
      <c r="B87" s="54" t="s">
        <v>184</v>
      </c>
      <c r="C87" s="31">
        <v>4301060351</v>
      </c>
      <c r="D87" s="749">
        <v>4680115881464</v>
      </c>
      <c r="E87" s="750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103</v>
      </c>
      <c r="L87" s="32"/>
      <c r="M87" s="33" t="s">
        <v>93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52"/>
      <c r="R87" s="752"/>
      <c r="S87" s="752"/>
      <c r="T87" s="753"/>
      <c r="U87" s="34"/>
      <c r="V87" s="34"/>
      <c r="W87" s="35" t="s">
        <v>68</v>
      </c>
      <c r="X87" s="741">
        <v>0</v>
      </c>
      <c r="Y87" s="7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185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idden="1" x14ac:dyDescent="0.2">
      <c r="A88" s="747"/>
      <c r="B88" s="746"/>
      <c r="C88" s="746"/>
      <c r="D88" s="746"/>
      <c r="E88" s="746"/>
      <c r="F88" s="746"/>
      <c r="G88" s="746"/>
      <c r="H88" s="746"/>
      <c r="I88" s="746"/>
      <c r="J88" s="746"/>
      <c r="K88" s="746"/>
      <c r="L88" s="746"/>
      <c r="M88" s="746"/>
      <c r="N88" s="746"/>
      <c r="O88" s="748"/>
      <c r="P88" s="758" t="s">
        <v>79</v>
      </c>
      <c r="Q88" s="759"/>
      <c r="R88" s="759"/>
      <c r="S88" s="759"/>
      <c r="T88" s="759"/>
      <c r="U88" s="759"/>
      <c r="V88" s="760"/>
      <c r="W88" s="37" t="s">
        <v>80</v>
      </c>
      <c r="X88" s="743">
        <f>IFERROR(X85/H85,"0")+IFERROR(X86/H86,"0")+IFERROR(X87/H87,"0")</f>
        <v>0</v>
      </c>
      <c r="Y88" s="743">
        <f>IFERROR(Y85/H85,"0")+IFERROR(Y86/H86,"0")+IFERROR(Y87/H87,"0")</f>
        <v>0</v>
      </c>
      <c r="Z88" s="743">
        <f>IFERROR(IF(Z85="",0,Z85),"0")+IFERROR(IF(Z86="",0,Z86),"0")+IFERROR(IF(Z87="",0,Z87),"0")</f>
        <v>0</v>
      </c>
      <c r="AA88" s="744"/>
      <c r="AB88" s="744"/>
      <c r="AC88" s="744"/>
    </row>
    <row r="89" spans="1:68" hidden="1" x14ac:dyDescent="0.2">
      <c r="A89" s="746"/>
      <c r="B89" s="746"/>
      <c r="C89" s="746"/>
      <c r="D89" s="746"/>
      <c r="E89" s="746"/>
      <c r="F89" s="746"/>
      <c r="G89" s="746"/>
      <c r="H89" s="746"/>
      <c r="I89" s="746"/>
      <c r="J89" s="746"/>
      <c r="K89" s="746"/>
      <c r="L89" s="746"/>
      <c r="M89" s="746"/>
      <c r="N89" s="746"/>
      <c r="O89" s="748"/>
      <c r="P89" s="758" t="s">
        <v>79</v>
      </c>
      <c r="Q89" s="759"/>
      <c r="R89" s="759"/>
      <c r="S89" s="759"/>
      <c r="T89" s="759"/>
      <c r="U89" s="759"/>
      <c r="V89" s="760"/>
      <c r="W89" s="37" t="s">
        <v>68</v>
      </c>
      <c r="X89" s="743">
        <f>IFERROR(SUM(X85:X87),"0")</f>
        <v>0</v>
      </c>
      <c r="Y89" s="743">
        <f>IFERROR(SUM(Y85:Y87),"0")</f>
        <v>0</v>
      </c>
      <c r="Z89" s="37"/>
      <c r="AA89" s="744"/>
      <c r="AB89" s="744"/>
      <c r="AC89" s="744"/>
    </row>
    <row r="90" spans="1:68" ht="16.5" hidden="1" customHeight="1" x14ac:dyDescent="0.25">
      <c r="A90" s="745" t="s">
        <v>186</v>
      </c>
      <c r="B90" s="746"/>
      <c r="C90" s="746"/>
      <c r="D90" s="746"/>
      <c r="E90" s="746"/>
      <c r="F90" s="746"/>
      <c r="G90" s="746"/>
      <c r="H90" s="746"/>
      <c r="I90" s="746"/>
      <c r="J90" s="746"/>
      <c r="K90" s="746"/>
      <c r="L90" s="746"/>
      <c r="M90" s="746"/>
      <c r="N90" s="746"/>
      <c r="O90" s="746"/>
      <c r="P90" s="746"/>
      <c r="Q90" s="746"/>
      <c r="R90" s="746"/>
      <c r="S90" s="746"/>
      <c r="T90" s="746"/>
      <c r="U90" s="746"/>
      <c r="V90" s="746"/>
      <c r="W90" s="746"/>
      <c r="X90" s="746"/>
      <c r="Y90" s="746"/>
      <c r="Z90" s="746"/>
      <c r="AA90" s="736"/>
      <c r="AB90" s="736"/>
      <c r="AC90" s="736"/>
    </row>
    <row r="91" spans="1:68" ht="14.25" hidden="1" customHeight="1" x14ac:dyDescent="0.25">
      <c r="A91" s="757" t="s">
        <v>89</v>
      </c>
      <c r="B91" s="746"/>
      <c r="C91" s="746"/>
      <c r="D91" s="746"/>
      <c r="E91" s="746"/>
      <c r="F91" s="746"/>
      <c r="G91" s="746"/>
      <c r="H91" s="746"/>
      <c r="I91" s="746"/>
      <c r="J91" s="746"/>
      <c r="K91" s="746"/>
      <c r="L91" s="746"/>
      <c r="M91" s="746"/>
      <c r="N91" s="746"/>
      <c r="O91" s="746"/>
      <c r="P91" s="746"/>
      <c r="Q91" s="746"/>
      <c r="R91" s="746"/>
      <c r="S91" s="746"/>
      <c r="T91" s="746"/>
      <c r="U91" s="746"/>
      <c r="V91" s="746"/>
      <c r="W91" s="746"/>
      <c r="X91" s="746"/>
      <c r="Y91" s="746"/>
      <c r="Z91" s="746"/>
      <c r="AA91" s="737"/>
      <c r="AB91" s="737"/>
      <c r="AC91" s="737"/>
    </row>
    <row r="92" spans="1:68" ht="27" customHeight="1" x14ac:dyDescent="0.25">
      <c r="A92" s="54" t="s">
        <v>187</v>
      </c>
      <c r="B92" s="54" t="s">
        <v>188</v>
      </c>
      <c r="C92" s="31">
        <v>4301011468</v>
      </c>
      <c r="D92" s="749">
        <v>4680115881327</v>
      </c>
      <c r="E92" s="750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92</v>
      </c>
      <c r="L92" s="32"/>
      <c r="M92" s="33" t="s">
        <v>132</v>
      </c>
      <c r="N92" s="33"/>
      <c r="O92" s="32">
        <v>50</v>
      </c>
      <c r="P92" s="81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52"/>
      <c r="R92" s="752"/>
      <c r="S92" s="752"/>
      <c r="T92" s="753"/>
      <c r="U92" s="34"/>
      <c r="V92" s="34"/>
      <c r="W92" s="35" t="s">
        <v>68</v>
      </c>
      <c r="X92" s="741">
        <v>17</v>
      </c>
      <c r="Y92" s="742">
        <f>IFERROR(IF(X92="",0,CEILING((X92/$H92),1)*$H92),"")</f>
        <v>21.6</v>
      </c>
      <c r="Z92" s="36">
        <f>IFERROR(IF(Y92=0,"",ROUNDUP(Y92/H92,0)*0.01898),"")</f>
        <v>3.7960000000000001E-2</v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17.68472222222222</v>
      </c>
      <c r="BN92" s="64">
        <f>IFERROR(Y92*I92/H92,"0")</f>
        <v>22.47</v>
      </c>
      <c r="BO92" s="64">
        <f>IFERROR(1/J92*(X92/H92),"0")</f>
        <v>2.4594907407407406E-2</v>
      </c>
      <c r="BP92" s="64">
        <f>IFERROR(1/J92*(Y92/H92),"0")</f>
        <v>3.125E-2</v>
      </c>
    </row>
    <row r="93" spans="1:68" ht="16.5" hidden="1" customHeight="1" x14ac:dyDescent="0.25">
      <c r="A93" s="54" t="s">
        <v>190</v>
      </c>
      <c r="B93" s="54" t="s">
        <v>191</v>
      </c>
      <c r="C93" s="31">
        <v>4301011476</v>
      </c>
      <c r="D93" s="749">
        <v>4680115881518</v>
      </c>
      <c r="E93" s="750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103</v>
      </c>
      <c r="L93" s="32"/>
      <c r="M93" s="33" t="s">
        <v>93</v>
      </c>
      <c r="N93" s="33"/>
      <c r="O93" s="32">
        <v>50</v>
      </c>
      <c r="P93" s="105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52"/>
      <c r="R93" s="752"/>
      <c r="S93" s="752"/>
      <c r="T93" s="753"/>
      <c r="U93" s="34"/>
      <c r="V93" s="34"/>
      <c r="W93" s="35" t="s">
        <v>68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189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192</v>
      </c>
      <c r="B94" s="54" t="s">
        <v>193</v>
      </c>
      <c r="C94" s="31">
        <v>4301011443</v>
      </c>
      <c r="D94" s="749">
        <v>4680115881303</v>
      </c>
      <c r="E94" s="750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103</v>
      </c>
      <c r="L94" s="32"/>
      <c r="M94" s="33" t="s">
        <v>132</v>
      </c>
      <c r="N94" s="33"/>
      <c r="O94" s="32">
        <v>50</v>
      </c>
      <c r="P94" s="81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52"/>
      <c r="R94" s="752"/>
      <c r="S94" s="752"/>
      <c r="T94" s="753"/>
      <c r="U94" s="34"/>
      <c r="V94" s="34"/>
      <c r="W94" s="35" t="s">
        <v>68</v>
      </c>
      <c r="X94" s="741">
        <v>0</v>
      </c>
      <c r="Y94" s="742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1" t="s">
        <v>194</v>
      </c>
      <c r="AG94" s="64"/>
      <c r="AJ94" s="68"/>
      <c r="AK94" s="68">
        <v>0</v>
      </c>
      <c r="BB94" s="152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47"/>
      <c r="B95" s="746"/>
      <c r="C95" s="746"/>
      <c r="D95" s="746"/>
      <c r="E95" s="746"/>
      <c r="F95" s="746"/>
      <c r="G95" s="746"/>
      <c r="H95" s="746"/>
      <c r="I95" s="746"/>
      <c r="J95" s="746"/>
      <c r="K95" s="746"/>
      <c r="L95" s="746"/>
      <c r="M95" s="746"/>
      <c r="N95" s="746"/>
      <c r="O95" s="748"/>
      <c r="P95" s="758" t="s">
        <v>79</v>
      </c>
      <c r="Q95" s="759"/>
      <c r="R95" s="759"/>
      <c r="S95" s="759"/>
      <c r="T95" s="759"/>
      <c r="U95" s="759"/>
      <c r="V95" s="760"/>
      <c r="W95" s="37" t="s">
        <v>80</v>
      </c>
      <c r="X95" s="743">
        <f>IFERROR(X92/H92,"0")+IFERROR(X93/H93,"0")+IFERROR(X94/H94,"0")</f>
        <v>1.574074074074074</v>
      </c>
      <c r="Y95" s="743">
        <f>IFERROR(Y92/H92,"0")+IFERROR(Y93/H93,"0")+IFERROR(Y94/H94,"0")</f>
        <v>2</v>
      </c>
      <c r="Z95" s="743">
        <f>IFERROR(IF(Z92="",0,Z92),"0")+IFERROR(IF(Z93="",0,Z93),"0")+IFERROR(IF(Z94="",0,Z94),"0")</f>
        <v>3.7960000000000001E-2</v>
      </c>
      <c r="AA95" s="744"/>
      <c r="AB95" s="744"/>
      <c r="AC95" s="744"/>
    </row>
    <row r="96" spans="1:68" x14ac:dyDescent="0.2">
      <c r="A96" s="746"/>
      <c r="B96" s="746"/>
      <c r="C96" s="746"/>
      <c r="D96" s="746"/>
      <c r="E96" s="746"/>
      <c r="F96" s="746"/>
      <c r="G96" s="746"/>
      <c r="H96" s="746"/>
      <c r="I96" s="746"/>
      <c r="J96" s="746"/>
      <c r="K96" s="746"/>
      <c r="L96" s="746"/>
      <c r="M96" s="746"/>
      <c r="N96" s="746"/>
      <c r="O96" s="748"/>
      <c r="P96" s="758" t="s">
        <v>79</v>
      </c>
      <c r="Q96" s="759"/>
      <c r="R96" s="759"/>
      <c r="S96" s="759"/>
      <c r="T96" s="759"/>
      <c r="U96" s="759"/>
      <c r="V96" s="760"/>
      <c r="W96" s="37" t="s">
        <v>68</v>
      </c>
      <c r="X96" s="743">
        <f>IFERROR(SUM(X92:X94),"0")</f>
        <v>17</v>
      </c>
      <c r="Y96" s="743">
        <f>IFERROR(SUM(Y92:Y94),"0")</f>
        <v>21.6</v>
      </c>
      <c r="Z96" s="37"/>
      <c r="AA96" s="744"/>
      <c r="AB96" s="744"/>
      <c r="AC96" s="744"/>
    </row>
    <row r="97" spans="1:68" ht="14.25" hidden="1" customHeight="1" x14ac:dyDescent="0.25">
      <c r="A97" s="757" t="s">
        <v>63</v>
      </c>
      <c r="B97" s="746"/>
      <c r="C97" s="746"/>
      <c r="D97" s="746"/>
      <c r="E97" s="746"/>
      <c r="F97" s="746"/>
      <c r="G97" s="746"/>
      <c r="H97" s="746"/>
      <c r="I97" s="746"/>
      <c r="J97" s="746"/>
      <c r="K97" s="746"/>
      <c r="L97" s="746"/>
      <c r="M97" s="746"/>
      <c r="N97" s="746"/>
      <c r="O97" s="746"/>
      <c r="P97" s="746"/>
      <c r="Q97" s="746"/>
      <c r="R97" s="746"/>
      <c r="S97" s="746"/>
      <c r="T97" s="746"/>
      <c r="U97" s="746"/>
      <c r="V97" s="746"/>
      <c r="W97" s="746"/>
      <c r="X97" s="746"/>
      <c r="Y97" s="746"/>
      <c r="Z97" s="746"/>
      <c r="AA97" s="737"/>
      <c r="AB97" s="737"/>
      <c r="AC97" s="737"/>
    </row>
    <row r="98" spans="1:68" ht="27" hidden="1" customHeight="1" x14ac:dyDescent="0.25">
      <c r="A98" s="54" t="s">
        <v>195</v>
      </c>
      <c r="B98" s="54" t="s">
        <v>196</v>
      </c>
      <c r="C98" s="31">
        <v>4301051437</v>
      </c>
      <c r="D98" s="749">
        <v>4607091386967</v>
      </c>
      <c r="E98" s="750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92</v>
      </c>
      <c r="L98" s="32"/>
      <c r="M98" s="33" t="s">
        <v>93</v>
      </c>
      <c r="N98" s="33"/>
      <c r="O98" s="32">
        <v>45</v>
      </c>
      <c r="P98" s="104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52"/>
      <c r="R98" s="752"/>
      <c r="S98" s="752"/>
      <c r="T98" s="753"/>
      <c r="U98" s="34"/>
      <c r="V98" s="34"/>
      <c r="W98" s="35" t="s">
        <v>68</v>
      </c>
      <c r="X98" s="741">
        <v>0</v>
      </c>
      <c r="Y98" s="742">
        <f t="shared" ref="Y98:Y104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0</v>
      </c>
      <c r="BN98" s="64">
        <f t="shared" ref="BN98:BN104" si="22">IFERROR(Y98*I98/H98,"0")</f>
        <v>0</v>
      </c>
      <c r="BO98" s="64">
        <f t="shared" ref="BO98:BO104" si="23">IFERROR(1/J98*(X98/H98),"0")</f>
        <v>0</v>
      </c>
      <c r="BP98" s="64">
        <f t="shared" ref="BP98:BP104" si="24">IFERROR(1/J98*(Y98/H98),"0")</f>
        <v>0</v>
      </c>
    </row>
    <row r="99" spans="1:68" ht="27" customHeight="1" x14ac:dyDescent="0.25">
      <c r="A99" s="54" t="s">
        <v>195</v>
      </c>
      <c r="B99" s="54" t="s">
        <v>198</v>
      </c>
      <c r="C99" s="31">
        <v>4301051546</v>
      </c>
      <c r="D99" s="749">
        <v>4607091386967</v>
      </c>
      <c r="E99" s="750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92</v>
      </c>
      <c r="L99" s="32"/>
      <c r="M99" s="33" t="s">
        <v>93</v>
      </c>
      <c r="N99" s="33"/>
      <c r="O99" s="32">
        <v>45</v>
      </c>
      <c r="P99" s="79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52"/>
      <c r="R99" s="752"/>
      <c r="S99" s="752"/>
      <c r="T99" s="753"/>
      <c r="U99" s="34"/>
      <c r="V99" s="34"/>
      <c r="W99" s="35" t="s">
        <v>68</v>
      </c>
      <c r="X99" s="741">
        <v>40</v>
      </c>
      <c r="Y99" s="742">
        <f t="shared" si="20"/>
        <v>42</v>
      </c>
      <c r="Z99" s="36">
        <f>IFERROR(IF(Y99=0,"",ROUNDUP(Y99/H99,0)*0.01898),"")</f>
        <v>9.4899999999999998E-2</v>
      </c>
      <c r="AA99" s="56"/>
      <c r="AB99" s="57"/>
      <c r="AC99" s="155" t="s">
        <v>197</v>
      </c>
      <c r="AG99" s="64"/>
      <c r="AJ99" s="68"/>
      <c r="AK99" s="68">
        <v>0</v>
      </c>
      <c r="BB99" s="156" t="s">
        <v>1</v>
      </c>
      <c r="BM99" s="64">
        <f t="shared" si="21"/>
        <v>42.471428571428568</v>
      </c>
      <c r="BN99" s="64">
        <f t="shared" si="22"/>
        <v>44.594999999999999</v>
      </c>
      <c r="BO99" s="64">
        <f t="shared" si="23"/>
        <v>7.4404761904761904E-2</v>
      </c>
      <c r="BP99" s="64">
        <f t="shared" si="24"/>
        <v>7.8125E-2</v>
      </c>
    </row>
    <row r="100" spans="1:68" ht="27" hidden="1" customHeight="1" x14ac:dyDescent="0.25">
      <c r="A100" s="54" t="s">
        <v>199</v>
      </c>
      <c r="B100" s="54" t="s">
        <v>200</v>
      </c>
      <c r="C100" s="31">
        <v>4301051436</v>
      </c>
      <c r="D100" s="749">
        <v>4607091385731</v>
      </c>
      <c r="E100" s="750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66</v>
      </c>
      <c r="L100" s="32"/>
      <c r="M100" s="33" t="s">
        <v>93</v>
      </c>
      <c r="N100" s="33"/>
      <c r="O100" s="32">
        <v>45</v>
      </c>
      <c r="P100" s="81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52"/>
      <c r="R100" s="752"/>
      <c r="S100" s="752"/>
      <c r="T100" s="753"/>
      <c r="U100" s="34"/>
      <c r="V100" s="34"/>
      <c r="W100" s="35" t="s">
        <v>68</v>
      </c>
      <c r="X100" s="741">
        <v>0</v>
      </c>
      <c r="Y100" s="742">
        <f t="shared" si="20"/>
        <v>0</v>
      </c>
      <c r="Z100" s="36" t="str">
        <f>IFERROR(IF(Y100=0,"",ROUNDUP(Y100/H100,0)*0.00651),"")</f>
        <v/>
      </c>
      <c r="AA100" s="56"/>
      <c r="AB100" s="57"/>
      <c r="AC100" s="157" t="s">
        <v>197</v>
      </c>
      <c r="AG100" s="64"/>
      <c r="AJ100" s="68"/>
      <c r="AK100" s="68">
        <v>0</v>
      </c>
      <c r="BB100" s="158" t="s">
        <v>1</v>
      </c>
      <c r="BM100" s="64">
        <f t="shared" si="21"/>
        <v>0</v>
      </c>
      <c r="BN100" s="64">
        <f t="shared" si="22"/>
        <v>0</v>
      </c>
      <c r="BO100" s="64">
        <f t="shared" si="23"/>
        <v>0</v>
      </c>
      <c r="BP100" s="64">
        <f t="shared" si="24"/>
        <v>0</v>
      </c>
    </row>
    <row r="101" spans="1:68" ht="16.5" hidden="1" customHeight="1" x14ac:dyDescent="0.25">
      <c r="A101" s="54" t="s">
        <v>199</v>
      </c>
      <c r="B101" s="54" t="s">
        <v>201</v>
      </c>
      <c r="C101" s="31">
        <v>4301051718</v>
      </c>
      <c r="D101" s="749">
        <v>4607091385731</v>
      </c>
      <c r="E101" s="750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66</v>
      </c>
      <c r="L101" s="32"/>
      <c r="M101" s="33" t="s">
        <v>132</v>
      </c>
      <c r="N101" s="33"/>
      <c r="O101" s="32">
        <v>45</v>
      </c>
      <c r="P101" s="1085" t="s">
        <v>202</v>
      </c>
      <c r="Q101" s="752"/>
      <c r="R101" s="752"/>
      <c r="S101" s="752"/>
      <c r="T101" s="753"/>
      <c r="U101" s="34" t="s">
        <v>203</v>
      </c>
      <c r="V101" s="34"/>
      <c r="W101" s="35" t="s">
        <v>68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204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hidden="1" customHeight="1" x14ac:dyDescent="0.25">
      <c r="A102" s="54" t="s">
        <v>205</v>
      </c>
      <c r="B102" s="54" t="s">
        <v>206</v>
      </c>
      <c r="C102" s="31">
        <v>4301051438</v>
      </c>
      <c r="D102" s="749">
        <v>4680115880894</v>
      </c>
      <c r="E102" s="750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66</v>
      </c>
      <c r="L102" s="32"/>
      <c r="M102" s="33" t="s">
        <v>93</v>
      </c>
      <c r="N102" s="33"/>
      <c r="O102" s="32">
        <v>45</v>
      </c>
      <c r="P102" s="10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52"/>
      <c r="R102" s="752"/>
      <c r="S102" s="752"/>
      <c r="T102" s="753"/>
      <c r="U102" s="34"/>
      <c r="V102" s="34"/>
      <c r="W102" s="35" t="s">
        <v>68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207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customHeight="1" x14ac:dyDescent="0.25">
      <c r="A103" s="54" t="s">
        <v>208</v>
      </c>
      <c r="B103" s="54" t="s">
        <v>209</v>
      </c>
      <c r="C103" s="31">
        <v>4301051439</v>
      </c>
      <c r="D103" s="749">
        <v>4680115880214</v>
      </c>
      <c r="E103" s="750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103</v>
      </c>
      <c r="L103" s="32"/>
      <c r="M103" s="33" t="s">
        <v>93</v>
      </c>
      <c r="N103" s="33"/>
      <c r="O103" s="32">
        <v>45</v>
      </c>
      <c r="P103" s="86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52"/>
      <c r="R103" s="752"/>
      <c r="S103" s="752"/>
      <c r="T103" s="753"/>
      <c r="U103" s="34"/>
      <c r="V103" s="34"/>
      <c r="W103" s="35" t="s">
        <v>68</v>
      </c>
      <c r="X103" s="741">
        <v>5</v>
      </c>
      <c r="Y103" s="742">
        <f t="shared" si="20"/>
        <v>5.4</v>
      </c>
      <c r="Z103" s="36">
        <f>IFERROR(IF(Y103=0,"",ROUNDUP(Y103/H103,0)*0.00902),"")</f>
        <v>1.804E-2</v>
      </c>
      <c r="AA103" s="56"/>
      <c r="AB103" s="57"/>
      <c r="AC103" s="163" t="s">
        <v>207</v>
      </c>
      <c r="AG103" s="64"/>
      <c r="AJ103" s="68"/>
      <c r="AK103" s="68">
        <v>0</v>
      </c>
      <c r="BB103" s="164" t="s">
        <v>1</v>
      </c>
      <c r="BM103" s="64">
        <f t="shared" si="21"/>
        <v>5.5333333333333332</v>
      </c>
      <c r="BN103" s="64">
        <f t="shared" si="22"/>
        <v>5.976</v>
      </c>
      <c r="BO103" s="64">
        <f t="shared" si="23"/>
        <v>1.4029180695847361E-2</v>
      </c>
      <c r="BP103" s="64">
        <f t="shared" si="24"/>
        <v>1.5151515151515152E-2</v>
      </c>
    </row>
    <row r="104" spans="1:68" ht="27" hidden="1" customHeight="1" x14ac:dyDescent="0.25">
      <c r="A104" s="54" t="s">
        <v>208</v>
      </c>
      <c r="B104" s="54" t="s">
        <v>210</v>
      </c>
      <c r="C104" s="31">
        <v>4301051687</v>
      </c>
      <c r="D104" s="749">
        <v>4680115880214</v>
      </c>
      <c r="E104" s="750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66</v>
      </c>
      <c r="L104" s="32"/>
      <c r="M104" s="33" t="s">
        <v>93</v>
      </c>
      <c r="N104" s="33"/>
      <c r="O104" s="32">
        <v>45</v>
      </c>
      <c r="P104" s="788" t="s">
        <v>211</v>
      </c>
      <c r="Q104" s="752"/>
      <c r="R104" s="752"/>
      <c r="S104" s="752"/>
      <c r="T104" s="753"/>
      <c r="U104" s="34"/>
      <c r="V104" s="34"/>
      <c r="W104" s="35" t="s">
        <v>68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207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x14ac:dyDescent="0.2">
      <c r="A105" s="747"/>
      <c r="B105" s="746"/>
      <c r="C105" s="746"/>
      <c r="D105" s="746"/>
      <c r="E105" s="746"/>
      <c r="F105" s="746"/>
      <c r="G105" s="746"/>
      <c r="H105" s="746"/>
      <c r="I105" s="746"/>
      <c r="J105" s="746"/>
      <c r="K105" s="746"/>
      <c r="L105" s="746"/>
      <c r="M105" s="746"/>
      <c r="N105" s="746"/>
      <c r="O105" s="748"/>
      <c r="P105" s="758" t="s">
        <v>79</v>
      </c>
      <c r="Q105" s="759"/>
      <c r="R105" s="759"/>
      <c r="S105" s="759"/>
      <c r="T105" s="759"/>
      <c r="U105" s="759"/>
      <c r="V105" s="760"/>
      <c r="W105" s="37" t="s">
        <v>80</v>
      </c>
      <c r="X105" s="743">
        <f>IFERROR(X98/H98,"0")+IFERROR(X99/H99,"0")+IFERROR(X100/H100,"0")+IFERROR(X101/H101,"0")+IFERROR(X102/H102,"0")+IFERROR(X103/H103,"0")+IFERROR(X104/H104,"0")</f>
        <v>6.6137566137566139</v>
      </c>
      <c r="Y105" s="743">
        <f>IFERROR(Y98/H98,"0")+IFERROR(Y99/H99,"0")+IFERROR(Y100/H100,"0")+IFERROR(Y101/H101,"0")+IFERROR(Y102/H102,"0")+IFERROR(Y103/H103,"0")+IFERROR(Y104/H104,"0")</f>
        <v>7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0.11294</v>
      </c>
      <c r="AA105" s="744"/>
      <c r="AB105" s="744"/>
      <c r="AC105" s="744"/>
    </row>
    <row r="106" spans="1:68" x14ac:dyDescent="0.2">
      <c r="A106" s="746"/>
      <c r="B106" s="746"/>
      <c r="C106" s="746"/>
      <c r="D106" s="746"/>
      <c r="E106" s="746"/>
      <c r="F106" s="746"/>
      <c r="G106" s="746"/>
      <c r="H106" s="746"/>
      <c r="I106" s="746"/>
      <c r="J106" s="746"/>
      <c r="K106" s="746"/>
      <c r="L106" s="746"/>
      <c r="M106" s="746"/>
      <c r="N106" s="746"/>
      <c r="O106" s="748"/>
      <c r="P106" s="758" t="s">
        <v>79</v>
      </c>
      <c r="Q106" s="759"/>
      <c r="R106" s="759"/>
      <c r="S106" s="759"/>
      <c r="T106" s="759"/>
      <c r="U106" s="759"/>
      <c r="V106" s="760"/>
      <c r="W106" s="37" t="s">
        <v>68</v>
      </c>
      <c r="X106" s="743">
        <f>IFERROR(SUM(X98:X104),"0")</f>
        <v>45</v>
      </c>
      <c r="Y106" s="743">
        <f>IFERROR(SUM(Y98:Y104),"0")</f>
        <v>47.4</v>
      </c>
      <c r="Z106" s="37"/>
      <c r="AA106" s="744"/>
      <c r="AB106" s="744"/>
      <c r="AC106" s="744"/>
    </row>
    <row r="107" spans="1:68" ht="16.5" hidden="1" customHeight="1" x14ac:dyDescent="0.25">
      <c r="A107" s="745" t="s">
        <v>212</v>
      </c>
      <c r="B107" s="746"/>
      <c r="C107" s="746"/>
      <c r="D107" s="746"/>
      <c r="E107" s="746"/>
      <c r="F107" s="746"/>
      <c r="G107" s="746"/>
      <c r="H107" s="746"/>
      <c r="I107" s="746"/>
      <c r="J107" s="746"/>
      <c r="K107" s="746"/>
      <c r="L107" s="746"/>
      <c r="M107" s="746"/>
      <c r="N107" s="746"/>
      <c r="O107" s="746"/>
      <c r="P107" s="746"/>
      <c r="Q107" s="746"/>
      <c r="R107" s="746"/>
      <c r="S107" s="746"/>
      <c r="T107" s="746"/>
      <c r="U107" s="746"/>
      <c r="V107" s="746"/>
      <c r="W107" s="746"/>
      <c r="X107" s="746"/>
      <c r="Y107" s="746"/>
      <c r="Z107" s="746"/>
      <c r="AA107" s="736"/>
      <c r="AB107" s="736"/>
      <c r="AC107" s="736"/>
    </row>
    <row r="108" spans="1:68" ht="14.25" hidden="1" customHeight="1" x14ac:dyDescent="0.25">
      <c r="A108" s="757" t="s">
        <v>89</v>
      </c>
      <c r="B108" s="746"/>
      <c r="C108" s="746"/>
      <c r="D108" s="746"/>
      <c r="E108" s="746"/>
      <c r="F108" s="746"/>
      <c r="G108" s="746"/>
      <c r="H108" s="746"/>
      <c r="I108" s="746"/>
      <c r="J108" s="746"/>
      <c r="K108" s="746"/>
      <c r="L108" s="746"/>
      <c r="M108" s="746"/>
      <c r="N108" s="746"/>
      <c r="O108" s="746"/>
      <c r="P108" s="746"/>
      <c r="Q108" s="746"/>
      <c r="R108" s="746"/>
      <c r="S108" s="746"/>
      <c r="T108" s="746"/>
      <c r="U108" s="746"/>
      <c r="V108" s="746"/>
      <c r="W108" s="746"/>
      <c r="X108" s="746"/>
      <c r="Y108" s="746"/>
      <c r="Z108" s="746"/>
      <c r="AA108" s="737"/>
      <c r="AB108" s="737"/>
      <c r="AC108" s="737"/>
    </row>
    <row r="109" spans="1:68" ht="16.5" hidden="1" customHeight="1" x14ac:dyDescent="0.25">
      <c r="A109" s="54" t="s">
        <v>213</v>
      </c>
      <c r="B109" s="54" t="s">
        <v>214</v>
      </c>
      <c r="C109" s="31">
        <v>4301011514</v>
      </c>
      <c r="D109" s="749">
        <v>4680115882133</v>
      </c>
      <c r="E109" s="750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92</v>
      </c>
      <c r="L109" s="32"/>
      <c r="M109" s="33" t="s">
        <v>96</v>
      </c>
      <c r="N109" s="33"/>
      <c r="O109" s="32">
        <v>50</v>
      </c>
      <c r="P109" s="104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52"/>
      <c r="R109" s="752"/>
      <c r="S109" s="752"/>
      <c r="T109" s="753"/>
      <c r="U109" s="34"/>
      <c r="V109" s="34"/>
      <c r="W109" s="35" t="s">
        <v>68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215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213</v>
      </c>
      <c r="B110" s="54" t="s">
        <v>216</v>
      </c>
      <c r="C110" s="31">
        <v>4301011703</v>
      </c>
      <c r="D110" s="749">
        <v>4680115882133</v>
      </c>
      <c r="E110" s="750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92</v>
      </c>
      <c r="L110" s="32"/>
      <c r="M110" s="33" t="s">
        <v>96</v>
      </c>
      <c r="N110" s="33"/>
      <c r="O110" s="32">
        <v>50</v>
      </c>
      <c r="P110" s="111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52"/>
      <c r="R110" s="752"/>
      <c r="S110" s="752"/>
      <c r="T110" s="753"/>
      <c r="U110" s="34"/>
      <c r="V110" s="34"/>
      <c r="W110" s="35" t="s">
        <v>68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215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217</v>
      </c>
      <c r="B111" s="54" t="s">
        <v>218</v>
      </c>
      <c r="C111" s="31">
        <v>4301011417</v>
      </c>
      <c r="D111" s="749">
        <v>4680115880269</v>
      </c>
      <c r="E111" s="750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103</v>
      </c>
      <c r="L111" s="32"/>
      <c r="M111" s="33" t="s">
        <v>93</v>
      </c>
      <c r="N111" s="33"/>
      <c r="O111" s="32">
        <v>50</v>
      </c>
      <c r="P111" s="99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52"/>
      <c r="R111" s="752"/>
      <c r="S111" s="752"/>
      <c r="T111" s="753"/>
      <c r="U111" s="34"/>
      <c r="V111" s="34"/>
      <c r="W111" s="35" t="s">
        <v>68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215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219</v>
      </c>
      <c r="B112" s="54" t="s">
        <v>220</v>
      </c>
      <c r="C112" s="31">
        <v>4301011415</v>
      </c>
      <c r="D112" s="749">
        <v>4680115880429</v>
      </c>
      <c r="E112" s="750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103</v>
      </c>
      <c r="L112" s="32"/>
      <c r="M112" s="33" t="s">
        <v>93</v>
      </c>
      <c r="N112" s="33"/>
      <c r="O112" s="32">
        <v>50</v>
      </c>
      <c r="P112" s="106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52"/>
      <c r="R112" s="752"/>
      <c r="S112" s="752"/>
      <c r="T112" s="753"/>
      <c r="U112" s="34"/>
      <c r="V112" s="34"/>
      <c r="W112" s="35" t="s">
        <v>68</v>
      </c>
      <c r="X112" s="741">
        <v>18</v>
      </c>
      <c r="Y112" s="742">
        <f>IFERROR(IF(X112="",0,CEILING((X112/$H112),1)*$H112),"")</f>
        <v>18</v>
      </c>
      <c r="Z112" s="36">
        <f>IFERROR(IF(Y112=0,"",ROUNDUP(Y112/H112,0)*0.00902),"")</f>
        <v>3.6080000000000001E-2</v>
      </c>
      <c r="AA112" s="56"/>
      <c r="AB112" s="57"/>
      <c r="AC112" s="173" t="s">
        <v>215</v>
      </c>
      <c r="AG112" s="64"/>
      <c r="AJ112" s="68"/>
      <c r="AK112" s="68">
        <v>0</v>
      </c>
      <c r="BB112" s="174" t="s">
        <v>1</v>
      </c>
      <c r="BM112" s="64">
        <f>IFERROR(X112*I112/H112,"0")</f>
        <v>18.84</v>
      </c>
      <c r="BN112" s="64">
        <f>IFERROR(Y112*I112/H112,"0")</f>
        <v>18.84</v>
      </c>
      <c r="BO112" s="64">
        <f>IFERROR(1/J112*(X112/H112),"0")</f>
        <v>3.0303030303030304E-2</v>
      </c>
      <c r="BP112" s="64">
        <f>IFERROR(1/J112*(Y112/H112),"0")</f>
        <v>3.0303030303030304E-2</v>
      </c>
    </row>
    <row r="113" spans="1:68" ht="16.5" hidden="1" customHeight="1" x14ac:dyDescent="0.25">
      <c r="A113" s="54" t="s">
        <v>221</v>
      </c>
      <c r="B113" s="54" t="s">
        <v>222</v>
      </c>
      <c r="C113" s="31">
        <v>4301011462</v>
      </c>
      <c r="D113" s="749">
        <v>4680115881457</v>
      </c>
      <c r="E113" s="750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103</v>
      </c>
      <c r="L113" s="32"/>
      <c r="M113" s="33" t="s">
        <v>93</v>
      </c>
      <c r="N113" s="33"/>
      <c r="O113" s="32">
        <v>50</v>
      </c>
      <c r="P113" s="88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52"/>
      <c r="R113" s="752"/>
      <c r="S113" s="752"/>
      <c r="T113" s="753"/>
      <c r="U113" s="34"/>
      <c r="V113" s="34"/>
      <c r="W113" s="35" t="s">
        <v>68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215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47"/>
      <c r="B114" s="746"/>
      <c r="C114" s="746"/>
      <c r="D114" s="746"/>
      <c r="E114" s="746"/>
      <c r="F114" s="746"/>
      <c r="G114" s="746"/>
      <c r="H114" s="746"/>
      <c r="I114" s="746"/>
      <c r="J114" s="746"/>
      <c r="K114" s="746"/>
      <c r="L114" s="746"/>
      <c r="M114" s="746"/>
      <c r="N114" s="746"/>
      <c r="O114" s="748"/>
      <c r="P114" s="758" t="s">
        <v>79</v>
      </c>
      <c r="Q114" s="759"/>
      <c r="R114" s="759"/>
      <c r="S114" s="759"/>
      <c r="T114" s="759"/>
      <c r="U114" s="759"/>
      <c r="V114" s="760"/>
      <c r="W114" s="37" t="s">
        <v>80</v>
      </c>
      <c r="X114" s="743">
        <f>IFERROR(X109/H109,"0")+IFERROR(X110/H110,"0")+IFERROR(X111/H111,"0")+IFERROR(X112/H112,"0")+IFERROR(X113/H113,"0")</f>
        <v>4</v>
      </c>
      <c r="Y114" s="743">
        <f>IFERROR(Y109/H109,"0")+IFERROR(Y110/H110,"0")+IFERROR(Y111/H111,"0")+IFERROR(Y112/H112,"0")+IFERROR(Y113/H113,"0")</f>
        <v>4</v>
      </c>
      <c r="Z114" s="743">
        <f>IFERROR(IF(Z109="",0,Z109),"0")+IFERROR(IF(Z110="",0,Z110),"0")+IFERROR(IF(Z111="",0,Z111),"0")+IFERROR(IF(Z112="",0,Z112),"0")+IFERROR(IF(Z113="",0,Z113),"0")</f>
        <v>3.6080000000000001E-2</v>
      </c>
      <c r="AA114" s="744"/>
      <c r="AB114" s="744"/>
      <c r="AC114" s="744"/>
    </row>
    <row r="115" spans="1:68" x14ac:dyDescent="0.2">
      <c r="A115" s="746"/>
      <c r="B115" s="746"/>
      <c r="C115" s="746"/>
      <c r="D115" s="746"/>
      <c r="E115" s="746"/>
      <c r="F115" s="746"/>
      <c r="G115" s="746"/>
      <c r="H115" s="746"/>
      <c r="I115" s="746"/>
      <c r="J115" s="746"/>
      <c r="K115" s="746"/>
      <c r="L115" s="746"/>
      <c r="M115" s="746"/>
      <c r="N115" s="746"/>
      <c r="O115" s="748"/>
      <c r="P115" s="758" t="s">
        <v>79</v>
      </c>
      <c r="Q115" s="759"/>
      <c r="R115" s="759"/>
      <c r="S115" s="759"/>
      <c r="T115" s="759"/>
      <c r="U115" s="759"/>
      <c r="V115" s="760"/>
      <c r="W115" s="37" t="s">
        <v>68</v>
      </c>
      <c r="X115" s="743">
        <f>IFERROR(SUM(X109:X113),"0")</f>
        <v>18</v>
      </c>
      <c r="Y115" s="743">
        <f>IFERROR(SUM(Y109:Y113),"0")</f>
        <v>18</v>
      </c>
      <c r="Z115" s="37"/>
      <c r="AA115" s="744"/>
      <c r="AB115" s="744"/>
      <c r="AC115" s="744"/>
    </row>
    <row r="116" spans="1:68" ht="14.25" hidden="1" customHeight="1" x14ac:dyDescent="0.25">
      <c r="A116" s="757" t="s">
        <v>136</v>
      </c>
      <c r="B116" s="746"/>
      <c r="C116" s="746"/>
      <c r="D116" s="746"/>
      <c r="E116" s="746"/>
      <c r="F116" s="746"/>
      <c r="G116" s="746"/>
      <c r="H116" s="746"/>
      <c r="I116" s="746"/>
      <c r="J116" s="746"/>
      <c r="K116" s="746"/>
      <c r="L116" s="746"/>
      <c r="M116" s="746"/>
      <c r="N116" s="746"/>
      <c r="O116" s="746"/>
      <c r="P116" s="746"/>
      <c r="Q116" s="746"/>
      <c r="R116" s="746"/>
      <c r="S116" s="746"/>
      <c r="T116" s="746"/>
      <c r="U116" s="746"/>
      <c r="V116" s="746"/>
      <c r="W116" s="746"/>
      <c r="X116" s="746"/>
      <c r="Y116" s="746"/>
      <c r="Z116" s="746"/>
      <c r="AA116" s="737"/>
      <c r="AB116" s="737"/>
      <c r="AC116" s="737"/>
    </row>
    <row r="117" spans="1:68" ht="16.5" customHeight="1" x14ac:dyDescent="0.25">
      <c r="A117" s="54" t="s">
        <v>223</v>
      </c>
      <c r="B117" s="54" t="s">
        <v>224</v>
      </c>
      <c r="C117" s="31">
        <v>4301020345</v>
      </c>
      <c r="D117" s="749">
        <v>4680115881488</v>
      </c>
      <c r="E117" s="750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92</v>
      </c>
      <c r="L117" s="32"/>
      <c r="M117" s="33" t="s">
        <v>96</v>
      </c>
      <c r="N117" s="33"/>
      <c r="O117" s="32">
        <v>55</v>
      </c>
      <c r="P117" s="9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52"/>
      <c r="R117" s="752"/>
      <c r="S117" s="752"/>
      <c r="T117" s="753"/>
      <c r="U117" s="34"/>
      <c r="V117" s="34"/>
      <c r="W117" s="35" t="s">
        <v>68</v>
      </c>
      <c r="X117" s="741">
        <v>44</v>
      </c>
      <c r="Y117" s="742">
        <f>IFERROR(IF(X117="",0,CEILING((X117/$H117),1)*$H117),"")</f>
        <v>54</v>
      </c>
      <c r="Z117" s="36">
        <f>IFERROR(IF(Y117=0,"",ROUNDUP(Y117/H117,0)*0.01898),"")</f>
        <v>9.4899999999999998E-2</v>
      </c>
      <c r="AA117" s="56"/>
      <c r="AB117" s="57"/>
      <c r="AC117" s="177" t="s">
        <v>225</v>
      </c>
      <c r="AG117" s="64"/>
      <c r="AJ117" s="68"/>
      <c r="AK117" s="68">
        <v>0</v>
      </c>
      <c r="BB117" s="178" t="s">
        <v>1</v>
      </c>
      <c r="BM117" s="64">
        <f>IFERROR(X117*I117/H117,"0")</f>
        <v>45.772222222222219</v>
      </c>
      <c r="BN117" s="64">
        <f>IFERROR(Y117*I117/H117,"0")</f>
        <v>56.17499999999999</v>
      </c>
      <c r="BO117" s="64">
        <f>IFERROR(1/J117*(X117/H117),"0")</f>
        <v>6.3657407407407399E-2</v>
      </c>
      <c r="BP117" s="64">
        <f>IFERROR(1/J117*(Y117/H117),"0")</f>
        <v>7.8125E-2</v>
      </c>
    </row>
    <row r="118" spans="1:68" ht="16.5" hidden="1" customHeight="1" x14ac:dyDescent="0.25">
      <c r="A118" s="54" t="s">
        <v>226</v>
      </c>
      <c r="B118" s="54" t="s">
        <v>227</v>
      </c>
      <c r="C118" s="31">
        <v>4301020346</v>
      </c>
      <c r="D118" s="749">
        <v>4680115882775</v>
      </c>
      <c r="E118" s="750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110</v>
      </c>
      <c r="L118" s="32"/>
      <c r="M118" s="33" t="s">
        <v>96</v>
      </c>
      <c r="N118" s="33"/>
      <c r="O118" s="32">
        <v>55</v>
      </c>
      <c r="P118" s="9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52"/>
      <c r="R118" s="752"/>
      <c r="S118" s="752"/>
      <c r="T118" s="753"/>
      <c r="U118" s="34"/>
      <c r="V118" s="34"/>
      <c r="W118" s="35" t="s">
        <v>68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225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228</v>
      </c>
      <c r="B119" s="54" t="s">
        <v>229</v>
      </c>
      <c r="C119" s="31">
        <v>4301020344</v>
      </c>
      <c r="D119" s="749">
        <v>4680115880658</v>
      </c>
      <c r="E119" s="750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66</v>
      </c>
      <c r="L119" s="32"/>
      <c r="M119" s="33" t="s">
        <v>96</v>
      </c>
      <c r="N119" s="33"/>
      <c r="O119" s="32">
        <v>55</v>
      </c>
      <c r="P119" s="91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52"/>
      <c r="R119" s="752"/>
      <c r="S119" s="752"/>
      <c r="T119" s="753"/>
      <c r="U119" s="34"/>
      <c r="V119" s="34"/>
      <c r="W119" s="35" t="s">
        <v>68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225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47"/>
      <c r="B120" s="746"/>
      <c r="C120" s="746"/>
      <c r="D120" s="746"/>
      <c r="E120" s="746"/>
      <c r="F120" s="746"/>
      <c r="G120" s="746"/>
      <c r="H120" s="746"/>
      <c r="I120" s="746"/>
      <c r="J120" s="746"/>
      <c r="K120" s="746"/>
      <c r="L120" s="746"/>
      <c r="M120" s="746"/>
      <c r="N120" s="746"/>
      <c r="O120" s="748"/>
      <c r="P120" s="758" t="s">
        <v>79</v>
      </c>
      <c r="Q120" s="759"/>
      <c r="R120" s="759"/>
      <c r="S120" s="759"/>
      <c r="T120" s="759"/>
      <c r="U120" s="759"/>
      <c r="V120" s="760"/>
      <c r="W120" s="37" t="s">
        <v>80</v>
      </c>
      <c r="X120" s="743">
        <f>IFERROR(X117/H117,"0")+IFERROR(X118/H118,"0")+IFERROR(X119/H119,"0")</f>
        <v>4.0740740740740735</v>
      </c>
      <c r="Y120" s="743">
        <f>IFERROR(Y117/H117,"0")+IFERROR(Y118/H118,"0")+IFERROR(Y119/H119,"0")</f>
        <v>5</v>
      </c>
      <c r="Z120" s="743">
        <f>IFERROR(IF(Z117="",0,Z117),"0")+IFERROR(IF(Z118="",0,Z118),"0")+IFERROR(IF(Z119="",0,Z119),"0")</f>
        <v>9.4899999999999998E-2</v>
      </c>
      <c r="AA120" s="744"/>
      <c r="AB120" s="744"/>
      <c r="AC120" s="744"/>
    </row>
    <row r="121" spans="1:68" x14ac:dyDescent="0.2">
      <c r="A121" s="746"/>
      <c r="B121" s="746"/>
      <c r="C121" s="746"/>
      <c r="D121" s="746"/>
      <c r="E121" s="746"/>
      <c r="F121" s="746"/>
      <c r="G121" s="746"/>
      <c r="H121" s="746"/>
      <c r="I121" s="746"/>
      <c r="J121" s="746"/>
      <c r="K121" s="746"/>
      <c r="L121" s="746"/>
      <c r="M121" s="746"/>
      <c r="N121" s="746"/>
      <c r="O121" s="748"/>
      <c r="P121" s="758" t="s">
        <v>79</v>
      </c>
      <c r="Q121" s="759"/>
      <c r="R121" s="759"/>
      <c r="S121" s="759"/>
      <c r="T121" s="759"/>
      <c r="U121" s="759"/>
      <c r="V121" s="760"/>
      <c r="W121" s="37" t="s">
        <v>68</v>
      </c>
      <c r="X121" s="743">
        <f>IFERROR(SUM(X117:X119),"0")</f>
        <v>44</v>
      </c>
      <c r="Y121" s="743">
        <f>IFERROR(SUM(Y117:Y119),"0")</f>
        <v>54</v>
      </c>
      <c r="Z121" s="37"/>
      <c r="AA121" s="744"/>
      <c r="AB121" s="744"/>
      <c r="AC121" s="744"/>
    </row>
    <row r="122" spans="1:68" ht="14.25" hidden="1" customHeight="1" x14ac:dyDescent="0.25">
      <c r="A122" s="757" t="s">
        <v>63</v>
      </c>
      <c r="B122" s="746"/>
      <c r="C122" s="746"/>
      <c r="D122" s="746"/>
      <c r="E122" s="746"/>
      <c r="F122" s="746"/>
      <c r="G122" s="746"/>
      <c r="H122" s="746"/>
      <c r="I122" s="746"/>
      <c r="J122" s="746"/>
      <c r="K122" s="746"/>
      <c r="L122" s="746"/>
      <c r="M122" s="746"/>
      <c r="N122" s="746"/>
      <c r="O122" s="746"/>
      <c r="P122" s="746"/>
      <c r="Q122" s="746"/>
      <c r="R122" s="746"/>
      <c r="S122" s="746"/>
      <c r="T122" s="746"/>
      <c r="U122" s="746"/>
      <c r="V122" s="746"/>
      <c r="W122" s="746"/>
      <c r="X122" s="746"/>
      <c r="Y122" s="746"/>
      <c r="Z122" s="746"/>
      <c r="AA122" s="737"/>
      <c r="AB122" s="737"/>
      <c r="AC122" s="737"/>
    </row>
    <row r="123" spans="1:68" ht="27" hidden="1" customHeight="1" x14ac:dyDescent="0.25">
      <c r="A123" s="54" t="s">
        <v>230</v>
      </c>
      <c r="B123" s="54" t="s">
        <v>231</v>
      </c>
      <c r="C123" s="31">
        <v>4301051625</v>
      </c>
      <c r="D123" s="749">
        <v>4607091385168</v>
      </c>
      <c r="E123" s="750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92</v>
      </c>
      <c r="L123" s="32"/>
      <c r="M123" s="33" t="s">
        <v>93</v>
      </c>
      <c r="N123" s="33"/>
      <c r="O123" s="32">
        <v>45</v>
      </c>
      <c r="P123" s="11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52"/>
      <c r="R123" s="752"/>
      <c r="S123" s="752"/>
      <c r="T123" s="753"/>
      <c r="U123" s="34"/>
      <c r="V123" s="34"/>
      <c r="W123" s="35" t="s">
        <v>68</v>
      </c>
      <c r="X123" s="741">
        <v>0</v>
      </c>
      <c r="Y123" s="742">
        <f t="shared" ref="Y123:Y131" si="25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0</v>
      </c>
      <c r="BN123" s="64">
        <f t="shared" ref="BN123:BN131" si="27">IFERROR(Y123*I123/H123,"0")</f>
        <v>0</v>
      </c>
      <c r="BO123" s="64">
        <f t="shared" ref="BO123:BO131" si="28">IFERROR(1/J123*(X123/H123),"0")</f>
        <v>0</v>
      </c>
      <c r="BP123" s="64">
        <f t="shared" ref="BP123:BP131" si="29">IFERROR(1/J123*(Y123/H123),"0")</f>
        <v>0</v>
      </c>
    </row>
    <row r="124" spans="1:68" ht="37.5" hidden="1" customHeight="1" x14ac:dyDescent="0.25">
      <c r="A124" s="54" t="s">
        <v>230</v>
      </c>
      <c r="B124" s="54" t="s">
        <v>233</v>
      </c>
      <c r="C124" s="31">
        <v>4301051360</v>
      </c>
      <c r="D124" s="749">
        <v>4607091385168</v>
      </c>
      <c r="E124" s="750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92</v>
      </c>
      <c r="L124" s="32"/>
      <c r="M124" s="33" t="s">
        <v>93</v>
      </c>
      <c r="N124" s="33"/>
      <c r="O124" s="32">
        <v>45</v>
      </c>
      <c r="P124" s="11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52"/>
      <c r="R124" s="752"/>
      <c r="S124" s="752"/>
      <c r="T124" s="753"/>
      <c r="U124" s="34"/>
      <c r="V124" s="34"/>
      <c r="W124" s="35" t="s">
        <v>68</v>
      </c>
      <c r="X124" s="741">
        <v>0</v>
      </c>
      <c r="Y124" s="74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234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27" hidden="1" customHeight="1" x14ac:dyDescent="0.25">
      <c r="A125" s="54" t="s">
        <v>235</v>
      </c>
      <c r="B125" s="54" t="s">
        <v>236</v>
      </c>
      <c r="C125" s="31">
        <v>4301051742</v>
      </c>
      <c r="D125" s="749">
        <v>4680115884540</v>
      </c>
      <c r="E125" s="750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92</v>
      </c>
      <c r="L125" s="32"/>
      <c r="M125" s="33" t="s">
        <v>93</v>
      </c>
      <c r="N125" s="33"/>
      <c r="O125" s="32">
        <v>45</v>
      </c>
      <c r="P125" s="106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52"/>
      <c r="R125" s="752"/>
      <c r="S125" s="752"/>
      <c r="T125" s="753"/>
      <c r="U125" s="34"/>
      <c r="V125" s="34"/>
      <c r="W125" s="35" t="s">
        <v>68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hidden="1" customHeight="1" x14ac:dyDescent="0.25">
      <c r="A126" s="54" t="s">
        <v>238</v>
      </c>
      <c r="B126" s="54" t="s">
        <v>239</v>
      </c>
      <c r="C126" s="31">
        <v>4301051730</v>
      </c>
      <c r="D126" s="749">
        <v>4607091383256</v>
      </c>
      <c r="E126" s="750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66</v>
      </c>
      <c r="L126" s="32"/>
      <c r="M126" s="33" t="s">
        <v>132</v>
      </c>
      <c r="N126" s="33"/>
      <c r="O126" s="32">
        <v>45</v>
      </c>
      <c r="P126" s="1156" t="s">
        <v>240</v>
      </c>
      <c r="Q126" s="752"/>
      <c r="R126" s="752"/>
      <c r="S126" s="752"/>
      <c r="T126" s="753"/>
      <c r="U126" s="34" t="s">
        <v>241</v>
      </c>
      <c r="V126" s="34"/>
      <c r="W126" s="35" t="s">
        <v>68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hidden="1" customHeight="1" x14ac:dyDescent="0.25">
      <c r="A127" s="54" t="s">
        <v>238</v>
      </c>
      <c r="B127" s="54" t="s">
        <v>243</v>
      </c>
      <c r="C127" s="31">
        <v>4301051362</v>
      </c>
      <c r="D127" s="749">
        <v>4607091383256</v>
      </c>
      <c r="E127" s="750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66</v>
      </c>
      <c r="L127" s="32"/>
      <c r="M127" s="33" t="s">
        <v>93</v>
      </c>
      <c r="N127" s="33"/>
      <c r="O127" s="32">
        <v>45</v>
      </c>
      <c r="P127" s="109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52"/>
      <c r="R127" s="752"/>
      <c r="S127" s="752"/>
      <c r="T127" s="753"/>
      <c r="U127" s="34"/>
      <c r="V127" s="34"/>
      <c r="W127" s="35" t="s">
        <v>68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234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hidden="1" customHeight="1" x14ac:dyDescent="0.25">
      <c r="A128" s="54" t="s">
        <v>244</v>
      </c>
      <c r="B128" s="54" t="s">
        <v>245</v>
      </c>
      <c r="C128" s="31">
        <v>4301051721</v>
      </c>
      <c r="D128" s="749">
        <v>4607091385748</v>
      </c>
      <c r="E128" s="750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66</v>
      </c>
      <c r="L128" s="32"/>
      <c r="M128" s="33" t="s">
        <v>132</v>
      </c>
      <c r="N128" s="33"/>
      <c r="O128" s="32">
        <v>45</v>
      </c>
      <c r="P128" s="1100" t="s">
        <v>246</v>
      </c>
      <c r="Q128" s="752"/>
      <c r="R128" s="752"/>
      <c r="S128" s="752"/>
      <c r="T128" s="753"/>
      <c r="U128" s="34" t="s">
        <v>241</v>
      </c>
      <c r="V128" s="34"/>
      <c r="W128" s="35" t="s">
        <v>68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242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customHeight="1" x14ac:dyDescent="0.25">
      <c r="A129" s="54" t="s">
        <v>244</v>
      </c>
      <c r="B129" s="54" t="s">
        <v>247</v>
      </c>
      <c r="C129" s="31">
        <v>4301051358</v>
      </c>
      <c r="D129" s="749">
        <v>4607091385748</v>
      </c>
      <c r="E129" s="750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66</v>
      </c>
      <c r="L129" s="32"/>
      <c r="M129" s="33" t="s">
        <v>93</v>
      </c>
      <c r="N129" s="33"/>
      <c r="O129" s="32">
        <v>45</v>
      </c>
      <c r="P129" s="8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52"/>
      <c r="R129" s="752"/>
      <c r="S129" s="752"/>
      <c r="T129" s="753"/>
      <c r="U129" s="34"/>
      <c r="V129" s="34"/>
      <c r="W129" s="35" t="s">
        <v>68</v>
      </c>
      <c r="X129" s="741">
        <v>46</v>
      </c>
      <c r="Y129" s="742">
        <f t="shared" si="25"/>
        <v>48.6</v>
      </c>
      <c r="Z129" s="36">
        <f t="shared" si="30"/>
        <v>0.11718000000000001</v>
      </c>
      <c r="AA129" s="56"/>
      <c r="AB129" s="57"/>
      <c r="AC129" s="195" t="s">
        <v>234</v>
      </c>
      <c r="AG129" s="64"/>
      <c r="AJ129" s="68"/>
      <c r="AK129" s="68">
        <v>0</v>
      </c>
      <c r="BB129" s="196" t="s">
        <v>1</v>
      </c>
      <c r="BM129" s="64">
        <f t="shared" si="26"/>
        <v>50.293333333333329</v>
      </c>
      <c r="BN129" s="64">
        <f t="shared" si="27"/>
        <v>53.135999999999996</v>
      </c>
      <c r="BO129" s="64">
        <f t="shared" si="28"/>
        <v>9.3610093610093606E-2</v>
      </c>
      <c r="BP129" s="64">
        <f t="shared" si="29"/>
        <v>9.8901098901098911E-2</v>
      </c>
    </row>
    <row r="130" spans="1:68" ht="27" hidden="1" customHeight="1" x14ac:dyDescent="0.25">
      <c r="A130" s="54" t="s">
        <v>248</v>
      </c>
      <c r="B130" s="54" t="s">
        <v>249</v>
      </c>
      <c r="C130" s="31">
        <v>4301051740</v>
      </c>
      <c r="D130" s="749">
        <v>4680115884533</v>
      </c>
      <c r="E130" s="750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66</v>
      </c>
      <c r="L130" s="32"/>
      <c r="M130" s="33" t="s">
        <v>93</v>
      </c>
      <c r="N130" s="33"/>
      <c r="O130" s="32">
        <v>45</v>
      </c>
      <c r="P130" s="101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52"/>
      <c r="R130" s="752"/>
      <c r="S130" s="752"/>
      <c r="T130" s="753"/>
      <c r="U130" s="34"/>
      <c r="V130" s="34"/>
      <c r="W130" s="35" t="s">
        <v>68</v>
      </c>
      <c r="X130" s="741">
        <v>0</v>
      </c>
      <c r="Y130" s="742">
        <f t="shared" si="25"/>
        <v>0</v>
      </c>
      <c r="Z130" s="36" t="str">
        <f t="shared" si="30"/>
        <v/>
      </c>
      <c r="AA130" s="56"/>
      <c r="AB130" s="57"/>
      <c r="AC130" s="197" t="s">
        <v>237</v>
      </c>
      <c r="AG130" s="64"/>
      <c r="AJ130" s="68"/>
      <c r="AK130" s="68">
        <v>0</v>
      </c>
      <c r="BB130" s="198" t="s">
        <v>1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  <c r="BP130" s="64">
        <f t="shared" si="29"/>
        <v>0</v>
      </c>
    </row>
    <row r="131" spans="1:68" ht="37.5" hidden="1" customHeight="1" x14ac:dyDescent="0.25">
      <c r="A131" s="54" t="s">
        <v>250</v>
      </c>
      <c r="B131" s="54" t="s">
        <v>251</v>
      </c>
      <c r="C131" s="31">
        <v>4301051480</v>
      </c>
      <c r="D131" s="749">
        <v>4680115882645</v>
      </c>
      <c r="E131" s="750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89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52"/>
      <c r="R131" s="752"/>
      <c r="S131" s="752"/>
      <c r="T131" s="753"/>
      <c r="U131" s="34"/>
      <c r="V131" s="34"/>
      <c r="W131" s="35" t="s">
        <v>68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252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x14ac:dyDescent="0.2">
      <c r="A132" s="747"/>
      <c r="B132" s="746"/>
      <c r="C132" s="746"/>
      <c r="D132" s="746"/>
      <c r="E132" s="746"/>
      <c r="F132" s="746"/>
      <c r="G132" s="746"/>
      <c r="H132" s="746"/>
      <c r="I132" s="746"/>
      <c r="J132" s="746"/>
      <c r="K132" s="746"/>
      <c r="L132" s="746"/>
      <c r="M132" s="746"/>
      <c r="N132" s="746"/>
      <c r="O132" s="748"/>
      <c r="P132" s="758" t="s">
        <v>79</v>
      </c>
      <c r="Q132" s="759"/>
      <c r="R132" s="759"/>
      <c r="S132" s="759"/>
      <c r="T132" s="759"/>
      <c r="U132" s="759"/>
      <c r="V132" s="760"/>
      <c r="W132" s="37" t="s">
        <v>80</v>
      </c>
      <c r="X132" s="743">
        <f>IFERROR(X123/H123,"0")+IFERROR(X124/H124,"0")+IFERROR(X125/H125,"0")+IFERROR(X126/H126,"0")+IFERROR(X127/H127,"0")+IFERROR(X128/H128,"0")+IFERROR(X129/H129,"0")+IFERROR(X130/H130,"0")+IFERROR(X131/H131,"0")</f>
        <v>17.037037037037035</v>
      </c>
      <c r="Y132" s="743">
        <f>IFERROR(Y123/H123,"0")+IFERROR(Y124/H124,"0")+IFERROR(Y125/H125,"0")+IFERROR(Y126/H126,"0")+IFERROR(Y127/H127,"0")+IFERROR(Y128/H128,"0")+IFERROR(Y129/H129,"0")+IFERROR(Y130/H130,"0")+IFERROR(Y131/H131,"0")</f>
        <v>18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0.11718000000000001</v>
      </c>
      <c r="AA132" s="744"/>
      <c r="AB132" s="744"/>
      <c r="AC132" s="744"/>
    </row>
    <row r="133" spans="1:68" x14ac:dyDescent="0.2">
      <c r="A133" s="746"/>
      <c r="B133" s="746"/>
      <c r="C133" s="746"/>
      <c r="D133" s="746"/>
      <c r="E133" s="746"/>
      <c r="F133" s="746"/>
      <c r="G133" s="746"/>
      <c r="H133" s="746"/>
      <c r="I133" s="746"/>
      <c r="J133" s="746"/>
      <c r="K133" s="746"/>
      <c r="L133" s="746"/>
      <c r="M133" s="746"/>
      <c r="N133" s="746"/>
      <c r="O133" s="748"/>
      <c r="P133" s="758" t="s">
        <v>79</v>
      </c>
      <c r="Q133" s="759"/>
      <c r="R133" s="759"/>
      <c r="S133" s="759"/>
      <c r="T133" s="759"/>
      <c r="U133" s="759"/>
      <c r="V133" s="760"/>
      <c r="W133" s="37" t="s">
        <v>68</v>
      </c>
      <c r="X133" s="743">
        <f>IFERROR(SUM(X123:X131),"0")</f>
        <v>46</v>
      </c>
      <c r="Y133" s="743">
        <f>IFERROR(SUM(Y123:Y131),"0")</f>
        <v>48.6</v>
      </c>
      <c r="Z133" s="37"/>
      <c r="AA133" s="744"/>
      <c r="AB133" s="744"/>
      <c r="AC133" s="744"/>
    </row>
    <row r="134" spans="1:68" ht="14.25" hidden="1" customHeight="1" x14ac:dyDescent="0.25">
      <c r="A134" s="757" t="s">
        <v>178</v>
      </c>
      <c r="B134" s="746"/>
      <c r="C134" s="746"/>
      <c r="D134" s="746"/>
      <c r="E134" s="746"/>
      <c r="F134" s="746"/>
      <c r="G134" s="746"/>
      <c r="H134" s="746"/>
      <c r="I134" s="746"/>
      <c r="J134" s="746"/>
      <c r="K134" s="746"/>
      <c r="L134" s="746"/>
      <c r="M134" s="746"/>
      <c r="N134" s="746"/>
      <c r="O134" s="746"/>
      <c r="P134" s="746"/>
      <c r="Q134" s="746"/>
      <c r="R134" s="746"/>
      <c r="S134" s="746"/>
      <c r="T134" s="746"/>
      <c r="U134" s="746"/>
      <c r="V134" s="746"/>
      <c r="W134" s="746"/>
      <c r="X134" s="746"/>
      <c r="Y134" s="746"/>
      <c r="Z134" s="746"/>
      <c r="AA134" s="737"/>
      <c r="AB134" s="737"/>
      <c r="AC134" s="737"/>
    </row>
    <row r="135" spans="1:68" ht="37.5" hidden="1" customHeight="1" x14ac:dyDescent="0.25">
      <c r="A135" s="54" t="s">
        <v>253</v>
      </c>
      <c r="B135" s="54" t="s">
        <v>254</v>
      </c>
      <c r="C135" s="31">
        <v>4301060356</v>
      </c>
      <c r="D135" s="749">
        <v>4680115882652</v>
      </c>
      <c r="E135" s="750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66</v>
      </c>
      <c r="L135" s="32"/>
      <c r="M135" s="33" t="s">
        <v>67</v>
      </c>
      <c r="N135" s="33"/>
      <c r="O135" s="32">
        <v>40</v>
      </c>
      <c r="P135" s="10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52"/>
      <c r="R135" s="752"/>
      <c r="S135" s="752"/>
      <c r="T135" s="753"/>
      <c r="U135" s="34"/>
      <c r="V135" s="34"/>
      <c r="W135" s="35" t="s">
        <v>68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255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256</v>
      </c>
      <c r="B136" s="54" t="s">
        <v>257</v>
      </c>
      <c r="C136" s="31">
        <v>4301060317</v>
      </c>
      <c r="D136" s="749">
        <v>4680115880238</v>
      </c>
      <c r="E136" s="750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66</v>
      </c>
      <c r="L136" s="32"/>
      <c r="M136" s="33" t="s">
        <v>93</v>
      </c>
      <c r="N136" s="33"/>
      <c r="O136" s="32">
        <v>40</v>
      </c>
      <c r="P136" s="112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52"/>
      <c r="R136" s="752"/>
      <c r="S136" s="752"/>
      <c r="T136" s="753"/>
      <c r="U136" s="34"/>
      <c r="V136" s="34"/>
      <c r="W136" s="35" t="s">
        <v>68</v>
      </c>
      <c r="X136" s="741">
        <v>0</v>
      </c>
      <c r="Y136" s="7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747"/>
      <c r="B137" s="746"/>
      <c r="C137" s="746"/>
      <c r="D137" s="746"/>
      <c r="E137" s="746"/>
      <c r="F137" s="746"/>
      <c r="G137" s="746"/>
      <c r="H137" s="746"/>
      <c r="I137" s="746"/>
      <c r="J137" s="746"/>
      <c r="K137" s="746"/>
      <c r="L137" s="746"/>
      <c r="M137" s="746"/>
      <c r="N137" s="746"/>
      <c r="O137" s="748"/>
      <c r="P137" s="758" t="s">
        <v>79</v>
      </c>
      <c r="Q137" s="759"/>
      <c r="R137" s="759"/>
      <c r="S137" s="759"/>
      <c r="T137" s="759"/>
      <c r="U137" s="759"/>
      <c r="V137" s="760"/>
      <c r="W137" s="37" t="s">
        <v>80</v>
      </c>
      <c r="X137" s="743">
        <f>IFERROR(X135/H135,"0")+IFERROR(X136/H136,"0")</f>
        <v>0</v>
      </c>
      <c r="Y137" s="743">
        <f>IFERROR(Y135/H135,"0")+IFERROR(Y136/H136,"0")</f>
        <v>0</v>
      </c>
      <c r="Z137" s="743">
        <f>IFERROR(IF(Z135="",0,Z135),"0")+IFERROR(IF(Z136="",0,Z136),"0")</f>
        <v>0</v>
      </c>
      <c r="AA137" s="744"/>
      <c r="AB137" s="744"/>
      <c r="AC137" s="744"/>
    </row>
    <row r="138" spans="1:68" hidden="1" x14ac:dyDescent="0.2">
      <c r="A138" s="746"/>
      <c r="B138" s="746"/>
      <c r="C138" s="746"/>
      <c r="D138" s="746"/>
      <c r="E138" s="746"/>
      <c r="F138" s="746"/>
      <c r="G138" s="746"/>
      <c r="H138" s="746"/>
      <c r="I138" s="746"/>
      <c r="J138" s="746"/>
      <c r="K138" s="746"/>
      <c r="L138" s="746"/>
      <c r="M138" s="746"/>
      <c r="N138" s="746"/>
      <c r="O138" s="748"/>
      <c r="P138" s="758" t="s">
        <v>79</v>
      </c>
      <c r="Q138" s="759"/>
      <c r="R138" s="759"/>
      <c r="S138" s="759"/>
      <c r="T138" s="759"/>
      <c r="U138" s="759"/>
      <c r="V138" s="760"/>
      <c r="W138" s="37" t="s">
        <v>68</v>
      </c>
      <c r="X138" s="743">
        <f>IFERROR(SUM(X135:X136),"0")</f>
        <v>0</v>
      </c>
      <c r="Y138" s="743">
        <f>IFERROR(SUM(Y135:Y136),"0")</f>
        <v>0</v>
      </c>
      <c r="Z138" s="37"/>
      <c r="AA138" s="744"/>
      <c r="AB138" s="744"/>
      <c r="AC138" s="744"/>
    </row>
    <row r="139" spans="1:68" ht="16.5" hidden="1" customHeight="1" x14ac:dyDescent="0.25">
      <c r="A139" s="745" t="s">
        <v>259</v>
      </c>
      <c r="B139" s="746"/>
      <c r="C139" s="746"/>
      <c r="D139" s="746"/>
      <c r="E139" s="746"/>
      <c r="F139" s="746"/>
      <c r="G139" s="746"/>
      <c r="H139" s="746"/>
      <c r="I139" s="746"/>
      <c r="J139" s="746"/>
      <c r="K139" s="746"/>
      <c r="L139" s="746"/>
      <c r="M139" s="746"/>
      <c r="N139" s="746"/>
      <c r="O139" s="746"/>
      <c r="P139" s="746"/>
      <c r="Q139" s="746"/>
      <c r="R139" s="746"/>
      <c r="S139" s="746"/>
      <c r="T139" s="746"/>
      <c r="U139" s="746"/>
      <c r="V139" s="746"/>
      <c r="W139" s="746"/>
      <c r="X139" s="746"/>
      <c r="Y139" s="746"/>
      <c r="Z139" s="746"/>
      <c r="AA139" s="736"/>
      <c r="AB139" s="736"/>
      <c r="AC139" s="736"/>
    </row>
    <row r="140" spans="1:68" ht="14.25" hidden="1" customHeight="1" x14ac:dyDescent="0.25">
      <c r="A140" s="757" t="s">
        <v>89</v>
      </c>
      <c r="B140" s="746"/>
      <c r="C140" s="746"/>
      <c r="D140" s="746"/>
      <c r="E140" s="746"/>
      <c r="F140" s="746"/>
      <c r="G140" s="746"/>
      <c r="H140" s="746"/>
      <c r="I140" s="746"/>
      <c r="J140" s="746"/>
      <c r="K140" s="746"/>
      <c r="L140" s="746"/>
      <c r="M140" s="746"/>
      <c r="N140" s="746"/>
      <c r="O140" s="746"/>
      <c r="P140" s="746"/>
      <c r="Q140" s="746"/>
      <c r="R140" s="746"/>
      <c r="S140" s="746"/>
      <c r="T140" s="746"/>
      <c r="U140" s="746"/>
      <c r="V140" s="746"/>
      <c r="W140" s="746"/>
      <c r="X140" s="746"/>
      <c r="Y140" s="746"/>
      <c r="Z140" s="746"/>
      <c r="AA140" s="737"/>
      <c r="AB140" s="737"/>
      <c r="AC140" s="737"/>
    </row>
    <row r="141" spans="1:68" ht="27" hidden="1" customHeight="1" x14ac:dyDescent="0.25">
      <c r="A141" s="54" t="s">
        <v>260</v>
      </c>
      <c r="B141" s="54" t="s">
        <v>261</v>
      </c>
      <c r="C141" s="31">
        <v>4301011562</v>
      </c>
      <c r="D141" s="749">
        <v>4680115882577</v>
      </c>
      <c r="E141" s="750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66</v>
      </c>
      <c r="L141" s="32"/>
      <c r="M141" s="33" t="s">
        <v>84</v>
      </c>
      <c r="N141" s="33"/>
      <c r="O141" s="32">
        <v>90</v>
      </c>
      <c r="P141" s="9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52"/>
      <c r="R141" s="752"/>
      <c r="S141" s="752"/>
      <c r="T141" s="753"/>
      <c r="U141" s="34"/>
      <c r="V141" s="34"/>
      <c r="W141" s="35" t="s">
        <v>68</v>
      </c>
      <c r="X141" s="741">
        <v>0</v>
      </c>
      <c r="Y141" s="74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205" t="s">
        <v>262</v>
      </c>
      <c r="AG141" s="64"/>
      <c r="AJ141" s="68"/>
      <c r="AK141" s="68">
        <v>0</v>
      </c>
      <c r="BB141" s="206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hidden="1" customHeight="1" x14ac:dyDescent="0.25">
      <c r="A142" s="54" t="s">
        <v>260</v>
      </c>
      <c r="B142" s="54" t="s">
        <v>263</v>
      </c>
      <c r="C142" s="31">
        <v>4301011564</v>
      </c>
      <c r="D142" s="749">
        <v>4680115882577</v>
      </c>
      <c r="E142" s="750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90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52"/>
      <c r="R142" s="752"/>
      <c r="S142" s="752"/>
      <c r="T142" s="753"/>
      <c r="U142" s="34"/>
      <c r="V142" s="34"/>
      <c r="W142" s="35" t="s">
        <v>68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262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747"/>
      <c r="B143" s="746"/>
      <c r="C143" s="746"/>
      <c r="D143" s="746"/>
      <c r="E143" s="746"/>
      <c r="F143" s="746"/>
      <c r="G143" s="746"/>
      <c r="H143" s="746"/>
      <c r="I143" s="746"/>
      <c r="J143" s="746"/>
      <c r="K143" s="746"/>
      <c r="L143" s="746"/>
      <c r="M143" s="746"/>
      <c r="N143" s="746"/>
      <c r="O143" s="748"/>
      <c r="P143" s="758" t="s">
        <v>79</v>
      </c>
      <c r="Q143" s="759"/>
      <c r="R143" s="759"/>
      <c r="S143" s="759"/>
      <c r="T143" s="759"/>
      <c r="U143" s="759"/>
      <c r="V143" s="760"/>
      <c r="W143" s="37" t="s">
        <v>80</v>
      </c>
      <c r="X143" s="743">
        <f>IFERROR(X141/H141,"0")+IFERROR(X142/H142,"0")</f>
        <v>0</v>
      </c>
      <c r="Y143" s="743">
        <f>IFERROR(Y141/H141,"0")+IFERROR(Y142/H142,"0")</f>
        <v>0</v>
      </c>
      <c r="Z143" s="743">
        <f>IFERROR(IF(Z141="",0,Z141),"0")+IFERROR(IF(Z142="",0,Z142),"0")</f>
        <v>0</v>
      </c>
      <c r="AA143" s="744"/>
      <c r="AB143" s="744"/>
      <c r="AC143" s="744"/>
    </row>
    <row r="144" spans="1:68" hidden="1" x14ac:dyDescent="0.2">
      <c r="A144" s="746"/>
      <c r="B144" s="746"/>
      <c r="C144" s="746"/>
      <c r="D144" s="746"/>
      <c r="E144" s="746"/>
      <c r="F144" s="746"/>
      <c r="G144" s="746"/>
      <c r="H144" s="746"/>
      <c r="I144" s="746"/>
      <c r="J144" s="746"/>
      <c r="K144" s="746"/>
      <c r="L144" s="746"/>
      <c r="M144" s="746"/>
      <c r="N144" s="746"/>
      <c r="O144" s="748"/>
      <c r="P144" s="758" t="s">
        <v>79</v>
      </c>
      <c r="Q144" s="759"/>
      <c r="R144" s="759"/>
      <c r="S144" s="759"/>
      <c r="T144" s="759"/>
      <c r="U144" s="759"/>
      <c r="V144" s="760"/>
      <c r="W144" s="37" t="s">
        <v>68</v>
      </c>
      <c r="X144" s="743">
        <f>IFERROR(SUM(X141:X142),"0")</f>
        <v>0</v>
      </c>
      <c r="Y144" s="743">
        <f>IFERROR(SUM(Y141:Y142),"0")</f>
        <v>0</v>
      </c>
      <c r="Z144" s="37"/>
      <c r="AA144" s="744"/>
      <c r="AB144" s="744"/>
      <c r="AC144" s="744"/>
    </row>
    <row r="145" spans="1:68" ht="14.25" hidden="1" customHeight="1" x14ac:dyDescent="0.25">
      <c r="A145" s="757" t="s">
        <v>147</v>
      </c>
      <c r="B145" s="746"/>
      <c r="C145" s="746"/>
      <c r="D145" s="746"/>
      <c r="E145" s="746"/>
      <c r="F145" s="746"/>
      <c r="G145" s="746"/>
      <c r="H145" s="746"/>
      <c r="I145" s="746"/>
      <c r="J145" s="746"/>
      <c r="K145" s="746"/>
      <c r="L145" s="746"/>
      <c r="M145" s="746"/>
      <c r="N145" s="746"/>
      <c r="O145" s="746"/>
      <c r="P145" s="746"/>
      <c r="Q145" s="746"/>
      <c r="R145" s="746"/>
      <c r="S145" s="746"/>
      <c r="T145" s="746"/>
      <c r="U145" s="746"/>
      <c r="V145" s="746"/>
      <c r="W145" s="746"/>
      <c r="X145" s="746"/>
      <c r="Y145" s="746"/>
      <c r="Z145" s="746"/>
      <c r="AA145" s="737"/>
      <c r="AB145" s="737"/>
      <c r="AC145" s="737"/>
    </row>
    <row r="146" spans="1:68" ht="27" hidden="1" customHeight="1" x14ac:dyDescent="0.25">
      <c r="A146" s="54" t="s">
        <v>264</v>
      </c>
      <c r="B146" s="54" t="s">
        <v>265</v>
      </c>
      <c r="C146" s="31">
        <v>4301031235</v>
      </c>
      <c r="D146" s="749">
        <v>4680115883444</v>
      </c>
      <c r="E146" s="750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66</v>
      </c>
      <c r="L146" s="32"/>
      <c r="M146" s="33" t="s">
        <v>84</v>
      </c>
      <c r="N146" s="33"/>
      <c r="O146" s="32">
        <v>90</v>
      </c>
      <c r="P146" s="111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52"/>
      <c r="R146" s="752"/>
      <c r="S146" s="752"/>
      <c r="T146" s="753"/>
      <c r="U146" s="34"/>
      <c r="V146" s="34"/>
      <c r="W146" s="35" t="s">
        <v>68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266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264</v>
      </c>
      <c r="B147" s="54" t="s">
        <v>267</v>
      </c>
      <c r="C147" s="31">
        <v>4301031234</v>
      </c>
      <c r="D147" s="749">
        <v>4680115883444</v>
      </c>
      <c r="E147" s="750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8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52"/>
      <c r="R147" s="752"/>
      <c r="S147" s="752"/>
      <c r="T147" s="753"/>
      <c r="U147" s="34"/>
      <c r="V147" s="34"/>
      <c r="W147" s="35" t="s">
        <v>68</v>
      </c>
      <c r="X147" s="741">
        <v>0</v>
      </c>
      <c r="Y147" s="74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266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47"/>
      <c r="B148" s="746"/>
      <c r="C148" s="746"/>
      <c r="D148" s="746"/>
      <c r="E148" s="746"/>
      <c r="F148" s="746"/>
      <c r="G148" s="746"/>
      <c r="H148" s="746"/>
      <c r="I148" s="746"/>
      <c r="J148" s="746"/>
      <c r="K148" s="746"/>
      <c r="L148" s="746"/>
      <c r="M148" s="746"/>
      <c r="N148" s="746"/>
      <c r="O148" s="748"/>
      <c r="P148" s="758" t="s">
        <v>79</v>
      </c>
      <c r="Q148" s="759"/>
      <c r="R148" s="759"/>
      <c r="S148" s="759"/>
      <c r="T148" s="759"/>
      <c r="U148" s="759"/>
      <c r="V148" s="760"/>
      <c r="W148" s="37" t="s">
        <v>80</v>
      </c>
      <c r="X148" s="743">
        <f>IFERROR(X146/H146,"0")+IFERROR(X147/H147,"0")</f>
        <v>0</v>
      </c>
      <c r="Y148" s="743">
        <f>IFERROR(Y146/H146,"0")+IFERROR(Y147/H147,"0")</f>
        <v>0</v>
      </c>
      <c r="Z148" s="743">
        <f>IFERROR(IF(Z146="",0,Z146),"0")+IFERROR(IF(Z147="",0,Z147),"0")</f>
        <v>0</v>
      </c>
      <c r="AA148" s="744"/>
      <c r="AB148" s="744"/>
      <c r="AC148" s="744"/>
    </row>
    <row r="149" spans="1:68" hidden="1" x14ac:dyDescent="0.2">
      <c r="A149" s="746"/>
      <c r="B149" s="746"/>
      <c r="C149" s="746"/>
      <c r="D149" s="746"/>
      <c r="E149" s="746"/>
      <c r="F149" s="746"/>
      <c r="G149" s="746"/>
      <c r="H149" s="746"/>
      <c r="I149" s="746"/>
      <c r="J149" s="746"/>
      <c r="K149" s="746"/>
      <c r="L149" s="746"/>
      <c r="M149" s="746"/>
      <c r="N149" s="746"/>
      <c r="O149" s="748"/>
      <c r="P149" s="758" t="s">
        <v>79</v>
      </c>
      <c r="Q149" s="759"/>
      <c r="R149" s="759"/>
      <c r="S149" s="759"/>
      <c r="T149" s="759"/>
      <c r="U149" s="759"/>
      <c r="V149" s="760"/>
      <c r="W149" s="37" t="s">
        <v>68</v>
      </c>
      <c r="X149" s="743">
        <f>IFERROR(SUM(X146:X147),"0")</f>
        <v>0</v>
      </c>
      <c r="Y149" s="743">
        <f>IFERROR(SUM(Y146:Y147),"0")</f>
        <v>0</v>
      </c>
      <c r="Z149" s="37"/>
      <c r="AA149" s="744"/>
      <c r="AB149" s="744"/>
      <c r="AC149" s="744"/>
    </row>
    <row r="150" spans="1:68" ht="14.25" hidden="1" customHeight="1" x14ac:dyDescent="0.25">
      <c r="A150" s="757" t="s">
        <v>63</v>
      </c>
      <c r="B150" s="746"/>
      <c r="C150" s="746"/>
      <c r="D150" s="746"/>
      <c r="E150" s="746"/>
      <c r="F150" s="746"/>
      <c r="G150" s="746"/>
      <c r="H150" s="746"/>
      <c r="I150" s="746"/>
      <c r="J150" s="746"/>
      <c r="K150" s="746"/>
      <c r="L150" s="746"/>
      <c r="M150" s="746"/>
      <c r="N150" s="746"/>
      <c r="O150" s="746"/>
      <c r="P150" s="746"/>
      <c r="Q150" s="746"/>
      <c r="R150" s="746"/>
      <c r="S150" s="746"/>
      <c r="T150" s="746"/>
      <c r="U150" s="746"/>
      <c r="V150" s="746"/>
      <c r="W150" s="746"/>
      <c r="X150" s="746"/>
      <c r="Y150" s="746"/>
      <c r="Z150" s="746"/>
      <c r="AA150" s="737"/>
      <c r="AB150" s="737"/>
      <c r="AC150" s="737"/>
    </row>
    <row r="151" spans="1:68" ht="16.5" hidden="1" customHeight="1" x14ac:dyDescent="0.25">
      <c r="A151" s="54" t="s">
        <v>268</v>
      </c>
      <c r="B151" s="54" t="s">
        <v>269</v>
      </c>
      <c r="C151" s="31">
        <v>4301051477</v>
      </c>
      <c r="D151" s="749">
        <v>4680115882584</v>
      </c>
      <c r="E151" s="750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66</v>
      </c>
      <c r="L151" s="32"/>
      <c r="M151" s="33" t="s">
        <v>84</v>
      </c>
      <c r="N151" s="33"/>
      <c r="O151" s="32">
        <v>60</v>
      </c>
      <c r="P151" s="11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52"/>
      <c r="R151" s="752"/>
      <c r="S151" s="752"/>
      <c r="T151" s="753"/>
      <c r="U151" s="34"/>
      <c r="V151" s="34"/>
      <c r="W151" s="35" t="s">
        <v>68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262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268</v>
      </c>
      <c r="B152" s="54" t="s">
        <v>270</v>
      </c>
      <c r="C152" s="31">
        <v>4301051476</v>
      </c>
      <c r="D152" s="749">
        <v>4680115882584</v>
      </c>
      <c r="E152" s="750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52"/>
      <c r="R152" s="752"/>
      <c r="S152" s="752"/>
      <c r="T152" s="753"/>
      <c r="U152" s="34"/>
      <c r="V152" s="34"/>
      <c r="W152" s="35" t="s">
        <v>68</v>
      </c>
      <c r="X152" s="741">
        <v>0</v>
      </c>
      <c r="Y152" s="742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262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47"/>
      <c r="B153" s="746"/>
      <c r="C153" s="746"/>
      <c r="D153" s="746"/>
      <c r="E153" s="746"/>
      <c r="F153" s="746"/>
      <c r="G153" s="746"/>
      <c r="H153" s="746"/>
      <c r="I153" s="746"/>
      <c r="J153" s="746"/>
      <c r="K153" s="746"/>
      <c r="L153" s="746"/>
      <c r="M153" s="746"/>
      <c r="N153" s="746"/>
      <c r="O153" s="748"/>
      <c r="P153" s="758" t="s">
        <v>79</v>
      </c>
      <c r="Q153" s="759"/>
      <c r="R153" s="759"/>
      <c r="S153" s="759"/>
      <c r="T153" s="759"/>
      <c r="U153" s="759"/>
      <c r="V153" s="760"/>
      <c r="W153" s="37" t="s">
        <v>80</v>
      </c>
      <c r="X153" s="743">
        <f>IFERROR(X151/H151,"0")+IFERROR(X152/H152,"0")</f>
        <v>0</v>
      </c>
      <c r="Y153" s="743">
        <f>IFERROR(Y151/H151,"0")+IFERROR(Y152/H152,"0")</f>
        <v>0</v>
      </c>
      <c r="Z153" s="743">
        <f>IFERROR(IF(Z151="",0,Z151),"0")+IFERROR(IF(Z152="",0,Z152),"0")</f>
        <v>0</v>
      </c>
      <c r="AA153" s="744"/>
      <c r="AB153" s="744"/>
      <c r="AC153" s="744"/>
    </row>
    <row r="154" spans="1:68" hidden="1" x14ac:dyDescent="0.2">
      <c r="A154" s="746"/>
      <c r="B154" s="746"/>
      <c r="C154" s="746"/>
      <c r="D154" s="746"/>
      <c r="E154" s="746"/>
      <c r="F154" s="746"/>
      <c r="G154" s="746"/>
      <c r="H154" s="746"/>
      <c r="I154" s="746"/>
      <c r="J154" s="746"/>
      <c r="K154" s="746"/>
      <c r="L154" s="746"/>
      <c r="M154" s="746"/>
      <c r="N154" s="746"/>
      <c r="O154" s="748"/>
      <c r="P154" s="758" t="s">
        <v>79</v>
      </c>
      <c r="Q154" s="759"/>
      <c r="R154" s="759"/>
      <c r="S154" s="759"/>
      <c r="T154" s="759"/>
      <c r="U154" s="759"/>
      <c r="V154" s="760"/>
      <c r="W154" s="37" t="s">
        <v>68</v>
      </c>
      <c r="X154" s="743">
        <f>IFERROR(SUM(X151:X152),"0")</f>
        <v>0</v>
      </c>
      <c r="Y154" s="743">
        <f>IFERROR(SUM(Y151:Y152),"0")</f>
        <v>0</v>
      </c>
      <c r="Z154" s="37"/>
      <c r="AA154" s="744"/>
      <c r="AB154" s="744"/>
      <c r="AC154" s="744"/>
    </row>
    <row r="155" spans="1:68" ht="16.5" hidden="1" customHeight="1" x14ac:dyDescent="0.25">
      <c r="A155" s="745" t="s">
        <v>87</v>
      </c>
      <c r="B155" s="746"/>
      <c r="C155" s="746"/>
      <c r="D155" s="746"/>
      <c r="E155" s="746"/>
      <c r="F155" s="746"/>
      <c r="G155" s="746"/>
      <c r="H155" s="746"/>
      <c r="I155" s="746"/>
      <c r="J155" s="746"/>
      <c r="K155" s="746"/>
      <c r="L155" s="746"/>
      <c r="M155" s="746"/>
      <c r="N155" s="746"/>
      <c r="O155" s="746"/>
      <c r="P155" s="746"/>
      <c r="Q155" s="746"/>
      <c r="R155" s="746"/>
      <c r="S155" s="746"/>
      <c r="T155" s="746"/>
      <c r="U155" s="746"/>
      <c r="V155" s="746"/>
      <c r="W155" s="746"/>
      <c r="X155" s="746"/>
      <c r="Y155" s="746"/>
      <c r="Z155" s="746"/>
      <c r="AA155" s="736"/>
      <c r="AB155" s="736"/>
      <c r="AC155" s="736"/>
    </row>
    <row r="156" spans="1:68" ht="14.25" hidden="1" customHeight="1" x14ac:dyDescent="0.25">
      <c r="A156" s="757" t="s">
        <v>89</v>
      </c>
      <c r="B156" s="746"/>
      <c r="C156" s="746"/>
      <c r="D156" s="746"/>
      <c r="E156" s="746"/>
      <c r="F156" s="746"/>
      <c r="G156" s="746"/>
      <c r="H156" s="746"/>
      <c r="I156" s="746"/>
      <c r="J156" s="746"/>
      <c r="K156" s="746"/>
      <c r="L156" s="746"/>
      <c r="M156" s="746"/>
      <c r="N156" s="746"/>
      <c r="O156" s="746"/>
      <c r="P156" s="746"/>
      <c r="Q156" s="746"/>
      <c r="R156" s="746"/>
      <c r="S156" s="746"/>
      <c r="T156" s="746"/>
      <c r="U156" s="746"/>
      <c r="V156" s="746"/>
      <c r="W156" s="746"/>
      <c r="X156" s="746"/>
      <c r="Y156" s="746"/>
      <c r="Z156" s="746"/>
      <c r="AA156" s="737"/>
      <c r="AB156" s="737"/>
      <c r="AC156" s="737"/>
    </row>
    <row r="157" spans="1:68" ht="27" hidden="1" customHeight="1" x14ac:dyDescent="0.25">
      <c r="A157" s="54" t="s">
        <v>271</v>
      </c>
      <c r="B157" s="54" t="s">
        <v>272</v>
      </c>
      <c r="C157" s="31">
        <v>4301011705</v>
      </c>
      <c r="D157" s="749">
        <v>4607091384604</v>
      </c>
      <c r="E157" s="750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103</v>
      </c>
      <c r="L157" s="32"/>
      <c r="M157" s="33" t="s">
        <v>96</v>
      </c>
      <c r="N157" s="33"/>
      <c r="O157" s="32">
        <v>50</v>
      </c>
      <c r="P157" s="77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52"/>
      <c r="R157" s="752"/>
      <c r="S157" s="752"/>
      <c r="T157" s="753"/>
      <c r="U157" s="34"/>
      <c r="V157" s="34"/>
      <c r="W157" s="35" t="s">
        <v>68</v>
      </c>
      <c r="X157" s="741">
        <v>0</v>
      </c>
      <c r="Y157" s="742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7" t="s">
        <v>273</v>
      </c>
      <c r="AG157" s="64"/>
      <c r="AJ157" s="68"/>
      <c r="AK157" s="68">
        <v>0</v>
      </c>
      <c r="BB157" s="218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747"/>
      <c r="B158" s="746"/>
      <c r="C158" s="746"/>
      <c r="D158" s="746"/>
      <c r="E158" s="746"/>
      <c r="F158" s="746"/>
      <c r="G158" s="746"/>
      <c r="H158" s="746"/>
      <c r="I158" s="746"/>
      <c r="J158" s="746"/>
      <c r="K158" s="746"/>
      <c r="L158" s="746"/>
      <c r="M158" s="746"/>
      <c r="N158" s="746"/>
      <c r="O158" s="748"/>
      <c r="P158" s="758" t="s">
        <v>79</v>
      </c>
      <c r="Q158" s="759"/>
      <c r="R158" s="759"/>
      <c r="S158" s="759"/>
      <c r="T158" s="759"/>
      <c r="U158" s="759"/>
      <c r="V158" s="760"/>
      <c r="W158" s="37" t="s">
        <v>80</v>
      </c>
      <c r="X158" s="743">
        <f>IFERROR(X157/H157,"0")</f>
        <v>0</v>
      </c>
      <c r="Y158" s="743">
        <f>IFERROR(Y157/H157,"0")</f>
        <v>0</v>
      </c>
      <c r="Z158" s="743">
        <f>IFERROR(IF(Z157="",0,Z157),"0")</f>
        <v>0</v>
      </c>
      <c r="AA158" s="744"/>
      <c r="AB158" s="744"/>
      <c r="AC158" s="744"/>
    </row>
    <row r="159" spans="1:68" hidden="1" x14ac:dyDescent="0.2">
      <c r="A159" s="746"/>
      <c r="B159" s="746"/>
      <c r="C159" s="746"/>
      <c r="D159" s="746"/>
      <c r="E159" s="746"/>
      <c r="F159" s="746"/>
      <c r="G159" s="746"/>
      <c r="H159" s="746"/>
      <c r="I159" s="746"/>
      <c r="J159" s="746"/>
      <c r="K159" s="746"/>
      <c r="L159" s="746"/>
      <c r="M159" s="746"/>
      <c r="N159" s="746"/>
      <c r="O159" s="748"/>
      <c r="P159" s="758" t="s">
        <v>79</v>
      </c>
      <c r="Q159" s="759"/>
      <c r="R159" s="759"/>
      <c r="S159" s="759"/>
      <c r="T159" s="759"/>
      <c r="U159" s="759"/>
      <c r="V159" s="760"/>
      <c r="W159" s="37" t="s">
        <v>68</v>
      </c>
      <c r="X159" s="743">
        <f>IFERROR(SUM(X157:X157),"0")</f>
        <v>0</v>
      </c>
      <c r="Y159" s="743">
        <f>IFERROR(SUM(Y157:Y157),"0")</f>
        <v>0</v>
      </c>
      <c r="Z159" s="37"/>
      <c r="AA159" s="744"/>
      <c r="AB159" s="744"/>
      <c r="AC159" s="744"/>
    </row>
    <row r="160" spans="1:68" ht="14.25" hidden="1" customHeight="1" x14ac:dyDescent="0.25">
      <c r="A160" s="757" t="s">
        <v>147</v>
      </c>
      <c r="B160" s="746"/>
      <c r="C160" s="746"/>
      <c r="D160" s="746"/>
      <c r="E160" s="746"/>
      <c r="F160" s="746"/>
      <c r="G160" s="746"/>
      <c r="H160" s="746"/>
      <c r="I160" s="746"/>
      <c r="J160" s="746"/>
      <c r="K160" s="746"/>
      <c r="L160" s="746"/>
      <c r="M160" s="746"/>
      <c r="N160" s="746"/>
      <c r="O160" s="746"/>
      <c r="P160" s="746"/>
      <c r="Q160" s="746"/>
      <c r="R160" s="746"/>
      <c r="S160" s="746"/>
      <c r="T160" s="746"/>
      <c r="U160" s="746"/>
      <c r="V160" s="746"/>
      <c r="W160" s="746"/>
      <c r="X160" s="746"/>
      <c r="Y160" s="746"/>
      <c r="Z160" s="746"/>
      <c r="AA160" s="737"/>
      <c r="AB160" s="737"/>
      <c r="AC160" s="737"/>
    </row>
    <row r="161" spans="1:68" ht="16.5" hidden="1" customHeight="1" x14ac:dyDescent="0.25">
      <c r="A161" s="54" t="s">
        <v>274</v>
      </c>
      <c r="B161" s="54" t="s">
        <v>275</v>
      </c>
      <c r="C161" s="31">
        <v>4301030895</v>
      </c>
      <c r="D161" s="749">
        <v>4607091387667</v>
      </c>
      <c r="E161" s="750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92</v>
      </c>
      <c r="L161" s="32"/>
      <c r="M161" s="33" t="s">
        <v>96</v>
      </c>
      <c r="N161" s="33"/>
      <c r="O161" s="32">
        <v>40</v>
      </c>
      <c r="P161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52"/>
      <c r="R161" s="752"/>
      <c r="S161" s="752"/>
      <c r="T161" s="753"/>
      <c r="U161" s="34"/>
      <c r="V161" s="34"/>
      <c r="W161" s="35" t="s">
        <v>68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276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277</v>
      </c>
      <c r="B162" s="54" t="s">
        <v>278</v>
      </c>
      <c r="C162" s="31">
        <v>4301030961</v>
      </c>
      <c r="D162" s="749">
        <v>4607091387636</v>
      </c>
      <c r="E162" s="750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103</v>
      </c>
      <c r="L162" s="32"/>
      <c r="M162" s="33" t="s">
        <v>67</v>
      </c>
      <c r="N162" s="33"/>
      <c r="O162" s="32">
        <v>40</v>
      </c>
      <c r="P162" s="10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52"/>
      <c r="R162" s="752"/>
      <c r="S162" s="752"/>
      <c r="T162" s="753"/>
      <c r="U162" s="34"/>
      <c r="V162" s="34"/>
      <c r="W162" s="35" t="s">
        <v>68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279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hidden="1" customHeight="1" x14ac:dyDescent="0.25">
      <c r="A163" s="54" t="s">
        <v>280</v>
      </c>
      <c r="B163" s="54" t="s">
        <v>281</v>
      </c>
      <c r="C163" s="31">
        <v>4301030963</v>
      </c>
      <c r="D163" s="749">
        <v>4607091382426</v>
      </c>
      <c r="E163" s="750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92</v>
      </c>
      <c r="L163" s="32"/>
      <c r="M163" s="33" t="s">
        <v>67</v>
      </c>
      <c r="N163" s="33"/>
      <c r="O163" s="32">
        <v>40</v>
      </c>
      <c r="P163" s="7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52"/>
      <c r="R163" s="752"/>
      <c r="S163" s="752"/>
      <c r="T163" s="753"/>
      <c r="U163" s="34"/>
      <c r="V163" s="34"/>
      <c r="W163" s="35" t="s">
        <v>68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282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283</v>
      </c>
      <c r="B164" s="54" t="s">
        <v>284</v>
      </c>
      <c r="C164" s="31">
        <v>4301030962</v>
      </c>
      <c r="D164" s="749">
        <v>4607091386547</v>
      </c>
      <c r="E164" s="750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110</v>
      </c>
      <c r="L164" s="32"/>
      <c r="M164" s="33" t="s">
        <v>67</v>
      </c>
      <c r="N164" s="33"/>
      <c r="O164" s="32">
        <v>40</v>
      </c>
      <c r="P164" s="10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52"/>
      <c r="R164" s="752"/>
      <c r="S164" s="752"/>
      <c r="T164" s="753"/>
      <c r="U164" s="34"/>
      <c r="V164" s="34"/>
      <c r="W164" s="35" t="s">
        <v>68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279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285</v>
      </c>
      <c r="B165" s="54" t="s">
        <v>286</v>
      </c>
      <c r="C165" s="31">
        <v>4301030964</v>
      </c>
      <c r="D165" s="749">
        <v>4607091382464</v>
      </c>
      <c r="E165" s="750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8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52"/>
      <c r="R165" s="752"/>
      <c r="S165" s="752"/>
      <c r="T165" s="753"/>
      <c r="U165" s="34"/>
      <c r="V165" s="34"/>
      <c r="W165" s="35" t="s">
        <v>68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282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47"/>
      <c r="B166" s="746"/>
      <c r="C166" s="746"/>
      <c r="D166" s="746"/>
      <c r="E166" s="746"/>
      <c r="F166" s="746"/>
      <c r="G166" s="746"/>
      <c r="H166" s="746"/>
      <c r="I166" s="746"/>
      <c r="J166" s="746"/>
      <c r="K166" s="746"/>
      <c r="L166" s="746"/>
      <c r="M166" s="746"/>
      <c r="N166" s="746"/>
      <c r="O166" s="748"/>
      <c r="P166" s="758" t="s">
        <v>79</v>
      </c>
      <c r="Q166" s="759"/>
      <c r="R166" s="759"/>
      <c r="S166" s="759"/>
      <c r="T166" s="759"/>
      <c r="U166" s="759"/>
      <c r="V166" s="760"/>
      <c r="W166" s="37" t="s">
        <v>80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hidden="1" x14ac:dyDescent="0.2">
      <c r="A167" s="746"/>
      <c r="B167" s="746"/>
      <c r="C167" s="746"/>
      <c r="D167" s="746"/>
      <c r="E167" s="746"/>
      <c r="F167" s="746"/>
      <c r="G167" s="746"/>
      <c r="H167" s="746"/>
      <c r="I167" s="746"/>
      <c r="J167" s="746"/>
      <c r="K167" s="746"/>
      <c r="L167" s="746"/>
      <c r="M167" s="746"/>
      <c r="N167" s="746"/>
      <c r="O167" s="748"/>
      <c r="P167" s="758" t="s">
        <v>79</v>
      </c>
      <c r="Q167" s="759"/>
      <c r="R167" s="759"/>
      <c r="S167" s="759"/>
      <c r="T167" s="759"/>
      <c r="U167" s="759"/>
      <c r="V167" s="760"/>
      <c r="W167" s="37" t="s">
        <v>68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hidden="1" customHeight="1" x14ac:dyDescent="0.25">
      <c r="A168" s="757" t="s">
        <v>63</v>
      </c>
      <c r="B168" s="746"/>
      <c r="C168" s="746"/>
      <c r="D168" s="746"/>
      <c r="E168" s="746"/>
      <c r="F168" s="746"/>
      <c r="G168" s="746"/>
      <c r="H168" s="746"/>
      <c r="I168" s="746"/>
      <c r="J168" s="746"/>
      <c r="K168" s="746"/>
      <c r="L168" s="746"/>
      <c r="M168" s="746"/>
      <c r="N168" s="746"/>
      <c r="O168" s="746"/>
      <c r="P168" s="746"/>
      <c r="Q168" s="746"/>
      <c r="R168" s="746"/>
      <c r="S168" s="746"/>
      <c r="T168" s="746"/>
      <c r="U168" s="746"/>
      <c r="V168" s="746"/>
      <c r="W168" s="746"/>
      <c r="X168" s="746"/>
      <c r="Y168" s="746"/>
      <c r="Z168" s="746"/>
      <c r="AA168" s="737"/>
      <c r="AB168" s="737"/>
      <c r="AC168" s="737"/>
    </row>
    <row r="169" spans="1:68" ht="16.5" hidden="1" customHeight="1" x14ac:dyDescent="0.25">
      <c r="A169" s="54" t="s">
        <v>287</v>
      </c>
      <c r="B169" s="54" t="s">
        <v>288</v>
      </c>
      <c r="C169" s="31">
        <v>4301051653</v>
      </c>
      <c r="D169" s="749">
        <v>4607091386264</v>
      </c>
      <c r="E169" s="750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66</v>
      </c>
      <c r="L169" s="32"/>
      <c r="M169" s="33" t="s">
        <v>93</v>
      </c>
      <c r="N169" s="33"/>
      <c r="O169" s="32">
        <v>31</v>
      </c>
      <c r="P169" s="90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52"/>
      <c r="R169" s="752"/>
      <c r="S169" s="752"/>
      <c r="T169" s="753"/>
      <c r="U169" s="34"/>
      <c r="V169" s="34"/>
      <c r="W169" s="35" t="s">
        <v>68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289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290</v>
      </c>
      <c r="B170" s="54" t="s">
        <v>291</v>
      </c>
      <c r="C170" s="31">
        <v>4301051313</v>
      </c>
      <c r="D170" s="749">
        <v>4607091385427</v>
      </c>
      <c r="E170" s="750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66</v>
      </c>
      <c r="L170" s="32"/>
      <c r="M170" s="33" t="s">
        <v>67</v>
      </c>
      <c r="N170" s="33"/>
      <c r="O170" s="32">
        <v>40</v>
      </c>
      <c r="P170" s="80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52"/>
      <c r="R170" s="752"/>
      <c r="S170" s="752"/>
      <c r="T170" s="753"/>
      <c r="U170" s="34"/>
      <c r="V170" s="34"/>
      <c r="W170" s="35" t="s">
        <v>68</v>
      </c>
      <c r="X170" s="741">
        <v>0</v>
      </c>
      <c r="Y170" s="742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47"/>
      <c r="B171" s="746"/>
      <c r="C171" s="746"/>
      <c r="D171" s="746"/>
      <c r="E171" s="746"/>
      <c r="F171" s="746"/>
      <c r="G171" s="746"/>
      <c r="H171" s="746"/>
      <c r="I171" s="746"/>
      <c r="J171" s="746"/>
      <c r="K171" s="746"/>
      <c r="L171" s="746"/>
      <c r="M171" s="746"/>
      <c r="N171" s="746"/>
      <c r="O171" s="748"/>
      <c r="P171" s="758" t="s">
        <v>79</v>
      </c>
      <c r="Q171" s="759"/>
      <c r="R171" s="759"/>
      <c r="S171" s="759"/>
      <c r="T171" s="759"/>
      <c r="U171" s="759"/>
      <c r="V171" s="760"/>
      <c r="W171" s="37" t="s">
        <v>80</v>
      </c>
      <c r="X171" s="743">
        <f>IFERROR(X169/H169,"0")+IFERROR(X170/H170,"0")</f>
        <v>0</v>
      </c>
      <c r="Y171" s="743">
        <f>IFERROR(Y169/H169,"0")+IFERROR(Y170/H170,"0")</f>
        <v>0</v>
      </c>
      <c r="Z171" s="743">
        <f>IFERROR(IF(Z169="",0,Z169),"0")+IFERROR(IF(Z170="",0,Z170),"0")</f>
        <v>0</v>
      </c>
      <c r="AA171" s="744"/>
      <c r="AB171" s="744"/>
      <c r="AC171" s="744"/>
    </row>
    <row r="172" spans="1:68" hidden="1" x14ac:dyDescent="0.2">
      <c r="A172" s="746"/>
      <c r="B172" s="746"/>
      <c r="C172" s="746"/>
      <c r="D172" s="746"/>
      <c r="E172" s="746"/>
      <c r="F172" s="746"/>
      <c r="G172" s="746"/>
      <c r="H172" s="746"/>
      <c r="I172" s="746"/>
      <c r="J172" s="746"/>
      <c r="K172" s="746"/>
      <c r="L172" s="746"/>
      <c r="M172" s="746"/>
      <c r="N172" s="746"/>
      <c r="O172" s="748"/>
      <c r="P172" s="758" t="s">
        <v>79</v>
      </c>
      <c r="Q172" s="759"/>
      <c r="R172" s="759"/>
      <c r="S172" s="759"/>
      <c r="T172" s="759"/>
      <c r="U172" s="759"/>
      <c r="V172" s="760"/>
      <c r="W172" s="37" t="s">
        <v>68</v>
      </c>
      <c r="X172" s="743">
        <f>IFERROR(SUM(X169:X170),"0")</f>
        <v>0</v>
      </c>
      <c r="Y172" s="743">
        <f>IFERROR(SUM(Y169:Y170),"0")</f>
        <v>0</v>
      </c>
      <c r="Z172" s="37"/>
      <c r="AA172" s="744"/>
      <c r="AB172" s="744"/>
      <c r="AC172" s="744"/>
    </row>
    <row r="173" spans="1:68" ht="27.75" hidden="1" customHeight="1" x14ac:dyDescent="0.2">
      <c r="A173" s="791" t="s">
        <v>293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48"/>
      <c r="AB173" s="48"/>
      <c r="AC173" s="48"/>
    </row>
    <row r="174" spans="1:68" ht="16.5" hidden="1" customHeight="1" x14ac:dyDescent="0.25">
      <c r="A174" s="745" t="s">
        <v>294</v>
      </c>
      <c r="B174" s="746"/>
      <c r="C174" s="746"/>
      <c r="D174" s="746"/>
      <c r="E174" s="746"/>
      <c r="F174" s="746"/>
      <c r="G174" s="746"/>
      <c r="H174" s="746"/>
      <c r="I174" s="746"/>
      <c r="J174" s="746"/>
      <c r="K174" s="746"/>
      <c r="L174" s="746"/>
      <c r="M174" s="746"/>
      <c r="N174" s="746"/>
      <c r="O174" s="746"/>
      <c r="P174" s="746"/>
      <c r="Q174" s="746"/>
      <c r="R174" s="746"/>
      <c r="S174" s="746"/>
      <c r="T174" s="746"/>
      <c r="U174" s="746"/>
      <c r="V174" s="746"/>
      <c r="W174" s="746"/>
      <c r="X174" s="746"/>
      <c r="Y174" s="746"/>
      <c r="Z174" s="746"/>
      <c r="AA174" s="736"/>
      <c r="AB174" s="736"/>
      <c r="AC174" s="736"/>
    </row>
    <row r="175" spans="1:68" ht="14.25" hidden="1" customHeight="1" x14ac:dyDescent="0.25">
      <c r="A175" s="757" t="s">
        <v>136</v>
      </c>
      <c r="B175" s="746"/>
      <c r="C175" s="746"/>
      <c r="D175" s="746"/>
      <c r="E175" s="746"/>
      <c r="F175" s="746"/>
      <c r="G175" s="746"/>
      <c r="H175" s="746"/>
      <c r="I175" s="746"/>
      <c r="J175" s="746"/>
      <c r="K175" s="746"/>
      <c r="L175" s="746"/>
      <c r="M175" s="746"/>
      <c r="N175" s="746"/>
      <c r="O175" s="746"/>
      <c r="P175" s="746"/>
      <c r="Q175" s="746"/>
      <c r="R175" s="746"/>
      <c r="S175" s="746"/>
      <c r="T175" s="746"/>
      <c r="U175" s="746"/>
      <c r="V175" s="746"/>
      <c r="W175" s="746"/>
      <c r="X175" s="746"/>
      <c r="Y175" s="746"/>
      <c r="Z175" s="746"/>
      <c r="AA175" s="737"/>
      <c r="AB175" s="737"/>
      <c r="AC175" s="737"/>
    </row>
    <row r="176" spans="1:68" ht="27" customHeight="1" x14ac:dyDescent="0.25">
      <c r="A176" s="54" t="s">
        <v>295</v>
      </c>
      <c r="B176" s="54" t="s">
        <v>296</v>
      </c>
      <c r="C176" s="31">
        <v>4301020323</v>
      </c>
      <c r="D176" s="749">
        <v>4680115886223</v>
      </c>
      <c r="E176" s="750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110</v>
      </c>
      <c r="L176" s="32"/>
      <c r="M176" s="33" t="s">
        <v>67</v>
      </c>
      <c r="N176" s="33"/>
      <c r="O176" s="32">
        <v>40</v>
      </c>
      <c r="P176" s="10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52"/>
      <c r="R176" s="752"/>
      <c r="S176" s="752"/>
      <c r="T176" s="753"/>
      <c r="U176" s="34"/>
      <c r="V176" s="34"/>
      <c r="W176" s="35" t="s">
        <v>68</v>
      </c>
      <c r="X176" s="741">
        <v>4</v>
      </c>
      <c r="Y176" s="742">
        <f>IFERROR(IF(X176="",0,CEILING((X176/$H176),1)*$H176),"")</f>
        <v>5.9399999999999995</v>
      </c>
      <c r="Z176" s="36">
        <f>IFERROR(IF(Y176=0,"",ROUNDUP(Y176/H176,0)*0.00502),"")</f>
        <v>1.506E-2</v>
      </c>
      <c r="AA176" s="56"/>
      <c r="AB176" s="57"/>
      <c r="AC176" s="233" t="s">
        <v>297</v>
      </c>
      <c r="AG176" s="64"/>
      <c r="AJ176" s="68"/>
      <c r="AK176" s="68">
        <v>0</v>
      </c>
      <c r="BB176" s="234" t="s">
        <v>1</v>
      </c>
      <c r="BM176" s="64">
        <f>IFERROR(X176*I176/H176,"0")</f>
        <v>4.2020202020202024</v>
      </c>
      <c r="BN176" s="64">
        <f>IFERROR(Y176*I176/H176,"0")</f>
        <v>6.24</v>
      </c>
      <c r="BO176" s="64">
        <f>IFERROR(1/J176*(X176/H176),"0")</f>
        <v>8.6333419666753015E-3</v>
      </c>
      <c r="BP176" s="64">
        <f>IFERROR(1/J176*(Y176/H176),"0")</f>
        <v>1.282051282051282E-2</v>
      </c>
    </row>
    <row r="177" spans="1:68" x14ac:dyDescent="0.2">
      <c r="A177" s="747"/>
      <c r="B177" s="746"/>
      <c r="C177" s="746"/>
      <c r="D177" s="746"/>
      <c r="E177" s="746"/>
      <c r="F177" s="746"/>
      <c r="G177" s="746"/>
      <c r="H177" s="746"/>
      <c r="I177" s="746"/>
      <c r="J177" s="746"/>
      <c r="K177" s="746"/>
      <c r="L177" s="746"/>
      <c r="M177" s="746"/>
      <c r="N177" s="746"/>
      <c r="O177" s="748"/>
      <c r="P177" s="758" t="s">
        <v>79</v>
      </c>
      <c r="Q177" s="759"/>
      <c r="R177" s="759"/>
      <c r="S177" s="759"/>
      <c r="T177" s="759"/>
      <c r="U177" s="759"/>
      <c r="V177" s="760"/>
      <c r="W177" s="37" t="s">
        <v>80</v>
      </c>
      <c r="X177" s="743">
        <f>IFERROR(X176/H176,"0")</f>
        <v>2.0202020202020203</v>
      </c>
      <c r="Y177" s="743">
        <f>IFERROR(Y176/H176,"0")</f>
        <v>2.9999999999999996</v>
      </c>
      <c r="Z177" s="743">
        <f>IFERROR(IF(Z176="",0,Z176),"0")</f>
        <v>1.506E-2</v>
      </c>
      <c r="AA177" s="744"/>
      <c r="AB177" s="744"/>
      <c r="AC177" s="744"/>
    </row>
    <row r="178" spans="1:68" x14ac:dyDescent="0.2">
      <c r="A178" s="746"/>
      <c r="B178" s="746"/>
      <c r="C178" s="746"/>
      <c r="D178" s="746"/>
      <c r="E178" s="746"/>
      <c r="F178" s="746"/>
      <c r="G178" s="746"/>
      <c r="H178" s="746"/>
      <c r="I178" s="746"/>
      <c r="J178" s="746"/>
      <c r="K178" s="746"/>
      <c r="L178" s="746"/>
      <c r="M178" s="746"/>
      <c r="N178" s="746"/>
      <c r="O178" s="748"/>
      <c r="P178" s="758" t="s">
        <v>79</v>
      </c>
      <c r="Q178" s="759"/>
      <c r="R178" s="759"/>
      <c r="S178" s="759"/>
      <c r="T178" s="759"/>
      <c r="U178" s="759"/>
      <c r="V178" s="760"/>
      <c r="W178" s="37" t="s">
        <v>68</v>
      </c>
      <c r="X178" s="743">
        <f>IFERROR(SUM(X176:X176),"0")</f>
        <v>4</v>
      </c>
      <c r="Y178" s="743">
        <f>IFERROR(SUM(Y176:Y176),"0")</f>
        <v>5.9399999999999995</v>
      </c>
      <c r="Z178" s="37"/>
      <c r="AA178" s="744"/>
      <c r="AB178" s="744"/>
      <c r="AC178" s="744"/>
    </row>
    <row r="179" spans="1:68" ht="14.25" hidden="1" customHeight="1" x14ac:dyDescent="0.25">
      <c r="A179" s="757" t="s">
        <v>147</v>
      </c>
      <c r="B179" s="746"/>
      <c r="C179" s="746"/>
      <c r="D179" s="746"/>
      <c r="E179" s="746"/>
      <c r="F179" s="746"/>
      <c r="G179" s="746"/>
      <c r="H179" s="746"/>
      <c r="I179" s="746"/>
      <c r="J179" s="746"/>
      <c r="K179" s="746"/>
      <c r="L179" s="746"/>
      <c r="M179" s="746"/>
      <c r="N179" s="746"/>
      <c r="O179" s="746"/>
      <c r="P179" s="746"/>
      <c r="Q179" s="746"/>
      <c r="R179" s="746"/>
      <c r="S179" s="746"/>
      <c r="T179" s="746"/>
      <c r="U179" s="746"/>
      <c r="V179" s="746"/>
      <c r="W179" s="746"/>
      <c r="X179" s="746"/>
      <c r="Y179" s="746"/>
      <c r="Z179" s="746"/>
      <c r="AA179" s="737"/>
      <c r="AB179" s="737"/>
      <c r="AC179" s="737"/>
    </row>
    <row r="180" spans="1:68" ht="27" customHeight="1" x14ac:dyDescent="0.25">
      <c r="A180" s="54" t="s">
        <v>298</v>
      </c>
      <c r="B180" s="54" t="s">
        <v>299</v>
      </c>
      <c r="C180" s="31">
        <v>4301031191</v>
      </c>
      <c r="D180" s="749">
        <v>4680115880993</v>
      </c>
      <c r="E180" s="750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103</v>
      </c>
      <c r="L180" s="32"/>
      <c r="M180" s="33" t="s">
        <v>67</v>
      </c>
      <c r="N180" s="33"/>
      <c r="O180" s="32">
        <v>40</v>
      </c>
      <c r="P180" s="9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52"/>
      <c r="R180" s="752"/>
      <c r="S180" s="752"/>
      <c r="T180" s="753"/>
      <c r="U180" s="34"/>
      <c r="V180" s="34"/>
      <c r="W180" s="35" t="s">
        <v>68</v>
      </c>
      <c r="X180" s="741">
        <v>69</v>
      </c>
      <c r="Y180" s="742">
        <f t="shared" ref="Y180:Y187" si="31">IFERROR(IF(X180="",0,CEILING((X180/$H180),1)*$H180),"")</f>
        <v>71.400000000000006</v>
      </c>
      <c r="Z180" s="36">
        <f>IFERROR(IF(Y180=0,"",ROUNDUP(Y180/H180,0)*0.00902),"")</f>
        <v>0.15334</v>
      </c>
      <c r="AA180" s="56"/>
      <c r="AB180" s="57"/>
      <c r="AC180" s="235" t="s">
        <v>300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73.435714285714283</v>
      </c>
      <c r="BN180" s="64">
        <f t="shared" ref="BN180:BN187" si="33">IFERROR(Y180*I180/H180,"0")</f>
        <v>75.989999999999995</v>
      </c>
      <c r="BO180" s="64">
        <f t="shared" ref="BO180:BO187" si="34">IFERROR(1/J180*(X180/H180),"0")</f>
        <v>0.12445887445887445</v>
      </c>
      <c r="BP180" s="64">
        <f t="shared" ref="BP180:BP187" si="35">IFERROR(1/J180*(Y180/H180),"0")</f>
        <v>0.12878787878787878</v>
      </c>
    </row>
    <row r="181" spans="1:68" ht="27" hidden="1" customHeight="1" x14ac:dyDescent="0.25">
      <c r="A181" s="54" t="s">
        <v>301</v>
      </c>
      <c r="B181" s="54" t="s">
        <v>302</v>
      </c>
      <c r="C181" s="31">
        <v>4301031204</v>
      </c>
      <c r="D181" s="749">
        <v>4680115881761</v>
      </c>
      <c r="E181" s="750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103</v>
      </c>
      <c r="L181" s="32"/>
      <c r="M181" s="33" t="s">
        <v>67</v>
      </c>
      <c r="N181" s="33"/>
      <c r="O181" s="32">
        <v>40</v>
      </c>
      <c r="P181" s="11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52"/>
      <c r="R181" s="752"/>
      <c r="S181" s="752"/>
      <c r="T181" s="753"/>
      <c r="U181" s="34"/>
      <c r="V181" s="34"/>
      <c r="W181" s="35" t="s">
        <v>68</v>
      </c>
      <c r="X181" s="741">
        <v>0</v>
      </c>
      <c r="Y181" s="742">
        <f t="shared" si="31"/>
        <v>0</v>
      </c>
      <c r="Z181" s="36" t="str">
        <f>IFERROR(IF(Y181=0,"",ROUNDUP(Y181/H181,0)*0.00902),"")</f>
        <v/>
      </c>
      <c r="AA181" s="56"/>
      <c r="AB181" s="57"/>
      <c r="AC181" s="237" t="s">
        <v>303</v>
      </c>
      <c r="AG181" s="64"/>
      <c r="AJ181" s="68"/>
      <c r="AK181" s="68">
        <v>0</v>
      </c>
      <c r="BB181" s="238" t="s">
        <v>1</v>
      </c>
      <c r="BM181" s="64">
        <f t="shared" si="32"/>
        <v>0</v>
      </c>
      <c r="BN181" s="64">
        <f t="shared" si="33"/>
        <v>0</v>
      </c>
      <c r="BO181" s="64">
        <f t="shared" si="34"/>
        <v>0</v>
      </c>
      <c r="BP181" s="64">
        <f t="shared" si="35"/>
        <v>0</v>
      </c>
    </row>
    <row r="182" spans="1:68" ht="27" customHeight="1" x14ac:dyDescent="0.25">
      <c r="A182" s="54" t="s">
        <v>304</v>
      </c>
      <c r="B182" s="54" t="s">
        <v>305</v>
      </c>
      <c r="C182" s="31">
        <v>4301031201</v>
      </c>
      <c r="D182" s="749">
        <v>4680115881563</v>
      </c>
      <c r="E182" s="750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103</v>
      </c>
      <c r="L182" s="32"/>
      <c r="M182" s="33" t="s">
        <v>67</v>
      </c>
      <c r="N182" s="33"/>
      <c r="O182" s="32">
        <v>40</v>
      </c>
      <c r="P182" s="9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52"/>
      <c r="R182" s="752"/>
      <c r="S182" s="752"/>
      <c r="T182" s="753"/>
      <c r="U182" s="34"/>
      <c r="V182" s="34"/>
      <c r="W182" s="35" t="s">
        <v>68</v>
      </c>
      <c r="X182" s="741">
        <v>120</v>
      </c>
      <c r="Y182" s="742">
        <f t="shared" si="31"/>
        <v>121.80000000000001</v>
      </c>
      <c r="Z182" s="36">
        <f>IFERROR(IF(Y182=0,"",ROUNDUP(Y182/H182,0)*0.00902),"")</f>
        <v>0.26158000000000003</v>
      </c>
      <c r="AA182" s="56"/>
      <c r="AB182" s="57"/>
      <c r="AC182" s="239" t="s">
        <v>306</v>
      </c>
      <c r="AG182" s="64"/>
      <c r="AJ182" s="68"/>
      <c r="AK182" s="68">
        <v>0</v>
      </c>
      <c r="BB182" s="240" t="s">
        <v>1</v>
      </c>
      <c r="BM182" s="64">
        <f t="shared" si="32"/>
        <v>126</v>
      </c>
      <c r="BN182" s="64">
        <f t="shared" si="33"/>
        <v>127.89</v>
      </c>
      <c r="BO182" s="64">
        <f t="shared" si="34"/>
        <v>0.21645021645021645</v>
      </c>
      <c r="BP182" s="64">
        <f t="shared" si="35"/>
        <v>0.2196969696969697</v>
      </c>
    </row>
    <row r="183" spans="1:68" ht="27" hidden="1" customHeight="1" x14ac:dyDescent="0.25">
      <c r="A183" s="54" t="s">
        <v>307</v>
      </c>
      <c r="B183" s="54" t="s">
        <v>308</v>
      </c>
      <c r="C183" s="31">
        <v>4301031199</v>
      </c>
      <c r="D183" s="749">
        <v>4680115880986</v>
      </c>
      <c r="E183" s="750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110</v>
      </c>
      <c r="L183" s="32"/>
      <c r="M183" s="33" t="s">
        <v>67</v>
      </c>
      <c r="N183" s="33"/>
      <c r="O183" s="32">
        <v>40</v>
      </c>
      <c r="P183" s="10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52"/>
      <c r="R183" s="752"/>
      <c r="S183" s="752"/>
      <c r="T183" s="753"/>
      <c r="U183" s="34"/>
      <c r="V183" s="34"/>
      <c r="W183" s="35" t="s">
        <v>68</v>
      </c>
      <c r="X183" s="741">
        <v>0</v>
      </c>
      <c r="Y183" s="742">
        <f t="shared" si="31"/>
        <v>0</v>
      </c>
      <c r="Z183" s="36" t="str">
        <f>IFERROR(IF(Y183=0,"",ROUNDUP(Y183/H183,0)*0.00502),"")</f>
        <v/>
      </c>
      <c r="AA183" s="56"/>
      <c r="AB183" s="57"/>
      <c r="AC183" s="241" t="s">
        <v>300</v>
      </c>
      <c r="AG183" s="64"/>
      <c r="AJ183" s="68"/>
      <c r="AK183" s="68">
        <v>0</v>
      </c>
      <c r="BB183" s="242" t="s">
        <v>1</v>
      </c>
      <c r="BM183" s="64">
        <f t="shared" si="32"/>
        <v>0</v>
      </c>
      <c r="BN183" s="64">
        <f t="shared" si="33"/>
        <v>0</v>
      </c>
      <c r="BO183" s="64">
        <f t="shared" si="34"/>
        <v>0</v>
      </c>
      <c r="BP183" s="64">
        <f t="shared" si="35"/>
        <v>0</v>
      </c>
    </row>
    <row r="184" spans="1:68" ht="27" hidden="1" customHeight="1" x14ac:dyDescent="0.25">
      <c r="A184" s="54" t="s">
        <v>309</v>
      </c>
      <c r="B184" s="54" t="s">
        <v>310</v>
      </c>
      <c r="C184" s="31">
        <v>4301031205</v>
      </c>
      <c r="D184" s="749">
        <v>4680115881785</v>
      </c>
      <c r="E184" s="750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52"/>
      <c r="R184" s="752"/>
      <c r="S184" s="752"/>
      <c r="T184" s="753"/>
      <c r="U184" s="34"/>
      <c r="V184" s="34"/>
      <c r="W184" s="35" t="s">
        <v>68</v>
      </c>
      <c r="X184" s="741">
        <v>0</v>
      </c>
      <c r="Y184" s="742">
        <f t="shared" si="31"/>
        <v>0</v>
      </c>
      <c r="Z184" s="36" t="str">
        <f>IFERROR(IF(Y184=0,"",ROUNDUP(Y184/H184,0)*0.00502),"")</f>
        <v/>
      </c>
      <c r="AA184" s="56"/>
      <c r="AB184" s="57"/>
      <c r="AC184" s="243" t="s">
        <v>303</v>
      </c>
      <c r="AG184" s="64"/>
      <c r="AJ184" s="68"/>
      <c r="AK184" s="68">
        <v>0</v>
      </c>
      <c r="BB184" s="244" t="s">
        <v>1</v>
      </c>
      <c r="BM184" s="64">
        <f t="shared" si="32"/>
        <v>0</v>
      </c>
      <c r="BN184" s="64">
        <f t="shared" si="33"/>
        <v>0</v>
      </c>
      <c r="BO184" s="64">
        <f t="shared" si="34"/>
        <v>0</v>
      </c>
      <c r="BP184" s="64">
        <f t="shared" si="35"/>
        <v>0</v>
      </c>
    </row>
    <row r="185" spans="1:68" ht="27" hidden="1" customHeight="1" x14ac:dyDescent="0.25">
      <c r="A185" s="54" t="s">
        <v>311</v>
      </c>
      <c r="B185" s="54" t="s">
        <v>312</v>
      </c>
      <c r="C185" s="31">
        <v>4301031202</v>
      </c>
      <c r="D185" s="749">
        <v>4680115881679</v>
      </c>
      <c r="E185" s="750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52"/>
      <c r="R185" s="752"/>
      <c r="S185" s="752"/>
      <c r="T185" s="753"/>
      <c r="U185" s="34"/>
      <c r="V185" s="34"/>
      <c r="W185" s="35" t="s">
        <v>68</v>
      </c>
      <c r="X185" s="741">
        <v>0</v>
      </c>
      <c r="Y185" s="742">
        <f t="shared" si="31"/>
        <v>0</v>
      </c>
      <c r="Z185" s="36" t="str">
        <f>IFERROR(IF(Y185=0,"",ROUNDUP(Y185/H185,0)*0.00502),"")</f>
        <v/>
      </c>
      <c r="AA185" s="56"/>
      <c r="AB185" s="57"/>
      <c r="AC185" s="245" t="s">
        <v>306</v>
      </c>
      <c r="AG185" s="64"/>
      <c r="AJ185" s="68"/>
      <c r="AK185" s="68">
        <v>0</v>
      </c>
      <c r="BB185" s="246" t="s">
        <v>1</v>
      </c>
      <c r="BM185" s="64">
        <f t="shared" si="32"/>
        <v>0</v>
      </c>
      <c r="BN185" s="64">
        <f t="shared" si="33"/>
        <v>0</v>
      </c>
      <c r="BO185" s="64">
        <f t="shared" si="34"/>
        <v>0</v>
      </c>
      <c r="BP185" s="64">
        <f t="shared" si="35"/>
        <v>0</v>
      </c>
    </row>
    <row r="186" spans="1:68" ht="27" hidden="1" customHeight="1" x14ac:dyDescent="0.25">
      <c r="A186" s="54" t="s">
        <v>313</v>
      </c>
      <c r="B186" s="54" t="s">
        <v>314</v>
      </c>
      <c r="C186" s="31">
        <v>4301031158</v>
      </c>
      <c r="D186" s="749">
        <v>4680115880191</v>
      </c>
      <c r="E186" s="750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66</v>
      </c>
      <c r="L186" s="32"/>
      <c r="M186" s="33" t="s">
        <v>67</v>
      </c>
      <c r="N186" s="33"/>
      <c r="O186" s="32">
        <v>40</v>
      </c>
      <c r="P186" s="11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52"/>
      <c r="R186" s="752"/>
      <c r="S186" s="752"/>
      <c r="T186" s="753"/>
      <c r="U186" s="34"/>
      <c r="V186" s="34"/>
      <c r="W186" s="35" t="s">
        <v>68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306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hidden="1" customHeight="1" x14ac:dyDescent="0.25">
      <c r="A187" s="54" t="s">
        <v>315</v>
      </c>
      <c r="B187" s="54" t="s">
        <v>316</v>
      </c>
      <c r="C187" s="31">
        <v>4301031245</v>
      </c>
      <c r="D187" s="749">
        <v>4680115883963</v>
      </c>
      <c r="E187" s="750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9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52"/>
      <c r="R187" s="752"/>
      <c r="S187" s="752"/>
      <c r="T187" s="753"/>
      <c r="U187" s="34"/>
      <c r="V187" s="34"/>
      <c r="W187" s="35" t="s">
        <v>68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317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x14ac:dyDescent="0.2">
      <c r="A188" s="747"/>
      <c r="B188" s="746"/>
      <c r="C188" s="746"/>
      <c r="D188" s="746"/>
      <c r="E188" s="746"/>
      <c r="F188" s="746"/>
      <c r="G188" s="746"/>
      <c r="H188" s="746"/>
      <c r="I188" s="746"/>
      <c r="J188" s="746"/>
      <c r="K188" s="746"/>
      <c r="L188" s="746"/>
      <c r="M188" s="746"/>
      <c r="N188" s="746"/>
      <c r="O188" s="748"/>
      <c r="P188" s="758" t="s">
        <v>79</v>
      </c>
      <c r="Q188" s="759"/>
      <c r="R188" s="759"/>
      <c r="S188" s="759"/>
      <c r="T188" s="759"/>
      <c r="U188" s="759"/>
      <c r="V188" s="760"/>
      <c r="W188" s="37" t="s">
        <v>80</v>
      </c>
      <c r="X188" s="743">
        <f>IFERROR(X180/H180,"0")+IFERROR(X181/H181,"0")+IFERROR(X182/H182,"0")+IFERROR(X183/H183,"0")+IFERROR(X184/H184,"0")+IFERROR(X185/H185,"0")+IFERROR(X186/H186,"0")+IFERROR(X187/H187,"0")</f>
        <v>45</v>
      </c>
      <c r="Y188" s="743">
        <f>IFERROR(Y180/H180,"0")+IFERROR(Y181/H181,"0")+IFERROR(Y182/H182,"0")+IFERROR(Y183/H183,"0")+IFERROR(Y184/H184,"0")+IFERROR(Y185/H185,"0")+IFERROR(Y186/H186,"0")+IFERROR(Y187/H187,"0")</f>
        <v>46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0.41492000000000007</v>
      </c>
      <c r="AA188" s="744"/>
      <c r="AB188" s="744"/>
      <c r="AC188" s="744"/>
    </row>
    <row r="189" spans="1:68" x14ac:dyDescent="0.2">
      <c r="A189" s="746"/>
      <c r="B189" s="746"/>
      <c r="C189" s="746"/>
      <c r="D189" s="746"/>
      <c r="E189" s="746"/>
      <c r="F189" s="746"/>
      <c r="G189" s="746"/>
      <c r="H189" s="746"/>
      <c r="I189" s="746"/>
      <c r="J189" s="746"/>
      <c r="K189" s="746"/>
      <c r="L189" s="746"/>
      <c r="M189" s="746"/>
      <c r="N189" s="746"/>
      <c r="O189" s="748"/>
      <c r="P189" s="758" t="s">
        <v>79</v>
      </c>
      <c r="Q189" s="759"/>
      <c r="R189" s="759"/>
      <c r="S189" s="759"/>
      <c r="T189" s="759"/>
      <c r="U189" s="759"/>
      <c r="V189" s="760"/>
      <c r="W189" s="37" t="s">
        <v>68</v>
      </c>
      <c r="X189" s="743">
        <f>IFERROR(SUM(X180:X187),"0")</f>
        <v>189</v>
      </c>
      <c r="Y189" s="743">
        <f>IFERROR(SUM(Y180:Y187),"0")</f>
        <v>193.20000000000002</v>
      </c>
      <c r="Z189" s="37"/>
      <c r="AA189" s="744"/>
      <c r="AB189" s="744"/>
      <c r="AC189" s="744"/>
    </row>
    <row r="190" spans="1:68" ht="16.5" hidden="1" customHeight="1" x14ac:dyDescent="0.25">
      <c r="A190" s="745" t="s">
        <v>318</v>
      </c>
      <c r="B190" s="746"/>
      <c r="C190" s="746"/>
      <c r="D190" s="746"/>
      <c r="E190" s="746"/>
      <c r="F190" s="746"/>
      <c r="G190" s="746"/>
      <c r="H190" s="746"/>
      <c r="I190" s="746"/>
      <c r="J190" s="746"/>
      <c r="K190" s="746"/>
      <c r="L190" s="746"/>
      <c r="M190" s="746"/>
      <c r="N190" s="746"/>
      <c r="O190" s="746"/>
      <c r="P190" s="746"/>
      <c r="Q190" s="746"/>
      <c r="R190" s="746"/>
      <c r="S190" s="746"/>
      <c r="T190" s="746"/>
      <c r="U190" s="746"/>
      <c r="V190" s="746"/>
      <c r="W190" s="746"/>
      <c r="X190" s="746"/>
      <c r="Y190" s="746"/>
      <c r="Z190" s="746"/>
      <c r="AA190" s="736"/>
      <c r="AB190" s="736"/>
      <c r="AC190" s="736"/>
    </row>
    <row r="191" spans="1:68" ht="14.25" hidden="1" customHeight="1" x14ac:dyDescent="0.25">
      <c r="A191" s="757" t="s">
        <v>89</v>
      </c>
      <c r="B191" s="746"/>
      <c r="C191" s="746"/>
      <c r="D191" s="746"/>
      <c r="E191" s="746"/>
      <c r="F191" s="746"/>
      <c r="G191" s="746"/>
      <c r="H191" s="746"/>
      <c r="I191" s="746"/>
      <c r="J191" s="746"/>
      <c r="K191" s="746"/>
      <c r="L191" s="746"/>
      <c r="M191" s="746"/>
      <c r="N191" s="746"/>
      <c r="O191" s="746"/>
      <c r="P191" s="746"/>
      <c r="Q191" s="746"/>
      <c r="R191" s="746"/>
      <c r="S191" s="746"/>
      <c r="T191" s="746"/>
      <c r="U191" s="746"/>
      <c r="V191" s="746"/>
      <c r="W191" s="746"/>
      <c r="X191" s="746"/>
      <c r="Y191" s="746"/>
      <c r="Z191" s="746"/>
      <c r="AA191" s="737"/>
      <c r="AB191" s="737"/>
      <c r="AC191" s="737"/>
    </row>
    <row r="192" spans="1:68" ht="16.5" hidden="1" customHeight="1" x14ac:dyDescent="0.25">
      <c r="A192" s="54" t="s">
        <v>319</v>
      </c>
      <c r="B192" s="54" t="s">
        <v>320</v>
      </c>
      <c r="C192" s="31">
        <v>4301011450</v>
      </c>
      <c r="D192" s="749">
        <v>4680115881402</v>
      </c>
      <c r="E192" s="750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92</v>
      </c>
      <c r="L192" s="32"/>
      <c r="M192" s="33" t="s">
        <v>96</v>
      </c>
      <c r="N192" s="33"/>
      <c r="O192" s="32">
        <v>55</v>
      </c>
      <c r="P192" s="88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52"/>
      <c r="R192" s="752"/>
      <c r="S192" s="752"/>
      <c r="T192" s="753"/>
      <c r="U192" s="34"/>
      <c r="V192" s="34"/>
      <c r="W192" s="35" t="s">
        <v>68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321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322</v>
      </c>
      <c r="B193" s="54" t="s">
        <v>323</v>
      </c>
      <c r="C193" s="31">
        <v>4301011768</v>
      </c>
      <c r="D193" s="749">
        <v>4680115881396</v>
      </c>
      <c r="E193" s="750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66</v>
      </c>
      <c r="L193" s="32"/>
      <c r="M193" s="33" t="s">
        <v>96</v>
      </c>
      <c r="N193" s="33"/>
      <c r="O193" s="32">
        <v>55</v>
      </c>
      <c r="P193" s="10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52"/>
      <c r="R193" s="752"/>
      <c r="S193" s="752"/>
      <c r="T193" s="753"/>
      <c r="U193" s="34"/>
      <c r="V193" s="34"/>
      <c r="W193" s="35" t="s">
        <v>68</v>
      </c>
      <c r="X193" s="741">
        <v>0</v>
      </c>
      <c r="Y193" s="7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53" t="s">
        <v>321</v>
      </c>
      <c r="AG193" s="64"/>
      <c r="AJ193" s="68"/>
      <c r="AK193" s="68">
        <v>0</v>
      </c>
      <c r="BB193" s="254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747"/>
      <c r="B194" s="746"/>
      <c r="C194" s="746"/>
      <c r="D194" s="746"/>
      <c r="E194" s="746"/>
      <c r="F194" s="746"/>
      <c r="G194" s="746"/>
      <c r="H194" s="746"/>
      <c r="I194" s="746"/>
      <c r="J194" s="746"/>
      <c r="K194" s="746"/>
      <c r="L194" s="746"/>
      <c r="M194" s="746"/>
      <c r="N194" s="746"/>
      <c r="O194" s="748"/>
      <c r="P194" s="758" t="s">
        <v>79</v>
      </c>
      <c r="Q194" s="759"/>
      <c r="R194" s="759"/>
      <c r="S194" s="759"/>
      <c r="T194" s="759"/>
      <c r="U194" s="759"/>
      <c r="V194" s="760"/>
      <c r="W194" s="37" t="s">
        <v>80</v>
      </c>
      <c r="X194" s="743">
        <f>IFERROR(X192/H192,"0")+IFERROR(X193/H193,"0")</f>
        <v>0</v>
      </c>
      <c r="Y194" s="743">
        <f>IFERROR(Y192/H192,"0")+IFERROR(Y193/H193,"0")</f>
        <v>0</v>
      </c>
      <c r="Z194" s="743">
        <f>IFERROR(IF(Z192="",0,Z192),"0")+IFERROR(IF(Z193="",0,Z193),"0")</f>
        <v>0</v>
      </c>
      <c r="AA194" s="744"/>
      <c r="AB194" s="744"/>
      <c r="AC194" s="744"/>
    </row>
    <row r="195" spans="1:68" hidden="1" x14ac:dyDescent="0.2">
      <c r="A195" s="746"/>
      <c r="B195" s="746"/>
      <c r="C195" s="746"/>
      <c r="D195" s="746"/>
      <c r="E195" s="746"/>
      <c r="F195" s="746"/>
      <c r="G195" s="746"/>
      <c r="H195" s="746"/>
      <c r="I195" s="746"/>
      <c r="J195" s="746"/>
      <c r="K195" s="746"/>
      <c r="L195" s="746"/>
      <c r="M195" s="746"/>
      <c r="N195" s="746"/>
      <c r="O195" s="748"/>
      <c r="P195" s="758" t="s">
        <v>79</v>
      </c>
      <c r="Q195" s="759"/>
      <c r="R195" s="759"/>
      <c r="S195" s="759"/>
      <c r="T195" s="759"/>
      <c r="U195" s="759"/>
      <c r="V195" s="760"/>
      <c r="W195" s="37" t="s">
        <v>68</v>
      </c>
      <c r="X195" s="743">
        <f>IFERROR(SUM(X192:X193),"0")</f>
        <v>0</v>
      </c>
      <c r="Y195" s="743">
        <f>IFERROR(SUM(Y192:Y193),"0")</f>
        <v>0</v>
      </c>
      <c r="Z195" s="37"/>
      <c r="AA195" s="744"/>
      <c r="AB195" s="744"/>
      <c r="AC195" s="744"/>
    </row>
    <row r="196" spans="1:68" ht="14.25" hidden="1" customHeight="1" x14ac:dyDescent="0.25">
      <c r="A196" s="757" t="s">
        <v>136</v>
      </c>
      <c r="B196" s="746"/>
      <c r="C196" s="746"/>
      <c r="D196" s="746"/>
      <c r="E196" s="746"/>
      <c r="F196" s="746"/>
      <c r="G196" s="746"/>
      <c r="H196" s="746"/>
      <c r="I196" s="746"/>
      <c r="J196" s="746"/>
      <c r="K196" s="746"/>
      <c r="L196" s="746"/>
      <c r="M196" s="746"/>
      <c r="N196" s="746"/>
      <c r="O196" s="746"/>
      <c r="P196" s="746"/>
      <c r="Q196" s="746"/>
      <c r="R196" s="746"/>
      <c r="S196" s="746"/>
      <c r="T196" s="746"/>
      <c r="U196" s="746"/>
      <c r="V196" s="746"/>
      <c r="W196" s="746"/>
      <c r="X196" s="746"/>
      <c r="Y196" s="746"/>
      <c r="Z196" s="746"/>
      <c r="AA196" s="737"/>
      <c r="AB196" s="737"/>
      <c r="AC196" s="737"/>
    </row>
    <row r="197" spans="1:68" ht="16.5" hidden="1" customHeight="1" x14ac:dyDescent="0.25">
      <c r="A197" s="54" t="s">
        <v>324</v>
      </c>
      <c r="B197" s="54" t="s">
        <v>325</v>
      </c>
      <c r="C197" s="31">
        <v>4301020262</v>
      </c>
      <c r="D197" s="749">
        <v>4680115882935</v>
      </c>
      <c r="E197" s="750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92</v>
      </c>
      <c r="L197" s="32"/>
      <c r="M197" s="33" t="s">
        <v>93</v>
      </c>
      <c r="N197" s="33"/>
      <c r="O197" s="32">
        <v>50</v>
      </c>
      <c r="P197" s="9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52"/>
      <c r="R197" s="752"/>
      <c r="S197" s="752"/>
      <c r="T197" s="753"/>
      <c r="U197" s="34"/>
      <c r="V197" s="34"/>
      <c r="W197" s="35" t="s">
        <v>68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326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327</v>
      </c>
      <c r="B198" s="54" t="s">
        <v>328</v>
      </c>
      <c r="C198" s="31">
        <v>4301020220</v>
      </c>
      <c r="D198" s="749">
        <v>4680115880764</v>
      </c>
      <c r="E198" s="750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66</v>
      </c>
      <c r="L198" s="32"/>
      <c r="M198" s="33" t="s">
        <v>96</v>
      </c>
      <c r="N198" s="33"/>
      <c r="O198" s="32">
        <v>50</v>
      </c>
      <c r="P198" s="10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52"/>
      <c r="R198" s="752"/>
      <c r="S198" s="752"/>
      <c r="T198" s="753"/>
      <c r="U198" s="34"/>
      <c r="V198" s="34"/>
      <c r="W198" s="35" t="s">
        <v>68</v>
      </c>
      <c r="X198" s="741">
        <v>0</v>
      </c>
      <c r="Y198" s="7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57" t="s">
        <v>326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747"/>
      <c r="B199" s="746"/>
      <c r="C199" s="746"/>
      <c r="D199" s="746"/>
      <c r="E199" s="746"/>
      <c r="F199" s="746"/>
      <c r="G199" s="746"/>
      <c r="H199" s="746"/>
      <c r="I199" s="746"/>
      <c r="J199" s="746"/>
      <c r="K199" s="746"/>
      <c r="L199" s="746"/>
      <c r="M199" s="746"/>
      <c r="N199" s="746"/>
      <c r="O199" s="748"/>
      <c r="P199" s="758" t="s">
        <v>79</v>
      </c>
      <c r="Q199" s="759"/>
      <c r="R199" s="759"/>
      <c r="S199" s="759"/>
      <c r="T199" s="759"/>
      <c r="U199" s="759"/>
      <c r="V199" s="760"/>
      <c r="W199" s="37" t="s">
        <v>80</v>
      </c>
      <c r="X199" s="743">
        <f>IFERROR(X197/H197,"0")+IFERROR(X198/H198,"0")</f>
        <v>0</v>
      </c>
      <c r="Y199" s="743">
        <f>IFERROR(Y197/H197,"0")+IFERROR(Y198/H198,"0")</f>
        <v>0</v>
      </c>
      <c r="Z199" s="743">
        <f>IFERROR(IF(Z197="",0,Z197),"0")+IFERROR(IF(Z198="",0,Z198),"0")</f>
        <v>0</v>
      </c>
      <c r="AA199" s="744"/>
      <c r="AB199" s="744"/>
      <c r="AC199" s="744"/>
    </row>
    <row r="200" spans="1:68" hidden="1" x14ac:dyDescent="0.2">
      <c r="A200" s="746"/>
      <c r="B200" s="746"/>
      <c r="C200" s="746"/>
      <c r="D200" s="746"/>
      <c r="E200" s="746"/>
      <c r="F200" s="746"/>
      <c r="G200" s="746"/>
      <c r="H200" s="746"/>
      <c r="I200" s="746"/>
      <c r="J200" s="746"/>
      <c r="K200" s="746"/>
      <c r="L200" s="746"/>
      <c r="M200" s="746"/>
      <c r="N200" s="746"/>
      <c r="O200" s="748"/>
      <c r="P200" s="758" t="s">
        <v>79</v>
      </c>
      <c r="Q200" s="759"/>
      <c r="R200" s="759"/>
      <c r="S200" s="759"/>
      <c r="T200" s="759"/>
      <c r="U200" s="759"/>
      <c r="V200" s="760"/>
      <c r="W200" s="37" t="s">
        <v>68</v>
      </c>
      <c r="X200" s="743">
        <f>IFERROR(SUM(X197:X198),"0")</f>
        <v>0</v>
      </c>
      <c r="Y200" s="743">
        <f>IFERROR(SUM(Y197:Y198),"0")</f>
        <v>0</v>
      </c>
      <c r="Z200" s="37"/>
      <c r="AA200" s="744"/>
      <c r="AB200" s="744"/>
      <c r="AC200" s="744"/>
    </row>
    <row r="201" spans="1:68" ht="14.25" hidden="1" customHeight="1" x14ac:dyDescent="0.25">
      <c r="A201" s="757" t="s">
        <v>147</v>
      </c>
      <c r="B201" s="746"/>
      <c r="C201" s="746"/>
      <c r="D201" s="746"/>
      <c r="E201" s="746"/>
      <c r="F201" s="746"/>
      <c r="G201" s="746"/>
      <c r="H201" s="746"/>
      <c r="I201" s="746"/>
      <c r="J201" s="746"/>
      <c r="K201" s="746"/>
      <c r="L201" s="746"/>
      <c r="M201" s="746"/>
      <c r="N201" s="746"/>
      <c r="O201" s="746"/>
      <c r="P201" s="746"/>
      <c r="Q201" s="746"/>
      <c r="R201" s="746"/>
      <c r="S201" s="746"/>
      <c r="T201" s="746"/>
      <c r="U201" s="746"/>
      <c r="V201" s="746"/>
      <c r="W201" s="746"/>
      <c r="X201" s="746"/>
      <c r="Y201" s="746"/>
      <c r="Z201" s="746"/>
      <c r="AA201" s="737"/>
      <c r="AB201" s="737"/>
      <c r="AC201" s="737"/>
    </row>
    <row r="202" spans="1:68" ht="27" customHeight="1" x14ac:dyDescent="0.25">
      <c r="A202" s="54" t="s">
        <v>329</v>
      </c>
      <c r="B202" s="54" t="s">
        <v>330</v>
      </c>
      <c r="C202" s="31">
        <v>4301031224</v>
      </c>
      <c r="D202" s="749">
        <v>4680115882683</v>
      </c>
      <c r="E202" s="750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11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52"/>
      <c r="R202" s="752"/>
      <c r="S202" s="752"/>
      <c r="T202" s="753"/>
      <c r="U202" s="34"/>
      <c r="V202" s="34"/>
      <c r="W202" s="35" t="s">
        <v>68</v>
      </c>
      <c r="X202" s="741">
        <v>56</v>
      </c>
      <c r="Y202" s="742">
        <f t="shared" ref="Y202:Y209" si="36">IFERROR(IF(X202="",0,CEILING((X202/$H202),1)*$H202),"")</f>
        <v>59.400000000000006</v>
      </c>
      <c r="Z202" s="36">
        <f>IFERROR(IF(Y202=0,"",ROUNDUP(Y202/H202,0)*0.00902),"")</f>
        <v>9.9220000000000003E-2</v>
      </c>
      <c r="AA202" s="56"/>
      <c r="AB202" s="57"/>
      <c r="AC202" s="259" t="s">
        <v>331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58.177777777777777</v>
      </c>
      <c r="BN202" s="64">
        <f t="shared" ref="BN202:BN209" si="38">IFERROR(Y202*I202/H202,"0")</f>
        <v>61.71</v>
      </c>
      <c r="BO202" s="64">
        <f t="shared" ref="BO202:BO209" si="39">IFERROR(1/J202*(X202/H202),"0")</f>
        <v>7.8563411896745233E-2</v>
      </c>
      <c r="BP202" s="64">
        <f t="shared" ref="BP202:BP209" si="40">IFERROR(1/J202*(Y202/H202),"0")</f>
        <v>8.3333333333333343E-2</v>
      </c>
    </row>
    <row r="203" spans="1:68" ht="27" customHeight="1" x14ac:dyDescent="0.25">
      <c r="A203" s="54" t="s">
        <v>332</v>
      </c>
      <c r="B203" s="54" t="s">
        <v>333</v>
      </c>
      <c r="C203" s="31">
        <v>4301031230</v>
      </c>
      <c r="D203" s="749">
        <v>4680115882690</v>
      </c>
      <c r="E203" s="750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95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52"/>
      <c r="R203" s="752"/>
      <c r="S203" s="752"/>
      <c r="T203" s="753"/>
      <c r="U203" s="34"/>
      <c r="V203" s="34"/>
      <c r="W203" s="35" t="s">
        <v>68</v>
      </c>
      <c r="X203" s="741">
        <v>101</v>
      </c>
      <c r="Y203" s="742">
        <f t="shared" si="36"/>
        <v>102.60000000000001</v>
      </c>
      <c r="Z203" s="36">
        <f>IFERROR(IF(Y203=0,"",ROUNDUP(Y203/H203,0)*0.00902),"")</f>
        <v>0.17138</v>
      </c>
      <c r="AA203" s="56"/>
      <c r="AB203" s="57"/>
      <c r="AC203" s="261" t="s">
        <v>334</v>
      </c>
      <c r="AG203" s="64"/>
      <c r="AJ203" s="68"/>
      <c r="AK203" s="68">
        <v>0</v>
      </c>
      <c r="BB203" s="262" t="s">
        <v>1</v>
      </c>
      <c r="BM203" s="64">
        <f t="shared" si="37"/>
        <v>104.92777777777778</v>
      </c>
      <c r="BN203" s="64">
        <f t="shared" si="38"/>
        <v>106.59000000000002</v>
      </c>
      <c r="BO203" s="64">
        <f t="shared" si="39"/>
        <v>0.14169472502805835</v>
      </c>
      <c r="BP203" s="64">
        <f t="shared" si="40"/>
        <v>0.14393939393939395</v>
      </c>
    </row>
    <row r="204" spans="1:68" ht="27" hidden="1" customHeight="1" x14ac:dyDescent="0.25">
      <c r="A204" s="54" t="s">
        <v>335</v>
      </c>
      <c r="B204" s="54" t="s">
        <v>336</v>
      </c>
      <c r="C204" s="31">
        <v>4301031220</v>
      </c>
      <c r="D204" s="749">
        <v>4680115882669</v>
      </c>
      <c r="E204" s="750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10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52"/>
      <c r="R204" s="752"/>
      <c r="S204" s="752"/>
      <c r="T204" s="753"/>
      <c r="U204" s="34"/>
      <c r="V204" s="34"/>
      <c r="W204" s="35" t="s">
        <v>68</v>
      </c>
      <c r="X204" s="741">
        <v>0</v>
      </c>
      <c r="Y204" s="742">
        <f t="shared" si="36"/>
        <v>0</v>
      </c>
      <c r="Z204" s="36" t="str">
        <f>IFERROR(IF(Y204=0,"",ROUNDUP(Y204/H204,0)*0.00902),"")</f>
        <v/>
      </c>
      <c r="AA204" s="56"/>
      <c r="AB204" s="57"/>
      <c r="AC204" s="263" t="s">
        <v>337</v>
      </c>
      <c r="AG204" s="64"/>
      <c r="AJ204" s="68"/>
      <c r="AK204" s="68">
        <v>0</v>
      </c>
      <c r="BB204" s="264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customHeight="1" x14ac:dyDescent="0.25">
      <c r="A205" s="54" t="s">
        <v>338</v>
      </c>
      <c r="B205" s="54" t="s">
        <v>339</v>
      </c>
      <c r="C205" s="31">
        <v>4301031221</v>
      </c>
      <c r="D205" s="749">
        <v>4680115882676</v>
      </c>
      <c r="E205" s="750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8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52"/>
      <c r="R205" s="752"/>
      <c r="S205" s="752"/>
      <c r="T205" s="753"/>
      <c r="U205" s="34"/>
      <c r="V205" s="34"/>
      <c r="W205" s="35" t="s">
        <v>68</v>
      </c>
      <c r="X205" s="741">
        <v>75</v>
      </c>
      <c r="Y205" s="742">
        <f t="shared" si="36"/>
        <v>75.600000000000009</v>
      </c>
      <c r="Z205" s="36">
        <f>IFERROR(IF(Y205=0,"",ROUNDUP(Y205/H205,0)*0.00902),"")</f>
        <v>0.12628</v>
      </c>
      <c r="AA205" s="56"/>
      <c r="AB205" s="57"/>
      <c r="AC205" s="265" t="s">
        <v>340</v>
      </c>
      <c r="AG205" s="64"/>
      <c r="AJ205" s="68"/>
      <c r="AK205" s="68">
        <v>0</v>
      </c>
      <c r="BB205" s="266" t="s">
        <v>1</v>
      </c>
      <c r="BM205" s="64">
        <f t="shared" si="37"/>
        <v>77.916666666666657</v>
      </c>
      <c r="BN205" s="64">
        <f t="shared" si="38"/>
        <v>78.540000000000006</v>
      </c>
      <c r="BO205" s="64">
        <f t="shared" si="39"/>
        <v>0.10521885521885521</v>
      </c>
      <c r="BP205" s="64">
        <f t="shared" si="40"/>
        <v>0.10606060606060606</v>
      </c>
    </row>
    <row r="206" spans="1:68" ht="27" customHeight="1" x14ac:dyDescent="0.25">
      <c r="A206" s="54" t="s">
        <v>341</v>
      </c>
      <c r="B206" s="54" t="s">
        <v>342</v>
      </c>
      <c r="C206" s="31">
        <v>4301031223</v>
      </c>
      <c r="D206" s="749">
        <v>4680115884014</v>
      </c>
      <c r="E206" s="750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110</v>
      </c>
      <c r="L206" s="32"/>
      <c r="M206" s="33" t="s">
        <v>67</v>
      </c>
      <c r="N206" s="33"/>
      <c r="O206" s="32">
        <v>40</v>
      </c>
      <c r="P206" s="9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52"/>
      <c r="R206" s="752"/>
      <c r="S206" s="752"/>
      <c r="T206" s="753"/>
      <c r="U206" s="34"/>
      <c r="V206" s="34"/>
      <c r="W206" s="35" t="s">
        <v>68</v>
      </c>
      <c r="X206" s="741">
        <v>12</v>
      </c>
      <c r="Y206" s="742">
        <f t="shared" si="36"/>
        <v>12.6</v>
      </c>
      <c r="Z206" s="36">
        <f>IFERROR(IF(Y206=0,"",ROUNDUP(Y206/H206,0)*0.00502),"")</f>
        <v>3.5140000000000005E-2</v>
      </c>
      <c r="AA206" s="56"/>
      <c r="AB206" s="57"/>
      <c r="AC206" s="267" t="s">
        <v>331</v>
      </c>
      <c r="AG206" s="64"/>
      <c r="AJ206" s="68"/>
      <c r="AK206" s="68">
        <v>0</v>
      </c>
      <c r="BB206" s="268" t="s">
        <v>1</v>
      </c>
      <c r="BM206" s="64">
        <f t="shared" si="37"/>
        <v>12.866666666666667</v>
      </c>
      <c r="BN206" s="64">
        <f t="shared" si="38"/>
        <v>13.509999999999998</v>
      </c>
      <c r="BO206" s="64">
        <f t="shared" si="39"/>
        <v>2.8490028490028491E-2</v>
      </c>
      <c r="BP206" s="64">
        <f t="shared" si="40"/>
        <v>2.9914529914529919E-2</v>
      </c>
    </row>
    <row r="207" spans="1:68" ht="27" hidden="1" customHeight="1" x14ac:dyDescent="0.25">
      <c r="A207" s="54" t="s">
        <v>343</v>
      </c>
      <c r="B207" s="54" t="s">
        <v>344</v>
      </c>
      <c r="C207" s="31">
        <v>4301031222</v>
      </c>
      <c r="D207" s="749">
        <v>4680115884007</v>
      </c>
      <c r="E207" s="750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110</v>
      </c>
      <c r="L207" s="32"/>
      <c r="M207" s="33" t="s">
        <v>67</v>
      </c>
      <c r="N207" s="33"/>
      <c r="O207" s="32">
        <v>40</v>
      </c>
      <c r="P207" s="10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52"/>
      <c r="R207" s="752"/>
      <c r="S207" s="752"/>
      <c r="T207" s="753"/>
      <c r="U207" s="34"/>
      <c r="V207" s="34"/>
      <c r="W207" s="35" t="s">
        <v>68</v>
      </c>
      <c r="X207" s="741">
        <v>0</v>
      </c>
      <c r="Y207" s="742">
        <f t="shared" si="36"/>
        <v>0</v>
      </c>
      <c r="Z207" s="36" t="str">
        <f>IFERROR(IF(Y207=0,"",ROUNDUP(Y207/H207,0)*0.00502),"")</f>
        <v/>
      </c>
      <c r="AA207" s="56"/>
      <c r="AB207" s="57"/>
      <c r="AC207" s="269" t="s">
        <v>334</v>
      </c>
      <c r="AG207" s="64"/>
      <c r="AJ207" s="68"/>
      <c r="AK207" s="68">
        <v>0</v>
      </c>
      <c r="BB207" s="270" t="s">
        <v>1</v>
      </c>
      <c r="BM207" s="64">
        <f t="shared" si="37"/>
        <v>0</v>
      </c>
      <c r="BN207" s="64">
        <f t="shared" si="38"/>
        <v>0</v>
      </c>
      <c r="BO207" s="64">
        <f t="shared" si="39"/>
        <v>0</v>
      </c>
      <c r="BP207" s="64">
        <f t="shared" si="40"/>
        <v>0</v>
      </c>
    </row>
    <row r="208" spans="1:68" ht="27" hidden="1" customHeight="1" x14ac:dyDescent="0.25">
      <c r="A208" s="54" t="s">
        <v>345</v>
      </c>
      <c r="B208" s="54" t="s">
        <v>346</v>
      </c>
      <c r="C208" s="31">
        <v>4301031229</v>
      </c>
      <c r="D208" s="749">
        <v>4680115884038</v>
      </c>
      <c r="E208" s="750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52"/>
      <c r="R208" s="752"/>
      <c r="S208" s="752"/>
      <c r="T208" s="753"/>
      <c r="U208" s="34"/>
      <c r="V208" s="34"/>
      <c r="W208" s="35" t="s">
        <v>68</v>
      </c>
      <c r="X208" s="741">
        <v>0</v>
      </c>
      <c r="Y208" s="742">
        <f t="shared" si="36"/>
        <v>0</v>
      </c>
      <c r="Z208" s="36" t="str">
        <f>IFERROR(IF(Y208=0,"",ROUNDUP(Y208/H208,0)*0.00502),"")</f>
        <v/>
      </c>
      <c r="AA208" s="56"/>
      <c r="AB208" s="57"/>
      <c r="AC208" s="271" t="s">
        <v>337</v>
      </c>
      <c r="AG208" s="64"/>
      <c r="AJ208" s="68"/>
      <c r="AK208" s="68">
        <v>0</v>
      </c>
      <c r="BB208" s="272" t="s">
        <v>1</v>
      </c>
      <c r="BM208" s="64">
        <f t="shared" si="37"/>
        <v>0</v>
      </c>
      <c r="BN208" s="64">
        <f t="shared" si="38"/>
        <v>0</v>
      </c>
      <c r="BO208" s="64">
        <f t="shared" si="39"/>
        <v>0</v>
      </c>
      <c r="BP208" s="64">
        <f t="shared" si="40"/>
        <v>0</v>
      </c>
    </row>
    <row r="209" spans="1:68" ht="27" customHeight="1" x14ac:dyDescent="0.25">
      <c r="A209" s="54" t="s">
        <v>347</v>
      </c>
      <c r="B209" s="54" t="s">
        <v>348</v>
      </c>
      <c r="C209" s="31">
        <v>4301031225</v>
      </c>
      <c r="D209" s="749">
        <v>4680115884021</v>
      </c>
      <c r="E209" s="750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8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52"/>
      <c r="R209" s="752"/>
      <c r="S209" s="752"/>
      <c r="T209" s="753"/>
      <c r="U209" s="34"/>
      <c r="V209" s="34"/>
      <c r="W209" s="35" t="s">
        <v>68</v>
      </c>
      <c r="X209" s="741">
        <v>11</v>
      </c>
      <c r="Y209" s="742">
        <f t="shared" si="36"/>
        <v>12.6</v>
      </c>
      <c r="Z209" s="36">
        <f>IFERROR(IF(Y209=0,"",ROUNDUP(Y209/H209,0)*0.00502),"")</f>
        <v>3.5140000000000005E-2</v>
      </c>
      <c r="AA209" s="56"/>
      <c r="AB209" s="57"/>
      <c r="AC209" s="273" t="s">
        <v>340</v>
      </c>
      <c r="AG209" s="64"/>
      <c r="AJ209" s="68"/>
      <c r="AK209" s="68">
        <v>0</v>
      </c>
      <c r="BB209" s="274" t="s">
        <v>1</v>
      </c>
      <c r="BM209" s="64">
        <f t="shared" si="37"/>
        <v>11.611111111111111</v>
      </c>
      <c r="BN209" s="64">
        <f t="shared" si="38"/>
        <v>13.299999999999999</v>
      </c>
      <c r="BO209" s="64">
        <f t="shared" si="39"/>
        <v>2.6115859449192782E-2</v>
      </c>
      <c r="BP209" s="64">
        <f t="shared" si="40"/>
        <v>2.9914529914529919E-2</v>
      </c>
    </row>
    <row r="210" spans="1:68" x14ac:dyDescent="0.2">
      <c r="A210" s="747"/>
      <c r="B210" s="746"/>
      <c r="C210" s="746"/>
      <c r="D210" s="746"/>
      <c r="E210" s="746"/>
      <c r="F210" s="746"/>
      <c r="G210" s="746"/>
      <c r="H210" s="746"/>
      <c r="I210" s="746"/>
      <c r="J210" s="746"/>
      <c r="K210" s="746"/>
      <c r="L210" s="746"/>
      <c r="M210" s="746"/>
      <c r="N210" s="746"/>
      <c r="O210" s="748"/>
      <c r="P210" s="758" t="s">
        <v>79</v>
      </c>
      <c r="Q210" s="759"/>
      <c r="R210" s="759"/>
      <c r="S210" s="759"/>
      <c r="T210" s="759"/>
      <c r="U210" s="759"/>
      <c r="V210" s="760"/>
      <c r="W210" s="37" t="s">
        <v>80</v>
      </c>
      <c r="X210" s="743">
        <f>IFERROR(X202/H202,"0")+IFERROR(X203/H203,"0")+IFERROR(X204/H204,"0")+IFERROR(X205/H205,"0")+IFERROR(X206/H206,"0")+IFERROR(X207/H207,"0")+IFERROR(X208/H208,"0")+IFERROR(X209/H209,"0")</f>
        <v>55.740740740740733</v>
      </c>
      <c r="Y210" s="743">
        <f>IFERROR(Y202/H202,"0")+IFERROR(Y203/H203,"0")+IFERROR(Y204/H204,"0")+IFERROR(Y205/H205,"0")+IFERROR(Y206/H206,"0")+IFERROR(Y207/H207,"0")+IFERROR(Y208/H208,"0")+IFERROR(Y209/H209,"0")</f>
        <v>58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0.46716000000000002</v>
      </c>
      <c r="AA210" s="744"/>
      <c r="AB210" s="744"/>
      <c r="AC210" s="744"/>
    </row>
    <row r="211" spans="1:68" x14ac:dyDescent="0.2">
      <c r="A211" s="746"/>
      <c r="B211" s="746"/>
      <c r="C211" s="746"/>
      <c r="D211" s="746"/>
      <c r="E211" s="746"/>
      <c r="F211" s="746"/>
      <c r="G211" s="746"/>
      <c r="H211" s="746"/>
      <c r="I211" s="746"/>
      <c r="J211" s="746"/>
      <c r="K211" s="746"/>
      <c r="L211" s="746"/>
      <c r="M211" s="746"/>
      <c r="N211" s="746"/>
      <c r="O211" s="748"/>
      <c r="P211" s="758" t="s">
        <v>79</v>
      </c>
      <c r="Q211" s="759"/>
      <c r="R211" s="759"/>
      <c r="S211" s="759"/>
      <c r="T211" s="759"/>
      <c r="U211" s="759"/>
      <c r="V211" s="760"/>
      <c r="W211" s="37" t="s">
        <v>68</v>
      </c>
      <c r="X211" s="743">
        <f>IFERROR(SUM(X202:X209),"0")</f>
        <v>255</v>
      </c>
      <c r="Y211" s="743">
        <f>IFERROR(SUM(Y202:Y209),"0")</f>
        <v>262.8</v>
      </c>
      <c r="Z211" s="37"/>
      <c r="AA211" s="744"/>
      <c r="AB211" s="744"/>
      <c r="AC211" s="744"/>
    </row>
    <row r="212" spans="1:68" ht="14.25" hidden="1" customHeight="1" x14ac:dyDescent="0.25">
      <c r="A212" s="757" t="s">
        <v>63</v>
      </c>
      <c r="B212" s="746"/>
      <c r="C212" s="746"/>
      <c r="D212" s="746"/>
      <c r="E212" s="746"/>
      <c r="F212" s="746"/>
      <c r="G212" s="746"/>
      <c r="H212" s="746"/>
      <c r="I212" s="746"/>
      <c r="J212" s="746"/>
      <c r="K212" s="746"/>
      <c r="L212" s="746"/>
      <c r="M212" s="746"/>
      <c r="N212" s="746"/>
      <c r="O212" s="746"/>
      <c r="P212" s="746"/>
      <c r="Q212" s="746"/>
      <c r="R212" s="746"/>
      <c r="S212" s="746"/>
      <c r="T212" s="746"/>
      <c r="U212" s="746"/>
      <c r="V212" s="746"/>
      <c r="W212" s="746"/>
      <c r="X212" s="746"/>
      <c r="Y212" s="746"/>
      <c r="Z212" s="746"/>
      <c r="AA212" s="737"/>
      <c r="AB212" s="737"/>
      <c r="AC212" s="737"/>
    </row>
    <row r="213" spans="1:68" ht="27" hidden="1" customHeight="1" x14ac:dyDescent="0.25">
      <c r="A213" s="54" t="s">
        <v>349</v>
      </c>
      <c r="B213" s="54" t="s">
        <v>350</v>
      </c>
      <c r="C213" s="31">
        <v>4301051408</v>
      </c>
      <c r="D213" s="749">
        <v>4680115881594</v>
      </c>
      <c r="E213" s="750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92</v>
      </c>
      <c r="L213" s="32"/>
      <c r="M213" s="33" t="s">
        <v>93</v>
      </c>
      <c r="N213" s="33"/>
      <c r="O213" s="32">
        <v>40</v>
      </c>
      <c r="P213" s="7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52"/>
      <c r="R213" s="752"/>
      <c r="S213" s="752"/>
      <c r="T213" s="753"/>
      <c r="U213" s="34"/>
      <c r="V213" s="34"/>
      <c r="W213" s="35" t="s">
        <v>68</v>
      </c>
      <c r="X213" s="741">
        <v>0</v>
      </c>
      <c r="Y213" s="742">
        <f t="shared" ref="Y213:Y223" si="41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0</v>
      </c>
      <c r="BN213" s="64">
        <f t="shared" ref="BN213:BN223" si="43">IFERROR(Y213*I213/H213,"0")</f>
        <v>0</v>
      </c>
      <c r="BO213" s="64">
        <f t="shared" ref="BO213:BO223" si="44">IFERROR(1/J213*(X213/H213),"0")</f>
        <v>0</v>
      </c>
      <c r="BP213" s="64">
        <f t="shared" ref="BP213:BP223" si="45">IFERROR(1/J213*(Y213/H213),"0")</f>
        <v>0</v>
      </c>
    </row>
    <row r="214" spans="1:68" ht="16.5" hidden="1" customHeight="1" x14ac:dyDescent="0.25">
      <c r="A214" s="54" t="s">
        <v>352</v>
      </c>
      <c r="B214" s="54" t="s">
        <v>353</v>
      </c>
      <c r="C214" s="31">
        <v>4301051943</v>
      </c>
      <c r="D214" s="749">
        <v>4680115880962</v>
      </c>
      <c r="E214" s="750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92</v>
      </c>
      <c r="L214" s="32"/>
      <c r="M214" s="33" t="s">
        <v>132</v>
      </c>
      <c r="N214" s="33"/>
      <c r="O214" s="32">
        <v>40</v>
      </c>
      <c r="P214" s="11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52"/>
      <c r="R214" s="752"/>
      <c r="S214" s="752"/>
      <c r="T214" s="753"/>
      <c r="U214" s="34"/>
      <c r="V214" s="34"/>
      <c r="W214" s="35" t="s">
        <v>68</v>
      </c>
      <c r="X214" s="741">
        <v>0</v>
      </c>
      <c r="Y214" s="742">
        <f t="shared" si="41"/>
        <v>0</v>
      </c>
      <c r="Z214" s="36" t="str">
        <f>IFERROR(IF(Y214=0,"",ROUNDUP(Y214/H214,0)*0.01898),"")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355</v>
      </c>
      <c r="B215" s="54" t="s">
        <v>356</v>
      </c>
      <c r="C215" s="31">
        <v>4301051411</v>
      </c>
      <c r="D215" s="749">
        <v>4680115881617</v>
      </c>
      <c r="E215" s="750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92</v>
      </c>
      <c r="L215" s="32"/>
      <c r="M215" s="33" t="s">
        <v>93</v>
      </c>
      <c r="N215" s="33"/>
      <c r="O215" s="32">
        <v>40</v>
      </c>
      <c r="P215" s="7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52"/>
      <c r="R215" s="752"/>
      <c r="S215" s="752"/>
      <c r="T215" s="753"/>
      <c r="U215" s="34"/>
      <c r="V215" s="34"/>
      <c r="W215" s="35" t="s">
        <v>68</v>
      </c>
      <c r="X215" s="741">
        <v>0</v>
      </c>
      <c r="Y215" s="742">
        <f t="shared" si="41"/>
        <v>0</v>
      </c>
      <c r="Z215" s="36" t="str">
        <f>IFERROR(IF(Y215=0,"",ROUNDUP(Y215/H215,0)*0.01898),"")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16.5" hidden="1" customHeight="1" x14ac:dyDescent="0.25">
      <c r="A216" s="54" t="s">
        <v>358</v>
      </c>
      <c r="B216" s="54" t="s">
        <v>359</v>
      </c>
      <c r="C216" s="31">
        <v>4301051656</v>
      </c>
      <c r="D216" s="749">
        <v>4680115880573</v>
      </c>
      <c r="E216" s="750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92</v>
      </c>
      <c r="L216" s="32"/>
      <c r="M216" s="33" t="s">
        <v>93</v>
      </c>
      <c r="N216" s="33"/>
      <c r="O216" s="32">
        <v>45</v>
      </c>
      <c r="P216" s="9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52"/>
      <c r="R216" s="752"/>
      <c r="S216" s="752"/>
      <c r="T216" s="753"/>
      <c r="U216" s="34"/>
      <c r="V216" s="34"/>
      <c r="W216" s="35" t="s">
        <v>68</v>
      </c>
      <c r="X216" s="741">
        <v>0</v>
      </c>
      <c r="Y216" s="742">
        <f t="shared" si="41"/>
        <v>0</v>
      </c>
      <c r="Z216" s="36" t="str">
        <f>IFERROR(IF(Y216=0,"",ROUNDUP(Y216/H216,0)*0.01898),"")</f>
        <v/>
      </c>
      <c r="AA216" s="56"/>
      <c r="AB216" s="57"/>
      <c r="AC216" s="281" t="s">
        <v>360</v>
      </c>
      <c r="AG216" s="64"/>
      <c r="AJ216" s="68"/>
      <c r="AK216" s="68">
        <v>0</v>
      </c>
      <c r="BB216" s="282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361</v>
      </c>
      <c r="B217" s="54" t="s">
        <v>362</v>
      </c>
      <c r="C217" s="31">
        <v>4301051407</v>
      </c>
      <c r="D217" s="749">
        <v>4680115882195</v>
      </c>
      <c r="E217" s="750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66</v>
      </c>
      <c r="L217" s="32"/>
      <c r="M217" s="33" t="s">
        <v>93</v>
      </c>
      <c r="N217" s="33"/>
      <c r="O217" s="32">
        <v>40</v>
      </c>
      <c r="P217" s="10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52"/>
      <c r="R217" s="752"/>
      <c r="S217" s="752"/>
      <c r="T217" s="753"/>
      <c r="U217" s="34"/>
      <c r="V217" s="34"/>
      <c r="W217" s="35" t="s">
        <v>68</v>
      </c>
      <c r="X217" s="741">
        <v>28</v>
      </c>
      <c r="Y217" s="742">
        <f t="shared" si="41"/>
        <v>28.799999999999997</v>
      </c>
      <c r="Z217" s="36">
        <f t="shared" ref="Z217:Z223" si="46">IFERROR(IF(Y217=0,"",ROUNDUP(Y217/H217,0)*0.00651),"")</f>
        <v>7.8119999999999995E-2</v>
      </c>
      <c r="AA217" s="56"/>
      <c r="AB217" s="57"/>
      <c r="AC217" s="283" t="s">
        <v>351</v>
      </c>
      <c r="AG217" s="64"/>
      <c r="AJ217" s="68"/>
      <c r="AK217" s="68">
        <v>0</v>
      </c>
      <c r="BB217" s="284" t="s">
        <v>1</v>
      </c>
      <c r="BM217" s="64">
        <f t="shared" si="42"/>
        <v>31.15</v>
      </c>
      <c r="BN217" s="64">
        <f t="shared" si="43"/>
        <v>32.039999999999992</v>
      </c>
      <c r="BO217" s="64">
        <f t="shared" si="44"/>
        <v>6.4102564102564111E-2</v>
      </c>
      <c r="BP217" s="64">
        <f t="shared" si="45"/>
        <v>6.5934065934065936E-2</v>
      </c>
    </row>
    <row r="218" spans="1:68" ht="27" hidden="1" customHeight="1" x14ac:dyDescent="0.25">
      <c r="A218" s="54" t="s">
        <v>363</v>
      </c>
      <c r="B218" s="54" t="s">
        <v>364</v>
      </c>
      <c r="C218" s="31">
        <v>4301051752</v>
      </c>
      <c r="D218" s="749">
        <v>4680115882607</v>
      </c>
      <c r="E218" s="750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66</v>
      </c>
      <c r="L218" s="32"/>
      <c r="M218" s="33" t="s">
        <v>132</v>
      </c>
      <c r="N218" s="33"/>
      <c r="O218" s="32">
        <v>45</v>
      </c>
      <c r="P218" s="11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52"/>
      <c r="R218" s="752"/>
      <c r="S218" s="752"/>
      <c r="T218" s="753"/>
      <c r="U218" s="34"/>
      <c r="V218" s="34"/>
      <c r="W218" s="35" t="s">
        <v>68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365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366</v>
      </c>
      <c r="B219" s="54" t="s">
        <v>367</v>
      </c>
      <c r="C219" s="31">
        <v>4301051666</v>
      </c>
      <c r="D219" s="749">
        <v>4680115880092</v>
      </c>
      <c r="E219" s="750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66</v>
      </c>
      <c r="L219" s="32"/>
      <c r="M219" s="33" t="s">
        <v>93</v>
      </c>
      <c r="N219" s="33"/>
      <c r="O219" s="32">
        <v>45</v>
      </c>
      <c r="P219" s="9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52"/>
      <c r="R219" s="752"/>
      <c r="S219" s="752"/>
      <c r="T219" s="753"/>
      <c r="U219" s="34"/>
      <c r="V219" s="34"/>
      <c r="W219" s="35" t="s">
        <v>68</v>
      </c>
      <c r="X219" s="741">
        <v>46</v>
      </c>
      <c r="Y219" s="742">
        <f t="shared" si="41"/>
        <v>48</v>
      </c>
      <c r="Z219" s="36">
        <f t="shared" si="46"/>
        <v>0.13020000000000001</v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42"/>
        <v>50.830000000000005</v>
      </c>
      <c r="BN219" s="64">
        <f t="shared" si="43"/>
        <v>53.040000000000006</v>
      </c>
      <c r="BO219" s="64">
        <f t="shared" si="44"/>
        <v>0.10531135531135533</v>
      </c>
      <c r="BP219" s="64">
        <f t="shared" si="45"/>
        <v>0.1098901098901099</v>
      </c>
    </row>
    <row r="220" spans="1:68" ht="27" customHeight="1" x14ac:dyDescent="0.25">
      <c r="A220" s="54" t="s">
        <v>368</v>
      </c>
      <c r="B220" s="54" t="s">
        <v>369</v>
      </c>
      <c r="C220" s="31">
        <v>4301051668</v>
      </c>
      <c r="D220" s="749">
        <v>4680115880221</v>
      </c>
      <c r="E220" s="750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66</v>
      </c>
      <c r="L220" s="32"/>
      <c r="M220" s="33" t="s">
        <v>93</v>
      </c>
      <c r="N220" s="33"/>
      <c r="O220" s="32">
        <v>45</v>
      </c>
      <c r="P220" s="7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52"/>
      <c r="R220" s="752"/>
      <c r="S220" s="752"/>
      <c r="T220" s="753"/>
      <c r="U220" s="34"/>
      <c r="V220" s="34"/>
      <c r="W220" s="35" t="s">
        <v>68</v>
      </c>
      <c r="X220" s="741">
        <v>140</v>
      </c>
      <c r="Y220" s="742">
        <f t="shared" si="41"/>
        <v>141.6</v>
      </c>
      <c r="Z220" s="36">
        <f t="shared" si="46"/>
        <v>0.38408999999999999</v>
      </c>
      <c r="AA220" s="56"/>
      <c r="AB220" s="57"/>
      <c r="AC220" s="289" t="s">
        <v>360</v>
      </c>
      <c r="AG220" s="64"/>
      <c r="AJ220" s="68"/>
      <c r="AK220" s="68">
        <v>0</v>
      </c>
      <c r="BB220" s="290" t="s">
        <v>1</v>
      </c>
      <c r="BM220" s="64">
        <f t="shared" si="42"/>
        <v>154.70000000000002</v>
      </c>
      <c r="BN220" s="64">
        <f t="shared" si="43"/>
        <v>156.46800000000002</v>
      </c>
      <c r="BO220" s="64">
        <f t="shared" si="44"/>
        <v>0.32051282051282054</v>
      </c>
      <c r="BP220" s="64">
        <f t="shared" si="45"/>
        <v>0.32417582417582419</v>
      </c>
    </row>
    <row r="221" spans="1:68" ht="27" hidden="1" customHeight="1" x14ac:dyDescent="0.25">
      <c r="A221" s="54" t="s">
        <v>370</v>
      </c>
      <c r="B221" s="54" t="s">
        <v>371</v>
      </c>
      <c r="C221" s="31">
        <v>4301051749</v>
      </c>
      <c r="D221" s="749">
        <v>4680115882942</v>
      </c>
      <c r="E221" s="750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66</v>
      </c>
      <c r="L221" s="32"/>
      <c r="M221" s="33" t="s">
        <v>67</v>
      </c>
      <c r="N221" s="33"/>
      <c r="O221" s="32">
        <v>40</v>
      </c>
      <c r="P221" s="78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52"/>
      <c r="R221" s="752"/>
      <c r="S221" s="752"/>
      <c r="T221" s="753"/>
      <c r="U221" s="34"/>
      <c r="V221" s="34"/>
      <c r="W221" s="35" t="s">
        <v>68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372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373</v>
      </c>
      <c r="B222" s="54" t="s">
        <v>374</v>
      </c>
      <c r="C222" s="31">
        <v>4301051753</v>
      </c>
      <c r="D222" s="749">
        <v>4680115880504</v>
      </c>
      <c r="E222" s="750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66</v>
      </c>
      <c r="L222" s="32"/>
      <c r="M222" s="33" t="s">
        <v>67</v>
      </c>
      <c r="N222" s="33"/>
      <c r="O222" s="32">
        <v>40</v>
      </c>
      <c r="P222" s="102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52"/>
      <c r="R222" s="752"/>
      <c r="S222" s="752"/>
      <c r="T222" s="753"/>
      <c r="U222" s="34"/>
      <c r="V222" s="34"/>
      <c r="W222" s="35" t="s">
        <v>68</v>
      </c>
      <c r="X222" s="741">
        <v>0</v>
      </c>
      <c r="Y222" s="742">
        <f t="shared" si="41"/>
        <v>0</v>
      </c>
      <c r="Z222" s="36" t="str">
        <f t="shared" si="46"/>
        <v/>
      </c>
      <c r="AA222" s="56"/>
      <c r="AB222" s="57"/>
      <c r="AC222" s="293" t="s">
        <v>372</v>
      </c>
      <c r="AG222" s="64"/>
      <c r="AJ222" s="68"/>
      <c r="AK222" s="68">
        <v>0</v>
      </c>
      <c r="BB222" s="294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375</v>
      </c>
      <c r="B223" s="54" t="s">
        <v>376</v>
      </c>
      <c r="C223" s="31">
        <v>4301051410</v>
      </c>
      <c r="D223" s="749">
        <v>4680115882164</v>
      </c>
      <c r="E223" s="750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66</v>
      </c>
      <c r="L223" s="32"/>
      <c r="M223" s="33" t="s">
        <v>93</v>
      </c>
      <c r="N223" s="33"/>
      <c r="O223" s="32">
        <v>40</v>
      </c>
      <c r="P223" s="8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52"/>
      <c r="R223" s="752"/>
      <c r="S223" s="752"/>
      <c r="T223" s="753"/>
      <c r="U223" s="34"/>
      <c r="V223" s="34"/>
      <c r="W223" s="35" t="s">
        <v>68</v>
      </c>
      <c r="X223" s="741">
        <v>0</v>
      </c>
      <c r="Y223" s="742">
        <f t="shared" si="41"/>
        <v>0</v>
      </c>
      <c r="Z223" s="36" t="str">
        <f t="shared" si="46"/>
        <v/>
      </c>
      <c r="AA223" s="56"/>
      <c r="AB223" s="57"/>
      <c r="AC223" s="295" t="s">
        <v>377</v>
      </c>
      <c r="AG223" s="64"/>
      <c r="AJ223" s="68"/>
      <c r="AK223" s="68">
        <v>0</v>
      </c>
      <c r="BB223" s="296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47"/>
      <c r="B224" s="746"/>
      <c r="C224" s="746"/>
      <c r="D224" s="746"/>
      <c r="E224" s="746"/>
      <c r="F224" s="746"/>
      <c r="G224" s="746"/>
      <c r="H224" s="746"/>
      <c r="I224" s="746"/>
      <c r="J224" s="746"/>
      <c r="K224" s="746"/>
      <c r="L224" s="746"/>
      <c r="M224" s="746"/>
      <c r="N224" s="746"/>
      <c r="O224" s="748"/>
      <c r="P224" s="758" t="s">
        <v>79</v>
      </c>
      <c r="Q224" s="759"/>
      <c r="R224" s="759"/>
      <c r="S224" s="759"/>
      <c r="T224" s="759"/>
      <c r="U224" s="759"/>
      <c r="V224" s="760"/>
      <c r="W224" s="37" t="s">
        <v>80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89.166666666666671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91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0.59240999999999999</v>
      </c>
      <c r="AA224" s="744"/>
      <c r="AB224" s="744"/>
      <c r="AC224" s="744"/>
    </row>
    <row r="225" spans="1:68" x14ac:dyDescent="0.2">
      <c r="A225" s="746"/>
      <c r="B225" s="746"/>
      <c r="C225" s="746"/>
      <c r="D225" s="746"/>
      <c r="E225" s="746"/>
      <c r="F225" s="746"/>
      <c r="G225" s="746"/>
      <c r="H225" s="746"/>
      <c r="I225" s="746"/>
      <c r="J225" s="746"/>
      <c r="K225" s="746"/>
      <c r="L225" s="746"/>
      <c r="M225" s="746"/>
      <c r="N225" s="746"/>
      <c r="O225" s="748"/>
      <c r="P225" s="758" t="s">
        <v>79</v>
      </c>
      <c r="Q225" s="759"/>
      <c r="R225" s="759"/>
      <c r="S225" s="759"/>
      <c r="T225" s="759"/>
      <c r="U225" s="759"/>
      <c r="V225" s="760"/>
      <c r="W225" s="37" t="s">
        <v>68</v>
      </c>
      <c r="X225" s="743">
        <f>IFERROR(SUM(X213:X223),"0")</f>
        <v>214</v>
      </c>
      <c r="Y225" s="743">
        <f>IFERROR(SUM(Y213:Y223),"0")</f>
        <v>218.39999999999998</v>
      </c>
      <c r="Z225" s="37"/>
      <c r="AA225" s="744"/>
      <c r="AB225" s="744"/>
      <c r="AC225" s="744"/>
    </row>
    <row r="226" spans="1:68" ht="14.25" hidden="1" customHeight="1" x14ac:dyDescent="0.25">
      <c r="A226" s="757" t="s">
        <v>178</v>
      </c>
      <c r="B226" s="746"/>
      <c r="C226" s="746"/>
      <c r="D226" s="746"/>
      <c r="E226" s="746"/>
      <c r="F226" s="746"/>
      <c r="G226" s="746"/>
      <c r="H226" s="746"/>
      <c r="I226" s="746"/>
      <c r="J226" s="746"/>
      <c r="K226" s="746"/>
      <c r="L226" s="746"/>
      <c r="M226" s="746"/>
      <c r="N226" s="746"/>
      <c r="O226" s="746"/>
      <c r="P226" s="746"/>
      <c r="Q226" s="746"/>
      <c r="R226" s="746"/>
      <c r="S226" s="746"/>
      <c r="T226" s="746"/>
      <c r="U226" s="746"/>
      <c r="V226" s="746"/>
      <c r="W226" s="746"/>
      <c r="X226" s="746"/>
      <c r="Y226" s="746"/>
      <c r="Z226" s="746"/>
      <c r="AA226" s="737"/>
      <c r="AB226" s="737"/>
      <c r="AC226" s="737"/>
    </row>
    <row r="227" spans="1:68" ht="27" hidden="1" customHeight="1" x14ac:dyDescent="0.25">
      <c r="A227" s="54" t="s">
        <v>378</v>
      </c>
      <c r="B227" s="54" t="s">
        <v>379</v>
      </c>
      <c r="C227" s="31">
        <v>4301060460</v>
      </c>
      <c r="D227" s="749">
        <v>4680115882874</v>
      </c>
      <c r="E227" s="750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103</v>
      </c>
      <c r="L227" s="32"/>
      <c r="M227" s="33" t="s">
        <v>132</v>
      </c>
      <c r="N227" s="33"/>
      <c r="O227" s="32">
        <v>30</v>
      </c>
      <c r="P227" s="1056" t="s">
        <v>380</v>
      </c>
      <c r="Q227" s="752"/>
      <c r="R227" s="752"/>
      <c r="S227" s="752"/>
      <c r="T227" s="753"/>
      <c r="U227" s="34"/>
      <c r="V227" s="34"/>
      <c r="W227" s="35" t="s">
        <v>68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381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hidden="1" customHeight="1" x14ac:dyDescent="0.25">
      <c r="A228" s="54" t="s">
        <v>382</v>
      </c>
      <c r="B228" s="54" t="s">
        <v>383</v>
      </c>
      <c r="C228" s="31">
        <v>4301060516</v>
      </c>
      <c r="D228" s="749">
        <v>4680115884434</v>
      </c>
      <c r="E228" s="750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103</v>
      </c>
      <c r="L228" s="32"/>
      <c r="M228" s="33" t="s">
        <v>93</v>
      </c>
      <c r="N228" s="33"/>
      <c r="O228" s="32">
        <v>30</v>
      </c>
      <c r="P228" s="11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52"/>
      <c r="R228" s="752"/>
      <c r="S228" s="752"/>
      <c r="T228" s="753"/>
      <c r="U228" s="34"/>
      <c r="V228" s="34"/>
      <c r="W228" s="35" t="s">
        <v>68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384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385</v>
      </c>
      <c r="B229" s="54" t="s">
        <v>386</v>
      </c>
      <c r="C229" s="31">
        <v>4301060463</v>
      </c>
      <c r="D229" s="749">
        <v>4680115880818</v>
      </c>
      <c r="E229" s="750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66</v>
      </c>
      <c r="L229" s="32"/>
      <c r="M229" s="33" t="s">
        <v>132</v>
      </c>
      <c r="N229" s="33"/>
      <c r="O229" s="32">
        <v>40</v>
      </c>
      <c r="P229" s="97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52"/>
      <c r="R229" s="752"/>
      <c r="S229" s="752"/>
      <c r="T229" s="753"/>
      <c r="U229" s="34"/>
      <c r="V229" s="34"/>
      <c r="W229" s="35" t="s">
        <v>68</v>
      </c>
      <c r="X229" s="741">
        <v>10</v>
      </c>
      <c r="Y229" s="742">
        <f>IFERROR(IF(X229="",0,CEILING((X229/$H229),1)*$H229),"")</f>
        <v>12</v>
      </c>
      <c r="Z229" s="36">
        <f>IFERROR(IF(Y229=0,"",ROUNDUP(Y229/H229,0)*0.00651),"")</f>
        <v>3.2550000000000003E-2</v>
      </c>
      <c r="AA229" s="56"/>
      <c r="AB229" s="57"/>
      <c r="AC229" s="301" t="s">
        <v>387</v>
      </c>
      <c r="AG229" s="64"/>
      <c r="AJ229" s="68"/>
      <c r="AK229" s="68">
        <v>0</v>
      </c>
      <c r="BB229" s="302" t="s">
        <v>1</v>
      </c>
      <c r="BM229" s="64">
        <f>IFERROR(X229*I229/H229,"0")</f>
        <v>11.050000000000002</v>
      </c>
      <c r="BN229" s="64">
        <f>IFERROR(Y229*I229/H229,"0")</f>
        <v>13.260000000000002</v>
      </c>
      <c r="BO229" s="64">
        <f>IFERROR(1/J229*(X229/H229),"0")</f>
        <v>2.2893772893772896E-2</v>
      </c>
      <c r="BP229" s="64">
        <f>IFERROR(1/J229*(Y229/H229),"0")</f>
        <v>2.7472527472527476E-2</v>
      </c>
    </row>
    <row r="230" spans="1:68" ht="27" customHeight="1" x14ac:dyDescent="0.25">
      <c r="A230" s="54" t="s">
        <v>388</v>
      </c>
      <c r="B230" s="54" t="s">
        <v>389</v>
      </c>
      <c r="C230" s="31">
        <v>4301060389</v>
      </c>
      <c r="D230" s="749">
        <v>4680115880801</v>
      </c>
      <c r="E230" s="750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66</v>
      </c>
      <c r="L230" s="32"/>
      <c r="M230" s="33" t="s">
        <v>93</v>
      </c>
      <c r="N230" s="33"/>
      <c r="O230" s="32">
        <v>40</v>
      </c>
      <c r="P230" s="86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52"/>
      <c r="R230" s="752"/>
      <c r="S230" s="752"/>
      <c r="T230" s="753"/>
      <c r="U230" s="34"/>
      <c r="V230" s="34"/>
      <c r="W230" s="35" t="s">
        <v>68</v>
      </c>
      <c r="X230" s="741">
        <v>25</v>
      </c>
      <c r="Y230" s="742">
        <f>IFERROR(IF(X230="",0,CEILING((X230/$H230),1)*$H230),"")</f>
        <v>26.4</v>
      </c>
      <c r="Z230" s="36">
        <f>IFERROR(IF(Y230=0,"",ROUNDUP(Y230/H230,0)*0.00651),"")</f>
        <v>7.1610000000000007E-2</v>
      </c>
      <c r="AA230" s="56"/>
      <c r="AB230" s="57"/>
      <c r="AC230" s="303" t="s">
        <v>381</v>
      </c>
      <c r="AG230" s="64"/>
      <c r="AJ230" s="68"/>
      <c r="AK230" s="68">
        <v>0</v>
      </c>
      <c r="BB230" s="304" t="s">
        <v>1</v>
      </c>
      <c r="BM230" s="64">
        <f>IFERROR(X230*I230/H230,"0")</f>
        <v>27.625</v>
      </c>
      <c r="BN230" s="64">
        <f>IFERROR(Y230*I230/H230,"0")</f>
        <v>29.172000000000001</v>
      </c>
      <c r="BO230" s="64">
        <f>IFERROR(1/J230*(X230/H230),"0")</f>
        <v>5.7234432234432246E-2</v>
      </c>
      <c r="BP230" s="64">
        <f>IFERROR(1/J230*(Y230/H230),"0")</f>
        <v>6.0439560439560447E-2</v>
      </c>
    </row>
    <row r="231" spans="1:68" x14ac:dyDescent="0.2">
      <c r="A231" s="747"/>
      <c r="B231" s="746"/>
      <c r="C231" s="746"/>
      <c r="D231" s="746"/>
      <c r="E231" s="746"/>
      <c r="F231" s="746"/>
      <c r="G231" s="746"/>
      <c r="H231" s="746"/>
      <c r="I231" s="746"/>
      <c r="J231" s="746"/>
      <c r="K231" s="746"/>
      <c r="L231" s="746"/>
      <c r="M231" s="746"/>
      <c r="N231" s="746"/>
      <c r="O231" s="748"/>
      <c r="P231" s="758" t="s">
        <v>79</v>
      </c>
      <c r="Q231" s="759"/>
      <c r="R231" s="759"/>
      <c r="S231" s="759"/>
      <c r="T231" s="759"/>
      <c r="U231" s="759"/>
      <c r="V231" s="760"/>
      <c r="W231" s="37" t="s">
        <v>80</v>
      </c>
      <c r="X231" s="743">
        <f>IFERROR(X227/H227,"0")+IFERROR(X228/H228,"0")+IFERROR(X229/H229,"0")+IFERROR(X230/H230,"0")</f>
        <v>14.583333333333336</v>
      </c>
      <c r="Y231" s="743">
        <f>IFERROR(Y227/H227,"0")+IFERROR(Y228/H228,"0")+IFERROR(Y229/H229,"0")+IFERROR(Y230/H230,"0")</f>
        <v>16</v>
      </c>
      <c r="Z231" s="743">
        <f>IFERROR(IF(Z227="",0,Z227),"0")+IFERROR(IF(Z228="",0,Z228),"0")+IFERROR(IF(Z229="",0,Z229),"0")+IFERROR(IF(Z230="",0,Z230),"0")</f>
        <v>0.10416</v>
      </c>
      <c r="AA231" s="744"/>
      <c r="AB231" s="744"/>
      <c r="AC231" s="744"/>
    </row>
    <row r="232" spans="1:68" x14ac:dyDescent="0.2">
      <c r="A232" s="746"/>
      <c r="B232" s="746"/>
      <c r="C232" s="746"/>
      <c r="D232" s="746"/>
      <c r="E232" s="746"/>
      <c r="F232" s="746"/>
      <c r="G232" s="746"/>
      <c r="H232" s="746"/>
      <c r="I232" s="746"/>
      <c r="J232" s="746"/>
      <c r="K232" s="746"/>
      <c r="L232" s="746"/>
      <c r="M232" s="746"/>
      <c r="N232" s="746"/>
      <c r="O232" s="748"/>
      <c r="P232" s="758" t="s">
        <v>79</v>
      </c>
      <c r="Q232" s="759"/>
      <c r="R232" s="759"/>
      <c r="S232" s="759"/>
      <c r="T232" s="759"/>
      <c r="U232" s="759"/>
      <c r="V232" s="760"/>
      <c r="W232" s="37" t="s">
        <v>68</v>
      </c>
      <c r="X232" s="743">
        <f>IFERROR(SUM(X227:X230),"0")</f>
        <v>35</v>
      </c>
      <c r="Y232" s="743">
        <f>IFERROR(SUM(Y227:Y230),"0")</f>
        <v>38.4</v>
      </c>
      <c r="Z232" s="37"/>
      <c r="AA232" s="744"/>
      <c r="AB232" s="744"/>
      <c r="AC232" s="744"/>
    </row>
    <row r="233" spans="1:68" ht="16.5" hidden="1" customHeight="1" x14ac:dyDescent="0.25">
      <c r="A233" s="745" t="s">
        <v>390</v>
      </c>
      <c r="B233" s="746"/>
      <c r="C233" s="746"/>
      <c r="D233" s="746"/>
      <c r="E233" s="746"/>
      <c r="F233" s="746"/>
      <c r="G233" s="746"/>
      <c r="H233" s="746"/>
      <c r="I233" s="746"/>
      <c r="J233" s="746"/>
      <c r="K233" s="746"/>
      <c r="L233" s="746"/>
      <c r="M233" s="746"/>
      <c r="N233" s="746"/>
      <c r="O233" s="746"/>
      <c r="P233" s="746"/>
      <c r="Q233" s="746"/>
      <c r="R233" s="746"/>
      <c r="S233" s="746"/>
      <c r="T233" s="746"/>
      <c r="U233" s="746"/>
      <c r="V233" s="746"/>
      <c r="W233" s="746"/>
      <c r="X233" s="746"/>
      <c r="Y233" s="746"/>
      <c r="Z233" s="746"/>
      <c r="AA233" s="736"/>
      <c r="AB233" s="736"/>
      <c r="AC233" s="736"/>
    </row>
    <row r="234" spans="1:68" ht="14.25" hidden="1" customHeight="1" x14ac:dyDescent="0.25">
      <c r="A234" s="757" t="s">
        <v>89</v>
      </c>
      <c r="B234" s="746"/>
      <c r="C234" s="746"/>
      <c r="D234" s="746"/>
      <c r="E234" s="746"/>
      <c r="F234" s="746"/>
      <c r="G234" s="746"/>
      <c r="H234" s="746"/>
      <c r="I234" s="746"/>
      <c r="J234" s="746"/>
      <c r="K234" s="746"/>
      <c r="L234" s="746"/>
      <c r="M234" s="746"/>
      <c r="N234" s="746"/>
      <c r="O234" s="746"/>
      <c r="P234" s="746"/>
      <c r="Q234" s="746"/>
      <c r="R234" s="746"/>
      <c r="S234" s="746"/>
      <c r="T234" s="746"/>
      <c r="U234" s="746"/>
      <c r="V234" s="746"/>
      <c r="W234" s="746"/>
      <c r="X234" s="746"/>
      <c r="Y234" s="746"/>
      <c r="Z234" s="746"/>
      <c r="AA234" s="737"/>
      <c r="AB234" s="737"/>
      <c r="AC234" s="737"/>
    </row>
    <row r="235" spans="1:68" ht="27" hidden="1" customHeight="1" x14ac:dyDescent="0.25">
      <c r="A235" s="54" t="s">
        <v>391</v>
      </c>
      <c r="B235" s="54" t="s">
        <v>392</v>
      </c>
      <c r="C235" s="31">
        <v>4301011717</v>
      </c>
      <c r="D235" s="749">
        <v>4680115884274</v>
      </c>
      <c r="E235" s="750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92</v>
      </c>
      <c r="L235" s="32"/>
      <c r="M235" s="33" t="s">
        <v>96</v>
      </c>
      <c r="N235" s="33"/>
      <c r="O235" s="32">
        <v>55</v>
      </c>
      <c r="P235" s="100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2"/>
      <c r="R235" s="752"/>
      <c r="S235" s="752"/>
      <c r="T235" s="753"/>
      <c r="U235" s="34"/>
      <c r="V235" s="34"/>
      <c r="W235" s="35" t="s">
        <v>68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393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hidden="1" customHeight="1" x14ac:dyDescent="0.25">
      <c r="A236" s="54" t="s">
        <v>391</v>
      </c>
      <c r="B236" s="54" t="s">
        <v>394</v>
      </c>
      <c r="C236" s="31">
        <v>4301011945</v>
      </c>
      <c r="D236" s="749">
        <v>4680115884274</v>
      </c>
      <c r="E236" s="750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92</v>
      </c>
      <c r="L236" s="32"/>
      <c r="M236" s="33" t="s">
        <v>395</v>
      </c>
      <c r="N236" s="33"/>
      <c r="O236" s="32">
        <v>55</v>
      </c>
      <c r="P236" s="81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52"/>
      <c r="R236" s="752"/>
      <c r="S236" s="752"/>
      <c r="T236" s="753"/>
      <c r="U236" s="34"/>
      <c r="V236" s="34"/>
      <c r="W236" s="35" t="s">
        <v>68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396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hidden="1" customHeight="1" x14ac:dyDescent="0.25">
      <c r="A237" s="54" t="s">
        <v>397</v>
      </c>
      <c r="B237" s="54" t="s">
        <v>398</v>
      </c>
      <c r="C237" s="31">
        <v>4301011719</v>
      </c>
      <c r="D237" s="749">
        <v>4680115884298</v>
      </c>
      <c r="E237" s="750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92</v>
      </c>
      <c r="L237" s="32"/>
      <c r="M237" s="33" t="s">
        <v>96</v>
      </c>
      <c r="N237" s="33"/>
      <c r="O237" s="32">
        <v>55</v>
      </c>
      <c r="P237" s="83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52"/>
      <c r="R237" s="752"/>
      <c r="S237" s="752"/>
      <c r="T237" s="753"/>
      <c r="U237" s="34"/>
      <c r="V237" s="34"/>
      <c r="W237" s="35" t="s">
        <v>68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399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hidden="1" customHeight="1" x14ac:dyDescent="0.25">
      <c r="A238" s="54" t="s">
        <v>400</v>
      </c>
      <c r="B238" s="54" t="s">
        <v>401</v>
      </c>
      <c r="C238" s="31">
        <v>4301011733</v>
      </c>
      <c r="D238" s="749">
        <v>4680115884250</v>
      </c>
      <c r="E238" s="750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52"/>
      <c r="R238" s="752"/>
      <c r="S238" s="752"/>
      <c r="T238" s="753"/>
      <c r="U238" s="34"/>
      <c r="V238" s="34"/>
      <c r="W238" s="35" t="s">
        <v>68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402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hidden="1" customHeight="1" x14ac:dyDescent="0.25">
      <c r="A239" s="54" t="s">
        <v>400</v>
      </c>
      <c r="B239" s="54" t="s">
        <v>403</v>
      </c>
      <c r="C239" s="31">
        <v>4301011944</v>
      </c>
      <c r="D239" s="749">
        <v>4680115884250</v>
      </c>
      <c r="E239" s="750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92</v>
      </c>
      <c r="L239" s="32"/>
      <c r="M239" s="33" t="s">
        <v>395</v>
      </c>
      <c r="N239" s="33"/>
      <c r="O239" s="32">
        <v>55</v>
      </c>
      <c r="P239" s="93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52"/>
      <c r="R239" s="752"/>
      <c r="S239" s="752"/>
      <c r="T239" s="753"/>
      <c r="U239" s="34"/>
      <c r="V239" s="34"/>
      <c r="W239" s="35" t="s">
        <v>68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396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hidden="1" customHeight="1" x14ac:dyDescent="0.25">
      <c r="A240" s="54" t="s">
        <v>404</v>
      </c>
      <c r="B240" s="54" t="s">
        <v>405</v>
      </c>
      <c r="C240" s="31">
        <v>4301011718</v>
      </c>
      <c r="D240" s="749">
        <v>4680115884281</v>
      </c>
      <c r="E240" s="750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103</v>
      </c>
      <c r="L240" s="32"/>
      <c r="M240" s="33" t="s">
        <v>96</v>
      </c>
      <c r="N240" s="33"/>
      <c r="O240" s="32">
        <v>55</v>
      </c>
      <c r="P240" s="85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52"/>
      <c r="R240" s="752"/>
      <c r="S240" s="752"/>
      <c r="T240" s="753"/>
      <c r="U240" s="34"/>
      <c r="V240" s="34"/>
      <c r="W240" s="35" t="s">
        <v>68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393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hidden="1" customHeight="1" x14ac:dyDescent="0.25">
      <c r="A241" s="54" t="s">
        <v>406</v>
      </c>
      <c r="B241" s="54" t="s">
        <v>407</v>
      </c>
      <c r="C241" s="31">
        <v>4301011720</v>
      </c>
      <c r="D241" s="749">
        <v>4680115884199</v>
      </c>
      <c r="E241" s="750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103</v>
      </c>
      <c r="L241" s="32"/>
      <c r="M241" s="33" t="s">
        <v>96</v>
      </c>
      <c r="N241" s="33"/>
      <c r="O241" s="32">
        <v>55</v>
      </c>
      <c r="P241" s="10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52"/>
      <c r="R241" s="752"/>
      <c r="S241" s="752"/>
      <c r="T241" s="753"/>
      <c r="U241" s="34"/>
      <c r="V241" s="34"/>
      <c r="W241" s="35" t="s">
        <v>68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399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hidden="1" customHeight="1" x14ac:dyDescent="0.25">
      <c r="A242" s="54" t="s">
        <v>408</v>
      </c>
      <c r="B242" s="54" t="s">
        <v>409</v>
      </c>
      <c r="C242" s="31">
        <v>4301011716</v>
      </c>
      <c r="D242" s="749">
        <v>4680115884267</v>
      </c>
      <c r="E242" s="750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103</v>
      </c>
      <c r="L242" s="32"/>
      <c r="M242" s="33" t="s">
        <v>96</v>
      </c>
      <c r="N242" s="33"/>
      <c r="O242" s="32">
        <v>55</v>
      </c>
      <c r="P242" s="84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52"/>
      <c r="R242" s="752"/>
      <c r="S242" s="752"/>
      <c r="T242" s="753"/>
      <c r="U242" s="34"/>
      <c r="V242" s="34"/>
      <c r="W242" s="35" t="s">
        <v>68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402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hidden="1" x14ac:dyDescent="0.2">
      <c r="A243" s="747"/>
      <c r="B243" s="746"/>
      <c r="C243" s="746"/>
      <c r="D243" s="746"/>
      <c r="E243" s="746"/>
      <c r="F243" s="746"/>
      <c r="G243" s="746"/>
      <c r="H243" s="746"/>
      <c r="I243" s="746"/>
      <c r="J243" s="746"/>
      <c r="K243" s="746"/>
      <c r="L243" s="746"/>
      <c r="M243" s="746"/>
      <c r="N243" s="746"/>
      <c r="O243" s="748"/>
      <c r="P243" s="758" t="s">
        <v>79</v>
      </c>
      <c r="Q243" s="759"/>
      <c r="R243" s="759"/>
      <c r="S243" s="759"/>
      <c r="T243" s="759"/>
      <c r="U243" s="759"/>
      <c r="V243" s="760"/>
      <c r="W243" s="37" t="s">
        <v>80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hidden="1" x14ac:dyDescent="0.2">
      <c r="A244" s="746"/>
      <c r="B244" s="746"/>
      <c r="C244" s="746"/>
      <c r="D244" s="746"/>
      <c r="E244" s="746"/>
      <c r="F244" s="746"/>
      <c r="G244" s="746"/>
      <c r="H244" s="746"/>
      <c r="I244" s="746"/>
      <c r="J244" s="746"/>
      <c r="K244" s="746"/>
      <c r="L244" s="746"/>
      <c r="M244" s="746"/>
      <c r="N244" s="746"/>
      <c r="O244" s="748"/>
      <c r="P244" s="758" t="s">
        <v>79</v>
      </c>
      <c r="Q244" s="759"/>
      <c r="R244" s="759"/>
      <c r="S244" s="759"/>
      <c r="T244" s="759"/>
      <c r="U244" s="759"/>
      <c r="V244" s="760"/>
      <c r="W244" s="37" t="s">
        <v>68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hidden="1" customHeight="1" x14ac:dyDescent="0.25">
      <c r="A245" s="745" t="s">
        <v>410</v>
      </c>
      <c r="B245" s="746"/>
      <c r="C245" s="746"/>
      <c r="D245" s="746"/>
      <c r="E245" s="746"/>
      <c r="F245" s="746"/>
      <c r="G245" s="746"/>
      <c r="H245" s="746"/>
      <c r="I245" s="746"/>
      <c r="J245" s="746"/>
      <c r="K245" s="746"/>
      <c r="L245" s="746"/>
      <c r="M245" s="746"/>
      <c r="N245" s="746"/>
      <c r="O245" s="746"/>
      <c r="P245" s="746"/>
      <c r="Q245" s="746"/>
      <c r="R245" s="746"/>
      <c r="S245" s="746"/>
      <c r="T245" s="746"/>
      <c r="U245" s="746"/>
      <c r="V245" s="746"/>
      <c r="W245" s="746"/>
      <c r="X245" s="746"/>
      <c r="Y245" s="746"/>
      <c r="Z245" s="746"/>
      <c r="AA245" s="736"/>
      <c r="AB245" s="736"/>
      <c r="AC245" s="736"/>
    </row>
    <row r="246" spans="1:68" ht="14.25" hidden="1" customHeight="1" x14ac:dyDescent="0.25">
      <c r="A246" s="757" t="s">
        <v>89</v>
      </c>
      <c r="B246" s="746"/>
      <c r="C246" s="746"/>
      <c r="D246" s="746"/>
      <c r="E246" s="746"/>
      <c r="F246" s="746"/>
      <c r="G246" s="746"/>
      <c r="H246" s="746"/>
      <c r="I246" s="746"/>
      <c r="J246" s="746"/>
      <c r="K246" s="746"/>
      <c r="L246" s="746"/>
      <c r="M246" s="746"/>
      <c r="N246" s="746"/>
      <c r="O246" s="746"/>
      <c r="P246" s="746"/>
      <c r="Q246" s="746"/>
      <c r="R246" s="746"/>
      <c r="S246" s="746"/>
      <c r="T246" s="746"/>
      <c r="U246" s="746"/>
      <c r="V246" s="746"/>
      <c r="W246" s="746"/>
      <c r="X246" s="746"/>
      <c r="Y246" s="746"/>
      <c r="Z246" s="746"/>
      <c r="AA246" s="737"/>
      <c r="AB246" s="737"/>
      <c r="AC246" s="737"/>
    </row>
    <row r="247" spans="1:68" ht="27" hidden="1" customHeight="1" x14ac:dyDescent="0.25">
      <c r="A247" s="54" t="s">
        <v>411</v>
      </c>
      <c r="B247" s="54" t="s">
        <v>412</v>
      </c>
      <c r="C247" s="31">
        <v>4301011942</v>
      </c>
      <c r="D247" s="749">
        <v>4680115884137</v>
      </c>
      <c r="E247" s="750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92</v>
      </c>
      <c r="L247" s="32"/>
      <c r="M247" s="33" t="s">
        <v>395</v>
      </c>
      <c r="N247" s="33"/>
      <c r="O247" s="32">
        <v>55</v>
      </c>
      <c r="P247" s="107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2"/>
      <c r="R247" s="752"/>
      <c r="S247" s="752"/>
      <c r="T247" s="753"/>
      <c r="U247" s="34"/>
      <c r="V247" s="34"/>
      <c r="W247" s="35" t="s">
        <v>68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413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hidden="1" customHeight="1" x14ac:dyDescent="0.25">
      <c r="A248" s="54" t="s">
        <v>411</v>
      </c>
      <c r="B248" s="54" t="s">
        <v>414</v>
      </c>
      <c r="C248" s="31">
        <v>4301011826</v>
      </c>
      <c r="D248" s="749">
        <v>4680115884137</v>
      </c>
      <c r="E248" s="750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92</v>
      </c>
      <c r="L248" s="32"/>
      <c r="M248" s="33" t="s">
        <v>96</v>
      </c>
      <c r="N248" s="33"/>
      <c r="O248" s="32">
        <v>55</v>
      </c>
      <c r="P248" s="10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52"/>
      <c r="R248" s="752"/>
      <c r="S248" s="752"/>
      <c r="T248" s="753"/>
      <c r="U248" s="34"/>
      <c r="V248" s="34"/>
      <c r="W248" s="35" t="s">
        <v>68</v>
      </c>
      <c r="X248" s="741">
        <v>0</v>
      </c>
      <c r="Y248" s="742">
        <f t="shared" si="52"/>
        <v>0</v>
      </c>
      <c r="Z248" s="36" t="str">
        <f>IFERROR(IF(Y248=0,"",ROUNDUP(Y248/H248,0)*0.01898),"")</f>
        <v/>
      </c>
      <c r="AA248" s="56"/>
      <c r="AB248" s="57"/>
      <c r="AC248" s="323" t="s">
        <v>415</v>
      </c>
      <c r="AG248" s="64"/>
      <c r="AJ248" s="68"/>
      <c r="AK248" s="68">
        <v>0</v>
      </c>
      <c r="BB248" s="324" t="s">
        <v>1</v>
      </c>
      <c r="BM248" s="64">
        <f t="shared" si="53"/>
        <v>0</v>
      </c>
      <c r="BN248" s="64">
        <f t="shared" si="54"/>
        <v>0</v>
      </c>
      <c r="BO248" s="64">
        <f t="shared" si="55"/>
        <v>0</v>
      </c>
      <c r="BP248" s="64">
        <f t="shared" si="56"/>
        <v>0</v>
      </c>
    </row>
    <row r="249" spans="1:68" ht="27" hidden="1" customHeight="1" x14ac:dyDescent="0.25">
      <c r="A249" s="54" t="s">
        <v>416</v>
      </c>
      <c r="B249" s="54" t="s">
        <v>417</v>
      </c>
      <c r="C249" s="31">
        <v>4301011724</v>
      </c>
      <c r="D249" s="749">
        <v>4680115884236</v>
      </c>
      <c r="E249" s="750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92</v>
      </c>
      <c r="L249" s="32"/>
      <c r="M249" s="33" t="s">
        <v>96</v>
      </c>
      <c r="N249" s="33"/>
      <c r="O249" s="32">
        <v>55</v>
      </c>
      <c r="P249" s="77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52"/>
      <c r="R249" s="752"/>
      <c r="S249" s="752"/>
      <c r="T249" s="753"/>
      <c r="U249" s="34"/>
      <c r="V249" s="34"/>
      <c r="W249" s="35" t="s">
        <v>68</v>
      </c>
      <c r="X249" s="741">
        <v>0</v>
      </c>
      <c r="Y249" s="742">
        <f t="shared" si="52"/>
        <v>0</v>
      </c>
      <c r="Z249" s="36" t="str">
        <f>IFERROR(IF(Y249=0,"",ROUNDUP(Y249/H249,0)*0.01898),"")</f>
        <v/>
      </c>
      <c r="AA249" s="56"/>
      <c r="AB249" s="57"/>
      <c r="AC249" s="325" t="s">
        <v>418</v>
      </c>
      <c r="AG249" s="64"/>
      <c r="AJ249" s="68"/>
      <c r="AK249" s="68">
        <v>0</v>
      </c>
      <c r="BB249" s="326" t="s">
        <v>1</v>
      </c>
      <c r="BM249" s="64">
        <f t="shared" si="53"/>
        <v>0</v>
      </c>
      <c r="BN249" s="64">
        <f t="shared" si="54"/>
        <v>0</v>
      </c>
      <c r="BO249" s="64">
        <f t="shared" si="55"/>
        <v>0</v>
      </c>
      <c r="BP249" s="64">
        <f t="shared" si="56"/>
        <v>0</v>
      </c>
    </row>
    <row r="250" spans="1:68" ht="27" hidden="1" customHeight="1" x14ac:dyDescent="0.25">
      <c r="A250" s="54" t="s">
        <v>419</v>
      </c>
      <c r="B250" s="54" t="s">
        <v>420</v>
      </c>
      <c r="C250" s="31">
        <v>4301011721</v>
      </c>
      <c r="D250" s="749">
        <v>4680115884175</v>
      </c>
      <c r="E250" s="750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92</v>
      </c>
      <c r="L250" s="32"/>
      <c r="M250" s="33" t="s">
        <v>96</v>
      </c>
      <c r="N250" s="33"/>
      <c r="O250" s="32">
        <v>55</v>
      </c>
      <c r="P250" s="8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2"/>
      <c r="R250" s="752"/>
      <c r="S250" s="752"/>
      <c r="T250" s="753"/>
      <c r="U250" s="34"/>
      <c r="V250" s="34"/>
      <c r="W250" s="35" t="s">
        <v>68</v>
      </c>
      <c r="X250" s="741">
        <v>0</v>
      </c>
      <c r="Y250" s="742">
        <f t="shared" si="52"/>
        <v>0</v>
      </c>
      <c r="Z250" s="36" t="str">
        <f>IFERROR(IF(Y250=0,"",ROUNDUP(Y250/H250,0)*0.01898),"")</f>
        <v/>
      </c>
      <c r="AA250" s="56"/>
      <c r="AB250" s="57"/>
      <c r="AC250" s="327" t="s">
        <v>421</v>
      </c>
      <c r="AG250" s="64"/>
      <c r="AJ250" s="68"/>
      <c r="AK250" s="68">
        <v>0</v>
      </c>
      <c r="BB250" s="328" t="s">
        <v>1</v>
      </c>
      <c r="BM250" s="64">
        <f t="shared" si="53"/>
        <v>0</v>
      </c>
      <c r="BN250" s="64">
        <f t="shared" si="54"/>
        <v>0</v>
      </c>
      <c r="BO250" s="64">
        <f t="shared" si="55"/>
        <v>0</v>
      </c>
      <c r="BP250" s="64">
        <f t="shared" si="56"/>
        <v>0</v>
      </c>
    </row>
    <row r="251" spans="1:68" ht="27" hidden="1" customHeight="1" x14ac:dyDescent="0.25">
      <c r="A251" s="54" t="s">
        <v>419</v>
      </c>
      <c r="B251" s="54" t="s">
        <v>422</v>
      </c>
      <c r="C251" s="31">
        <v>4301011941</v>
      </c>
      <c r="D251" s="749">
        <v>4680115884175</v>
      </c>
      <c r="E251" s="750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92</v>
      </c>
      <c r="L251" s="32"/>
      <c r="M251" s="33" t="s">
        <v>395</v>
      </c>
      <c r="N251" s="33"/>
      <c r="O251" s="32">
        <v>55</v>
      </c>
      <c r="P251" s="103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52"/>
      <c r="R251" s="752"/>
      <c r="S251" s="752"/>
      <c r="T251" s="753"/>
      <c r="U251" s="34"/>
      <c r="V251" s="34"/>
      <c r="W251" s="35" t="s">
        <v>68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413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hidden="1" customHeight="1" x14ac:dyDescent="0.25">
      <c r="A252" s="54" t="s">
        <v>423</v>
      </c>
      <c r="B252" s="54" t="s">
        <v>424</v>
      </c>
      <c r="C252" s="31">
        <v>4301011824</v>
      </c>
      <c r="D252" s="749">
        <v>4680115884144</v>
      </c>
      <c r="E252" s="750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103</v>
      </c>
      <c r="L252" s="32"/>
      <c r="M252" s="33" t="s">
        <v>96</v>
      </c>
      <c r="N252" s="33"/>
      <c r="O252" s="32">
        <v>55</v>
      </c>
      <c r="P252" s="7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52"/>
      <c r="R252" s="752"/>
      <c r="S252" s="752"/>
      <c r="T252" s="753"/>
      <c r="U252" s="34"/>
      <c r="V252" s="34"/>
      <c r="W252" s="35" t="s">
        <v>68</v>
      </c>
      <c r="X252" s="741">
        <v>0</v>
      </c>
      <c r="Y252" s="742">
        <f t="shared" si="52"/>
        <v>0</v>
      </c>
      <c r="Z252" s="36" t="str">
        <f>IFERROR(IF(Y252=0,"",ROUNDUP(Y252/H252,0)*0.00902),"")</f>
        <v/>
      </c>
      <c r="AA252" s="56"/>
      <c r="AB252" s="57"/>
      <c r="AC252" s="331" t="s">
        <v>415</v>
      </c>
      <c r="AG252" s="64"/>
      <c r="AJ252" s="68"/>
      <c r="AK252" s="68">
        <v>0</v>
      </c>
      <c r="BB252" s="332" t="s">
        <v>1</v>
      </c>
      <c r="BM252" s="64">
        <f t="shared" si="53"/>
        <v>0</v>
      </c>
      <c r="BN252" s="64">
        <f t="shared" si="54"/>
        <v>0</v>
      </c>
      <c r="BO252" s="64">
        <f t="shared" si="55"/>
        <v>0</v>
      </c>
      <c r="BP252" s="64">
        <f t="shared" si="56"/>
        <v>0</v>
      </c>
    </row>
    <row r="253" spans="1:68" ht="27" hidden="1" customHeight="1" x14ac:dyDescent="0.25">
      <c r="A253" s="54" t="s">
        <v>425</v>
      </c>
      <c r="B253" s="54" t="s">
        <v>426</v>
      </c>
      <c r="C253" s="31">
        <v>4301011963</v>
      </c>
      <c r="D253" s="749">
        <v>4680115885288</v>
      </c>
      <c r="E253" s="750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103</v>
      </c>
      <c r="L253" s="32"/>
      <c r="M253" s="33" t="s">
        <v>96</v>
      </c>
      <c r="N253" s="33"/>
      <c r="O253" s="32">
        <v>55</v>
      </c>
      <c r="P253" s="111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52"/>
      <c r="R253" s="752"/>
      <c r="S253" s="752"/>
      <c r="T253" s="753"/>
      <c r="U253" s="34"/>
      <c r="V253" s="34"/>
      <c r="W253" s="35" t="s">
        <v>68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427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hidden="1" customHeight="1" x14ac:dyDescent="0.25">
      <c r="A254" s="54" t="s">
        <v>428</v>
      </c>
      <c r="B254" s="54" t="s">
        <v>429</v>
      </c>
      <c r="C254" s="31">
        <v>4301011726</v>
      </c>
      <c r="D254" s="749">
        <v>4680115884182</v>
      </c>
      <c r="E254" s="750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103</v>
      </c>
      <c r="L254" s="32"/>
      <c r="M254" s="33" t="s">
        <v>96</v>
      </c>
      <c r="N254" s="33"/>
      <c r="O254" s="32">
        <v>55</v>
      </c>
      <c r="P254" s="103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52"/>
      <c r="R254" s="752"/>
      <c r="S254" s="752"/>
      <c r="T254" s="753"/>
      <c r="U254" s="34"/>
      <c r="V254" s="34"/>
      <c r="W254" s="35" t="s">
        <v>68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418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430</v>
      </c>
      <c r="B255" s="54" t="s">
        <v>431</v>
      </c>
      <c r="C255" s="31">
        <v>4301011722</v>
      </c>
      <c r="D255" s="749">
        <v>4680115884205</v>
      </c>
      <c r="E255" s="750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103</v>
      </c>
      <c r="L255" s="32"/>
      <c r="M255" s="33" t="s">
        <v>96</v>
      </c>
      <c r="N255" s="33"/>
      <c r="O255" s="32">
        <v>55</v>
      </c>
      <c r="P255" s="87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52"/>
      <c r="R255" s="752"/>
      <c r="S255" s="752"/>
      <c r="T255" s="753"/>
      <c r="U255" s="34"/>
      <c r="V255" s="34"/>
      <c r="W255" s="35" t="s">
        <v>68</v>
      </c>
      <c r="X255" s="741">
        <v>0</v>
      </c>
      <c r="Y255" s="742">
        <f t="shared" si="52"/>
        <v>0</v>
      </c>
      <c r="Z255" s="36" t="str">
        <f>IFERROR(IF(Y255=0,"",ROUNDUP(Y255/H255,0)*0.00902),"")</f>
        <v/>
      </c>
      <c r="AA255" s="56"/>
      <c r="AB255" s="57"/>
      <c r="AC255" s="337" t="s">
        <v>421</v>
      </c>
      <c r="AG255" s="64"/>
      <c r="AJ255" s="68"/>
      <c r="AK255" s="68">
        <v>0</v>
      </c>
      <c r="BB255" s="338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idden="1" x14ac:dyDescent="0.2">
      <c r="A256" s="747"/>
      <c r="B256" s="746"/>
      <c r="C256" s="746"/>
      <c r="D256" s="746"/>
      <c r="E256" s="746"/>
      <c r="F256" s="746"/>
      <c r="G256" s="746"/>
      <c r="H256" s="746"/>
      <c r="I256" s="746"/>
      <c r="J256" s="746"/>
      <c r="K256" s="746"/>
      <c r="L256" s="746"/>
      <c r="M256" s="746"/>
      <c r="N256" s="746"/>
      <c r="O256" s="748"/>
      <c r="P256" s="758" t="s">
        <v>79</v>
      </c>
      <c r="Q256" s="759"/>
      <c r="R256" s="759"/>
      <c r="S256" s="759"/>
      <c r="T256" s="759"/>
      <c r="U256" s="759"/>
      <c r="V256" s="760"/>
      <c r="W256" s="37" t="s">
        <v>80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hidden="1" x14ac:dyDescent="0.2">
      <c r="A257" s="746"/>
      <c r="B257" s="746"/>
      <c r="C257" s="746"/>
      <c r="D257" s="746"/>
      <c r="E257" s="746"/>
      <c r="F257" s="746"/>
      <c r="G257" s="746"/>
      <c r="H257" s="746"/>
      <c r="I257" s="746"/>
      <c r="J257" s="746"/>
      <c r="K257" s="746"/>
      <c r="L257" s="746"/>
      <c r="M257" s="746"/>
      <c r="N257" s="746"/>
      <c r="O257" s="748"/>
      <c r="P257" s="758" t="s">
        <v>79</v>
      </c>
      <c r="Q257" s="759"/>
      <c r="R257" s="759"/>
      <c r="S257" s="759"/>
      <c r="T257" s="759"/>
      <c r="U257" s="759"/>
      <c r="V257" s="760"/>
      <c r="W257" s="37" t="s">
        <v>68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hidden="1" customHeight="1" x14ac:dyDescent="0.25">
      <c r="A258" s="757" t="s">
        <v>136</v>
      </c>
      <c r="B258" s="746"/>
      <c r="C258" s="746"/>
      <c r="D258" s="746"/>
      <c r="E258" s="746"/>
      <c r="F258" s="746"/>
      <c r="G258" s="746"/>
      <c r="H258" s="746"/>
      <c r="I258" s="746"/>
      <c r="J258" s="746"/>
      <c r="K258" s="746"/>
      <c r="L258" s="746"/>
      <c r="M258" s="746"/>
      <c r="N258" s="746"/>
      <c r="O258" s="746"/>
      <c r="P258" s="746"/>
      <c r="Q258" s="746"/>
      <c r="R258" s="746"/>
      <c r="S258" s="746"/>
      <c r="T258" s="746"/>
      <c r="U258" s="746"/>
      <c r="V258" s="746"/>
      <c r="W258" s="746"/>
      <c r="X258" s="746"/>
      <c r="Y258" s="746"/>
      <c r="Z258" s="746"/>
      <c r="AA258" s="737"/>
      <c r="AB258" s="737"/>
      <c r="AC258" s="737"/>
    </row>
    <row r="259" spans="1:68" ht="27" hidden="1" customHeight="1" x14ac:dyDescent="0.25">
      <c r="A259" s="54" t="s">
        <v>432</v>
      </c>
      <c r="B259" s="54" t="s">
        <v>433</v>
      </c>
      <c r="C259" s="31">
        <v>4301020340</v>
      </c>
      <c r="D259" s="749">
        <v>4680115885721</v>
      </c>
      <c r="E259" s="750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110</v>
      </c>
      <c r="L259" s="32"/>
      <c r="M259" s="33" t="s">
        <v>93</v>
      </c>
      <c r="N259" s="33"/>
      <c r="O259" s="32">
        <v>50</v>
      </c>
      <c r="P259" s="8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52"/>
      <c r="R259" s="752"/>
      <c r="S259" s="752"/>
      <c r="T259" s="753"/>
      <c r="U259" s="34"/>
      <c r="V259" s="34"/>
      <c r="W259" s="35" t="s">
        <v>68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434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747"/>
      <c r="B260" s="746"/>
      <c r="C260" s="746"/>
      <c r="D260" s="746"/>
      <c r="E260" s="746"/>
      <c r="F260" s="746"/>
      <c r="G260" s="746"/>
      <c r="H260" s="746"/>
      <c r="I260" s="746"/>
      <c r="J260" s="746"/>
      <c r="K260" s="746"/>
      <c r="L260" s="746"/>
      <c r="M260" s="746"/>
      <c r="N260" s="746"/>
      <c r="O260" s="748"/>
      <c r="P260" s="758" t="s">
        <v>79</v>
      </c>
      <c r="Q260" s="759"/>
      <c r="R260" s="759"/>
      <c r="S260" s="759"/>
      <c r="T260" s="759"/>
      <c r="U260" s="759"/>
      <c r="V260" s="760"/>
      <c r="W260" s="37" t="s">
        <v>80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hidden="1" x14ac:dyDescent="0.2">
      <c r="A261" s="746"/>
      <c r="B261" s="746"/>
      <c r="C261" s="746"/>
      <c r="D261" s="746"/>
      <c r="E261" s="746"/>
      <c r="F261" s="746"/>
      <c r="G261" s="746"/>
      <c r="H261" s="746"/>
      <c r="I261" s="746"/>
      <c r="J261" s="746"/>
      <c r="K261" s="746"/>
      <c r="L261" s="746"/>
      <c r="M261" s="746"/>
      <c r="N261" s="746"/>
      <c r="O261" s="748"/>
      <c r="P261" s="758" t="s">
        <v>79</v>
      </c>
      <c r="Q261" s="759"/>
      <c r="R261" s="759"/>
      <c r="S261" s="759"/>
      <c r="T261" s="759"/>
      <c r="U261" s="759"/>
      <c r="V261" s="760"/>
      <c r="W261" s="37" t="s">
        <v>68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hidden="1" customHeight="1" x14ac:dyDescent="0.25">
      <c r="A262" s="745" t="s">
        <v>435</v>
      </c>
      <c r="B262" s="746"/>
      <c r="C262" s="746"/>
      <c r="D262" s="746"/>
      <c r="E262" s="746"/>
      <c r="F262" s="746"/>
      <c r="G262" s="746"/>
      <c r="H262" s="746"/>
      <c r="I262" s="746"/>
      <c r="J262" s="746"/>
      <c r="K262" s="746"/>
      <c r="L262" s="746"/>
      <c r="M262" s="746"/>
      <c r="N262" s="746"/>
      <c r="O262" s="746"/>
      <c r="P262" s="746"/>
      <c r="Q262" s="746"/>
      <c r="R262" s="746"/>
      <c r="S262" s="746"/>
      <c r="T262" s="746"/>
      <c r="U262" s="746"/>
      <c r="V262" s="746"/>
      <c r="W262" s="746"/>
      <c r="X262" s="746"/>
      <c r="Y262" s="746"/>
      <c r="Z262" s="746"/>
      <c r="AA262" s="736"/>
      <c r="AB262" s="736"/>
      <c r="AC262" s="736"/>
    </row>
    <row r="263" spans="1:68" ht="14.25" hidden="1" customHeight="1" x14ac:dyDescent="0.25">
      <c r="A263" s="757" t="s">
        <v>89</v>
      </c>
      <c r="B263" s="746"/>
      <c r="C263" s="746"/>
      <c r="D263" s="746"/>
      <c r="E263" s="746"/>
      <c r="F263" s="746"/>
      <c r="G263" s="746"/>
      <c r="H263" s="746"/>
      <c r="I263" s="746"/>
      <c r="J263" s="746"/>
      <c r="K263" s="746"/>
      <c r="L263" s="746"/>
      <c r="M263" s="746"/>
      <c r="N263" s="746"/>
      <c r="O263" s="746"/>
      <c r="P263" s="746"/>
      <c r="Q263" s="746"/>
      <c r="R263" s="746"/>
      <c r="S263" s="746"/>
      <c r="T263" s="746"/>
      <c r="U263" s="746"/>
      <c r="V263" s="746"/>
      <c r="W263" s="746"/>
      <c r="X263" s="746"/>
      <c r="Y263" s="746"/>
      <c r="Z263" s="746"/>
      <c r="AA263" s="737"/>
      <c r="AB263" s="737"/>
      <c r="AC263" s="737"/>
    </row>
    <row r="264" spans="1:68" ht="27" hidden="1" customHeight="1" x14ac:dyDescent="0.25">
      <c r="A264" s="54" t="s">
        <v>436</v>
      </c>
      <c r="B264" s="54" t="s">
        <v>437</v>
      </c>
      <c r="C264" s="31">
        <v>4301011855</v>
      </c>
      <c r="D264" s="749">
        <v>4680115885837</v>
      </c>
      <c r="E264" s="750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92</v>
      </c>
      <c r="L264" s="32"/>
      <c r="M264" s="33" t="s">
        <v>96</v>
      </c>
      <c r="N264" s="33"/>
      <c r="O264" s="32">
        <v>55</v>
      </c>
      <c r="P264" s="93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52"/>
      <c r="R264" s="752"/>
      <c r="S264" s="752"/>
      <c r="T264" s="753"/>
      <c r="U264" s="34"/>
      <c r="V264" s="34"/>
      <c r="W264" s="35" t="s">
        <v>68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438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hidden="1" customHeight="1" x14ac:dyDescent="0.25">
      <c r="A265" s="54" t="s">
        <v>439</v>
      </c>
      <c r="B265" s="54" t="s">
        <v>440</v>
      </c>
      <c r="C265" s="31">
        <v>4301011850</v>
      </c>
      <c r="D265" s="749">
        <v>4680115885806</v>
      </c>
      <c r="E265" s="750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92</v>
      </c>
      <c r="L265" s="32"/>
      <c r="M265" s="33" t="s">
        <v>96</v>
      </c>
      <c r="N265" s="33"/>
      <c r="O265" s="32">
        <v>55</v>
      </c>
      <c r="P265" s="81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2"/>
      <c r="R265" s="752"/>
      <c r="S265" s="752"/>
      <c r="T265" s="753"/>
      <c r="U265" s="34"/>
      <c r="V265" s="34"/>
      <c r="W265" s="35" t="s">
        <v>68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441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hidden="1" customHeight="1" x14ac:dyDescent="0.25">
      <c r="A266" s="54" t="s">
        <v>439</v>
      </c>
      <c r="B266" s="54" t="s">
        <v>442</v>
      </c>
      <c r="C266" s="31">
        <v>4301011910</v>
      </c>
      <c r="D266" s="749">
        <v>4680115885806</v>
      </c>
      <c r="E266" s="750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92</v>
      </c>
      <c r="L266" s="32"/>
      <c r="M266" s="33" t="s">
        <v>395</v>
      </c>
      <c r="N266" s="33"/>
      <c r="O266" s="32">
        <v>55</v>
      </c>
      <c r="P266" s="83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52"/>
      <c r="R266" s="752"/>
      <c r="S266" s="752"/>
      <c r="T266" s="753"/>
      <c r="U266" s="34"/>
      <c r="V266" s="34"/>
      <c r="W266" s="35" t="s">
        <v>68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443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hidden="1" customHeight="1" x14ac:dyDescent="0.25">
      <c r="A267" s="54" t="s">
        <v>444</v>
      </c>
      <c r="B267" s="54" t="s">
        <v>445</v>
      </c>
      <c r="C267" s="31">
        <v>4301011853</v>
      </c>
      <c r="D267" s="749">
        <v>4680115885851</v>
      </c>
      <c r="E267" s="750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92</v>
      </c>
      <c r="L267" s="32"/>
      <c r="M267" s="33" t="s">
        <v>96</v>
      </c>
      <c r="N267" s="33"/>
      <c r="O267" s="32">
        <v>55</v>
      </c>
      <c r="P267" s="9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52"/>
      <c r="R267" s="752"/>
      <c r="S267" s="752"/>
      <c r="T267" s="753"/>
      <c r="U267" s="34"/>
      <c r="V267" s="34"/>
      <c r="W267" s="35" t="s">
        <v>68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446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hidden="1" customHeight="1" x14ac:dyDescent="0.25">
      <c r="A268" s="54" t="s">
        <v>447</v>
      </c>
      <c r="B268" s="54" t="s">
        <v>448</v>
      </c>
      <c r="C268" s="31">
        <v>4301011313</v>
      </c>
      <c r="D268" s="749">
        <v>4607091385984</v>
      </c>
      <c r="E268" s="750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92</v>
      </c>
      <c r="L268" s="32"/>
      <c r="M268" s="33" t="s">
        <v>96</v>
      </c>
      <c r="N268" s="33"/>
      <c r="O268" s="32">
        <v>55</v>
      </c>
      <c r="P268" s="86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52"/>
      <c r="R268" s="752"/>
      <c r="S268" s="752"/>
      <c r="T268" s="753"/>
      <c r="U268" s="34"/>
      <c r="V268" s="34"/>
      <c r="W268" s="35" t="s">
        <v>68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449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450</v>
      </c>
      <c r="B269" s="54" t="s">
        <v>451</v>
      </c>
      <c r="C269" s="31">
        <v>4301011852</v>
      </c>
      <c r="D269" s="749">
        <v>4680115885844</v>
      </c>
      <c r="E269" s="750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103</v>
      </c>
      <c r="L269" s="32"/>
      <c r="M269" s="33" t="s">
        <v>96</v>
      </c>
      <c r="N269" s="33"/>
      <c r="O269" s="32">
        <v>55</v>
      </c>
      <c r="P269" s="105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52"/>
      <c r="R269" s="752"/>
      <c r="S269" s="752"/>
      <c r="T269" s="753"/>
      <c r="U269" s="34"/>
      <c r="V269" s="34"/>
      <c r="W269" s="35" t="s">
        <v>68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452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453</v>
      </c>
      <c r="B270" s="54" t="s">
        <v>454</v>
      </c>
      <c r="C270" s="31">
        <v>4301011319</v>
      </c>
      <c r="D270" s="749">
        <v>4607091387469</v>
      </c>
      <c r="E270" s="750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103</v>
      </c>
      <c r="L270" s="32"/>
      <c r="M270" s="33" t="s">
        <v>96</v>
      </c>
      <c r="N270" s="33"/>
      <c r="O270" s="32">
        <v>55</v>
      </c>
      <c r="P270" s="113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52"/>
      <c r="R270" s="752"/>
      <c r="S270" s="752"/>
      <c r="T270" s="753"/>
      <c r="U270" s="34"/>
      <c r="V270" s="34"/>
      <c r="W270" s="35" t="s">
        <v>68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455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456</v>
      </c>
      <c r="B271" s="54" t="s">
        <v>457</v>
      </c>
      <c r="C271" s="31">
        <v>4301011851</v>
      </c>
      <c r="D271" s="749">
        <v>4680115885820</v>
      </c>
      <c r="E271" s="750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103</v>
      </c>
      <c r="L271" s="32"/>
      <c r="M271" s="33" t="s">
        <v>96</v>
      </c>
      <c r="N271" s="33"/>
      <c r="O271" s="32">
        <v>55</v>
      </c>
      <c r="P271" s="81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52"/>
      <c r="R271" s="752"/>
      <c r="S271" s="752"/>
      <c r="T271" s="753"/>
      <c r="U271" s="34"/>
      <c r="V271" s="34"/>
      <c r="W271" s="35" t="s">
        <v>68</v>
      </c>
      <c r="X271" s="741">
        <v>0</v>
      </c>
      <c r="Y271" s="742">
        <f t="shared" si="57"/>
        <v>0</v>
      </c>
      <c r="Z271" s="36" t="str">
        <f>IFERROR(IF(Y271=0,"",ROUNDUP(Y271/H271,0)*0.00902),"")</f>
        <v/>
      </c>
      <c r="AA271" s="56"/>
      <c r="AB271" s="57"/>
      <c r="AC271" s="355" t="s">
        <v>458</v>
      </c>
      <c r="AG271" s="64"/>
      <c r="AJ271" s="68"/>
      <c r="AK271" s="68">
        <v>0</v>
      </c>
      <c r="BB271" s="356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459</v>
      </c>
      <c r="B272" s="54" t="s">
        <v>460</v>
      </c>
      <c r="C272" s="31">
        <v>4301011316</v>
      </c>
      <c r="D272" s="749">
        <v>4607091387438</v>
      </c>
      <c r="E272" s="750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103</v>
      </c>
      <c r="L272" s="32"/>
      <c r="M272" s="33" t="s">
        <v>96</v>
      </c>
      <c r="N272" s="33"/>
      <c r="O272" s="32">
        <v>55</v>
      </c>
      <c r="P272" s="94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52"/>
      <c r="R272" s="752"/>
      <c r="S272" s="752"/>
      <c r="T272" s="753"/>
      <c r="U272" s="34"/>
      <c r="V272" s="34"/>
      <c r="W272" s="35" t="s">
        <v>68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461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idden="1" x14ac:dyDescent="0.2">
      <c r="A273" s="747"/>
      <c r="B273" s="746"/>
      <c r="C273" s="746"/>
      <c r="D273" s="746"/>
      <c r="E273" s="746"/>
      <c r="F273" s="746"/>
      <c r="G273" s="746"/>
      <c r="H273" s="746"/>
      <c r="I273" s="746"/>
      <c r="J273" s="746"/>
      <c r="K273" s="746"/>
      <c r="L273" s="746"/>
      <c r="M273" s="746"/>
      <c r="N273" s="746"/>
      <c r="O273" s="748"/>
      <c r="P273" s="758" t="s">
        <v>79</v>
      </c>
      <c r="Q273" s="759"/>
      <c r="R273" s="759"/>
      <c r="S273" s="759"/>
      <c r="T273" s="759"/>
      <c r="U273" s="759"/>
      <c r="V273" s="760"/>
      <c r="W273" s="37" t="s">
        <v>80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hidden="1" x14ac:dyDescent="0.2">
      <c r="A274" s="746"/>
      <c r="B274" s="746"/>
      <c r="C274" s="746"/>
      <c r="D274" s="746"/>
      <c r="E274" s="746"/>
      <c r="F274" s="746"/>
      <c r="G274" s="746"/>
      <c r="H274" s="746"/>
      <c r="I274" s="746"/>
      <c r="J274" s="746"/>
      <c r="K274" s="746"/>
      <c r="L274" s="746"/>
      <c r="M274" s="746"/>
      <c r="N274" s="746"/>
      <c r="O274" s="748"/>
      <c r="P274" s="758" t="s">
        <v>79</v>
      </c>
      <c r="Q274" s="759"/>
      <c r="R274" s="759"/>
      <c r="S274" s="759"/>
      <c r="T274" s="759"/>
      <c r="U274" s="759"/>
      <c r="V274" s="760"/>
      <c r="W274" s="37" t="s">
        <v>68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hidden="1" customHeight="1" x14ac:dyDescent="0.25">
      <c r="A275" s="745" t="s">
        <v>462</v>
      </c>
      <c r="B275" s="746"/>
      <c r="C275" s="746"/>
      <c r="D275" s="746"/>
      <c r="E275" s="746"/>
      <c r="F275" s="746"/>
      <c r="G275" s="746"/>
      <c r="H275" s="746"/>
      <c r="I275" s="746"/>
      <c r="J275" s="746"/>
      <c r="K275" s="746"/>
      <c r="L275" s="746"/>
      <c r="M275" s="746"/>
      <c r="N275" s="746"/>
      <c r="O275" s="746"/>
      <c r="P275" s="746"/>
      <c r="Q275" s="746"/>
      <c r="R275" s="746"/>
      <c r="S275" s="746"/>
      <c r="T275" s="746"/>
      <c r="U275" s="746"/>
      <c r="V275" s="746"/>
      <c r="W275" s="746"/>
      <c r="X275" s="746"/>
      <c r="Y275" s="746"/>
      <c r="Z275" s="746"/>
      <c r="AA275" s="736"/>
      <c r="AB275" s="736"/>
      <c r="AC275" s="736"/>
    </row>
    <row r="276" spans="1:68" ht="14.25" hidden="1" customHeight="1" x14ac:dyDescent="0.25">
      <c r="A276" s="757" t="s">
        <v>89</v>
      </c>
      <c r="B276" s="746"/>
      <c r="C276" s="746"/>
      <c r="D276" s="746"/>
      <c r="E276" s="746"/>
      <c r="F276" s="746"/>
      <c r="G276" s="746"/>
      <c r="H276" s="746"/>
      <c r="I276" s="746"/>
      <c r="J276" s="746"/>
      <c r="K276" s="746"/>
      <c r="L276" s="746"/>
      <c r="M276" s="746"/>
      <c r="N276" s="746"/>
      <c r="O276" s="746"/>
      <c r="P276" s="746"/>
      <c r="Q276" s="746"/>
      <c r="R276" s="746"/>
      <c r="S276" s="746"/>
      <c r="T276" s="746"/>
      <c r="U276" s="746"/>
      <c r="V276" s="746"/>
      <c r="W276" s="746"/>
      <c r="X276" s="746"/>
      <c r="Y276" s="746"/>
      <c r="Z276" s="746"/>
      <c r="AA276" s="737"/>
      <c r="AB276" s="737"/>
      <c r="AC276" s="737"/>
    </row>
    <row r="277" spans="1:68" ht="27" hidden="1" customHeight="1" x14ac:dyDescent="0.25">
      <c r="A277" s="54" t="s">
        <v>463</v>
      </c>
      <c r="B277" s="54" t="s">
        <v>464</v>
      </c>
      <c r="C277" s="31">
        <v>4301011876</v>
      </c>
      <c r="D277" s="749">
        <v>4680115885707</v>
      </c>
      <c r="E277" s="750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92</v>
      </c>
      <c r="L277" s="32"/>
      <c r="M277" s="33" t="s">
        <v>96</v>
      </c>
      <c r="N277" s="33"/>
      <c r="O277" s="32">
        <v>31</v>
      </c>
      <c r="P277" s="94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52"/>
      <c r="R277" s="752"/>
      <c r="S277" s="752"/>
      <c r="T277" s="753"/>
      <c r="U277" s="34"/>
      <c r="V277" s="34"/>
      <c r="W277" s="35" t="s">
        <v>68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402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47"/>
      <c r="B278" s="746"/>
      <c r="C278" s="746"/>
      <c r="D278" s="746"/>
      <c r="E278" s="746"/>
      <c r="F278" s="746"/>
      <c r="G278" s="746"/>
      <c r="H278" s="746"/>
      <c r="I278" s="746"/>
      <c r="J278" s="746"/>
      <c r="K278" s="746"/>
      <c r="L278" s="746"/>
      <c r="M278" s="746"/>
      <c r="N278" s="746"/>
      <c r="O278" s="748"/>
      <c r="P278" s="758" t="s">
        <v>79</v>
      </c>
      <c r="Q278" s="759"/>
      <c r="R278" s="759"/>
      <c r="S278" s="759"/>
      <c r="T278" s="759"/>
      <c r="U278" s="759"/>
      <c r="V278" s="760"/>
      <c r="W278" s="37" t="s">
        <v>80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hidden="1" x14ac:dyDescent="0.2">
      <c r="A279" s="746"/>
      <c r="B279" s="746"/>
      <c r="C279" s="746"/>
      <c r="D279" s="746"/>
      <c r="E279" s="746"/>
      <c r="F279" s="746"/>
      <c r="G279" s="746"/>
      <c r="H279" s="746"/>
      <c r="I279" s="746"/>
      <c r="J279" s="746"/>
      <c r="K279" s="746"/>
      <c r="L279" s="746"/>
      <c r="M279" s="746"/>
      <c r="N279" s="746"/>
      <c r="O279" s="748"/>
      <c r="P279" s="758" t="s">
        <v>79</v>
      </c>
      <c r="Q279" s="759"/>
      <c r="R279" s="759"/>
      <c r="S279" s="759"/>
      <c r="T279" s="759"/>
      <c r="U279" s="759"/>
      <c r="V279" s="760"/>
      <c r="W279" s="37" t="s">
        <v>68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hidden="1" customHeight="1" x14ac:dyDescent="0.25">
      <c r="A280" s="745" t="s">
        <v>465</v>
      </c>
      <c r="B280" s="746"/>
      <c r="C280" s="746"/>
      <c r="D280" s="746"/>
      <c r="E280" s="746"/>
      <c r="F280" s="746"/>
      <c r="G280" s="746"/>
      <c r="H280" s="746"/>
      <c r="I280" s="746"/>
      <c r="J280" s="746"/>
      <c r="K280" s="746"/>
      <c r="L280" s="746"/>
      <c r="M280" s="746"/>
      <c r="N280" s="746"/>
      <c r="O280" s="746"/>
      <c r="P280" s="746"/>
      <c r="Q280" s="746"/>
      <c r="R280" s="746"/>
      <c r="S280" s="746"/>
      <c r="T280" s="746"/>
      <c r="U280" s="746"/>
      <c r="V280" s="746"/>
      <c r="W280" s="746"/>
      <c r="X280" s="746"/>
      <c r="Y280" s="746"/>
      <c r="Z280" s="746"/>
      <c r="AA280" s="736"/>
      <c r="AB280" s="736"/>
      <c r="AC280" s="736"/>
    </row>
    <row r="281" spans="1:68" ht="14.25" hidden="1" customHeight="1" x14ac:dyDescent="0.25">
      <c r="A281" s="757" t="s">
        <v>89</v>
      </c>
      <c r="B281" s="746"/>
      <c r="C281" s="746"/>
      <c r="D281" s="746"/>
      <c r="E281" s="746"/>
      <c r="F281" s="746"/>
      <c r="G281" s="746"/>
      <c r="H281" s="746"/>
      <c r="I281" s="746"/>
      <c r="J281" s="746"/>
      <c r="K281" s="746"/>
      <c r="L281" s="746"/>
      <c r="M281" s="746"/>
      <c r="N281" s="746"/>
      <c r="O281" s="746"/>
      <c r="P281" s="746"/>
      <c r="Q281" s="746"/>
      <c r="R281" s="746"/>
      <c r="S281" s="746"/>
      <c r="T281" s="746"/>
      <c r="U281" s="746"/>
      <c r="V281" s="746"/>
      <c r="W281" s="746"/>
      <c r="X281" s="746"/>
      <c r="Y281" s="746"/>
      <c r="Z281" s="746"/>
      <c r="AA281" s="737"/>
      <c r="AB281" s="737"/>
      <c r="AC281" s="737"/>
    </row>
    <row r="282" spans="1:68" ht="27" hidden="1" customHeight="1" x14ac:dyDescent="0.25">
      <c r="A282" s="54" t="s">
        <v>466</v>
      </c>
      <c r="B282" s="54" t="s">
        <v>467</v>
      </c>
      <c r="C282" s="31">
        <v>4301011223</v>
      </c>
      <c r="D282" s="749">
        <v>4607091383423</v>
      </c>
      <c r="E282" s="750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92</v>
      </c>
      <c r="L282" s="32"/>
      <c r="M282" s="33" t="s">
        <v>93</v>
      </c>
      <c r="N282" s="33"/>
      <c r="O282" s="32">
        <v>35</v>
      </c>
      <c r="P282" s="99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52"/>
      <c r="R282" s="752"/>
      <c r="S282" s="752"/>
      <c r="T282" s="753"/>
      <c r="U282" s="34"/>
      <c r="V282" s="34"/>
      <c r="W282" s="35" t="s">
        <v>68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97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hidden="1" customHeight="1" x14ac:dyDescent="0.25">
      <c r="A283" s="54" t="s">
        <v>468</v>
      </c>
      <c r="B283" s="54" t="s">
        <v>469</v>
      </c>
      <c r="C283" s="31">
        <v>4301012099</v>
      </c>
      <c r="D283" s="749">
        <v>4680115885691</v>
      </c>
      <c r="E283" s="750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92</v>
      </c>
      <c r="L283" s="32"/>
      <c r="M283" s="33" t="s">
        <v>93</v>
      </c>
      <c r="N283" s="33"/>
      <c r="O283" s="32">
        <v>30</v>
      </c>
      <c r="P283" s="94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52"/>
      <c r="R283" s="752"/>
      <c r="S283" s="752"/>
      <c r="T283" s="753"/>
      <c r="U283" s="34"/>
      <c r="V283" s="34"/>
      <c r="W283" s="35" t="s">
        <v>68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470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hidden="1" customHeight="1" x14ac:dyDescent="0.25">
      <c r="A284" s="54" t="s">
        <v>471</v>
      </c>
      <c r="B284" s="54" t="s">
        <v>472</v>
      </c>
      <c r="C284" s="31">
        <v>4301012098</v>
      </c>
      <c r="D284" s="749">
        <v>4680115885660</v>
      </c>
      <c r="E284" s="750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92</v>
      </c>
      <c r="L284" s="32"/>
      <c r="M284" s="33" t="s">
        <v>93</v>
      </c>
      <c r="N284" s="33"/>
      <c r="O284" s="32">
        <v>35</v>
      </c>
      <c r="P284" s="88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52"/>
      <c r="R284" s="752"/>
      <c r="S284" s="752"/>
      <c r="T284" s="753"/>
      <c r="U284" s="34"/>
      <c r="V284" s="34"/>
      <c r="W284" s="35" t="s">
        <v>68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473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747"/>
      <c r="B285" s="746"/>
      <c r="C285" s="746"/>
      <c r="D285" s="746"/>
      <c r="E285" s="746"/>
      <c r="F285" s="746"/>
      <c r="G285" s="746"/>
      <c r="H285" s="746"/>
      <c r="I285" s="746"/>
      <c r="J285" s="746"/>
      <c r="K285" s="746"/>
      <c r="L285" s="746"/>
      <c r="M285" s="746"/>
      <c r="N285" s="746"/>
      <c r="O285" s="748"/>
      <c r="P285" s="758" t="s">
        <v>79</v>
      </c>
      <c r="Q285" s="759"/>
      <c r="R285" s="759"/>
      <c r="S285" s="759"/>
      <c r="T285" s="759"/>
      <c r="U285" s="759"/>
      <c r="V285" s="760"/>
      <c r="W285" s="37" t="s">
        <v>80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hidden="1" x14ac:dyDescent="0.2">
      <c r="A286" s="746"/>
      <c r="B286" s="746"/>
      <c r="C286" s="746"/>
      <c r="D286" s="746"/>
      <c r="E286" s="746"/>
      <c r="F286" s="746"/>
      <c r="G286" s="746"/>
      <c r="H286" s="746"/>
      <c r="I286" s="746"/>
      <c r="J286" s="746"/>
      <c r="K286" s="746"/>
      <c r="L286" s="746"/>
      <c r="M286" s="746"/>
      <c r="N286" s="746"/>
      <c r="O286" s="748"/>
      <c r="P286" s="758" t="s">
        <v>79</v>
      </c>
      <c r="Q286" s="759"/>
      <c r="R286" s="759"/>
      <c r="S286" s="759"/>
      <c r="T286" s="759"/>
      <c r="U286" s="759"/>
      <c r="V286" s="760"/>
      <c r="W286" s="37" t="s">
        <v>68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hidden="1" customHeight="1" x14ac:dyDescent="0.25">
      <c r="A287" s="745" t="s">
        <v>474</v>
      </c>
      <c r="B287" s="746"/>
      <c r="C287" s="746"/>
      <c r="D287" s="746"/>
      <c r="E287" s="746"/>
      <c r="F287" s="746"/>
      <c r="G287" s="746"/>
      <c r="H287" s="746"/>
      <c r="I287" s="746"/>
      <c r="J287" s="746"/>
      <c r="K287" s="746"/>
      <c r="L287" s="746"/>
      <c r="M287" s="746"/>
      <c r="N287" s="746"/>
      <c r="O287" s="746"/>
      <c r="P287" s="746"/>
      <c r="Q287" s="746"/>
      <c r="R287" s="746"/>
      <c r="S287" s="746"/>
      <c r="T287" s="746"/>
      <c r="U287" s="746"/>
      <c r="V287" s="746"/>
      <c r="W287" s="746"/>
      <c r="X287" s="746"/>
      <c r="Y287" s="746"/>
      <c r="Z287" s="746"/>
      <c r="AA287" s="736"/>
      <c r="AB287" s="736"/>
      <c r="AC287" s="736"/>
    </row>
    <row r="288" spans="1:68" ht="14.25" hidden="1" customHeight="1" x14ac:dyDescent="0.25">
      <c r="A288" s="757" t="s">
        <v>63</v>
      </c>
      <c r="B288" s="746"/>
      <c r="C288" s="746"/>
      <c r="D288" s="746"/>
      <c r="E288" s="746"/>
      <c r="F288" s="746"/>
      <c r="G288" s="746"/>
      <c r="H288" s="746"/>
      <c r="I288" s="746"/>
      <c r="J288" s="746"/>
      <c r="K288" s="746"/>
      <c r="L288" s="746"/>
      <c r="M288" s="746"/>
      <c r="N288" s="746"/>
      <c r="O288" s="746"/>
      <c r="P288" s="746"/>
      <c r="Q288" s="746"/>
      <c r="R288" s="746"/>
      <c r="S288" s="746"/>
      <c r="T288" s="746"/>
      <c r="U288" s="746"/>
      <c r="V288" s="746"/>
      <c r="W288" s="746"/>
      <c r="X288" s="746"/>
      <c r="Y288" s="746"/>
      <c r="Z288" s="746"/>
      <c r="AA288" s="737"/>
      <c r="AB288" s="737"/>
      <c r="AC288" s="737"/>
    </row>
    <row r="289" spans="1:68" ht="37.5" hidden="1" customHeight="1" x14ac:dyDescent="0.25">
      <c r="A289" s="54" t="s">
        <v>475</v>
      </c>
      <c r="B289" s="54" t="s">
        <v>476</v>
      </c>
      <c r="C289" s="31">
        <v>4301051409</v>
      </c>
      <c r="D289" s="749">
        <v>4680115881556</v>
      </c>
      <c r="E289" s="750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92</v>
      </c>
      <c r="L289" s="32"/>
      <c r="M289" s="33" t="s">
        <v>93</v>
      </c>
      <c r="N289" s="33"/>
      <c r="O289" s="32">
        <v>45</v>
      </c>
      <c r="P289" s="92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52"/>
      <c r="R289" s="752"/>
      <c r="S289" s="752"/>
      <c r="T289" s="753"/>
      <c r="U289" s="34"/>
      <c r="V289" s="34"/>
      <c r="W289" s="35" t="s">
        <v>68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477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hidden="1" customHeight="1" x14ac:dyDescent="0.25">
      <c r="A290" s="54" t="s">
        <v>478</v>
      </c>
      <c r="B290" s="54" t="s">
        <v>479</v>
      </c>
      <c r="C290" s="31">
        <v>4301051506</v>
      </c>
      <c r="D290" s="749">
        <v>4680115881037</v>
      </c>
      <c r="E290" s="750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103</v>
      </c>
      <c r="L290" s="32"/>
      <c r="M290" s="33" t="s">
        <v>67</v>
      </c>
      <c r="N290" s="33"/>
      <c r="O290" s="32">
        <v>40</v>
      </c>
      <c r="P290" s="78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52"/>
      <c r="R290" s="752"/>
      <c r="S290" s="752"/>
      <c r="T290" s="753"/>
      <c r="U290" s="34"/>
      <c r="V290" s="34"/>
      <c r="W290" s="35" t="s">
        <v>68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480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481</v>
      </c>
      <c r="B291" s="54" t="s">
        <v>482</v>
      </c>
      <c r="C291" s="31">
        <v>4301051893</v>
      </c>
      <c r="D291" s="749">
        <v>4680115886186</v>
      </c>
      <c r="E291" s="750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66</v>
      </c>
      <c r="L291" s="32"/>
      <c r="M291" s="33" t="s">
        <v>93</v>
      </c>
      <c r="N291" s="33"/>
      <c r="O291" s="32">
        <v>45</v>
      </c>
      <c r="P291" s="11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52"/>
      <c r="R291" s="752"/>
      <c r="S291" s="752"/>
      <c r="T291" s="753"/>
      <c r="U291" s="34"/>
      <c r="V291" s="34"/>
      <c r="W291" s="35" t="s">
        <v>68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483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hidden="1" customHeight="1" x14ac:dyDescent="0.25">
      <c r="A292" s="54" t="s">
        <v>484</v>
      </c>
      <c r="B292" s="54" t="s">
        <v>485</v>
      </c>
      <c r="C292" s="31">
        <v>4301051795</v>
      </c>
      <c r="D292" s="749">
        <v>4680115881228</v>
      </c>
      <c r="E292" s="750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66</v>
      </c>
      <c r="L292" s="32"/>
      <c r="M292" s="33" t="s">
        <v>132</v>
      </c>
      <c r="N292" s="33"/>
      <c r="O292" s="32">
        <v>40</v>
      </c>
      <c r="P292" s="11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52"/>
      <c r="R292" s="752"/>
      <c r="S292" s="752"/>
      <c r="T292" s="753"/>
      <c r="U292" s="34"/>
      <c r="V292" s="34"/>
      <c r="W292" s="35" t="s">
        <v>68</v>
      </c>
      <c r="X292" s="741">
        <v>0</v>
      </c>
      <c r="Y292" s="742">
        <f t="shared" si="62"/>
        <v>0</v>
      </c>
      <c r="Z292" s="36" t="str">
        <f>IFERROR(IF(Y292=0,"",ROUNDUP(Y292/H292,0)*0.00651),"")</f>
        <v/>
      </c>
      <c r="AA292" s="56"/>
      <c r="AB292" s="57"/>
      <c r="AC292" s="373" t="s">
        <v>486</v>
      </c>
      <c r="AG292" s="64"/>
      <c r="AJ292" s="68"/>
      <c r="AK292" s="68">
        <v>0</v>
      </c>
      <c r="BB292" s="374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ht="37.5" customHeight="1" x14ac:dyDescent="0.25">
      <c r="A293" s="54" t="s">
        <v>487</v>
      </c>
      <c r="B293" s="54" t="s">
        <v>488</v>
      </c>
      <c r="C293" s="31">
        <v>4301051388</v>
      </c>
      <c r="D293" s="749">
        <v>4680115881211</v>
      </c>
      <c r="E293" s="750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66</v>
      </c>
      <c r="L293" s="32"/>
      <c r="M293" s="33" t="s">
        <v>93</v>
      </c>
      <c r="N293" s="33"/>
      <c r="O293" s="32">
        <v>45</v>
      </c>
      <c r="P293" s="114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52"/>
      <c r="R293" s="752"/>
      <c r="S293" s="752"/>
      <c r="T293" s="753"/>
      <c r="U293" s="34"/>
      <c r="V293" s="34"/>
      <c r="W293" s="35" t="s">
        <v>68</v>
      </c>
      <c r="X293" s="741">
        <v>33</v>
      </c>
      <c r="Y293" s="742">
        <f t="shared" si="62"/>
        <v>33.6</v>
      </c>
      <c r="Z293" s="36">
        <f>IFERROR(IF(Y293=0,"",ROUNDUP(Y293/H293,0)*0.00651),"")</f>
        <v>9.1139999999999999E-2</v>
      </c>
      <c r="AA293" s="56"/>
      <c r="AB293" s="57"/>
      <c r="AC293" s="375" t="s">
        <v>477</v>
      </c>
      <c r="AG293" s="64"/>
      <c r="AJ293" s="68"/>
      <c r="AK293" s="68">
        <v>0</v>
      </c>
      <c r="BB293" s="376" t="s">
        <v>1</v>
      </c>
      <c r="BM293" s="64">
        <f t="shared" si="63"/>
        <v>35.475000000000001</v>
      </c>
      <c r="BN293" s="64">
        <f t="shared" si="64"/>
        <v>36.120000000000005</v>
      </c>
      <c r="BO293" s="64">
        <f t="shared" si="65"/>
        <v>7.5549450549450559E-2</v>
      </c>
      <c r="BP293" s="64">
        <f t="shared" si="66"/>
        <v>7.6923076923076941E-2</v>
      </c>
    </row>
    <row r="294" spans="1:68" ht="37.5" hidden="1" customHeight="1" x14ac:dyDescent="0.25">
      <c r="A294" s="54" t="s">
        <v>489</v>
      </c>
      <c r="B294" s="54" t="s">
        <v>490</v>
      </c>
      <c r="C294" s="31">
        <v>4301051378</v>
      </c>
      <c r="D294" s="749">
        <v>4680115881020</v>
      </c>
      <c r="E294" s="750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103</v>
      </c>
      <c r="L294" s="32"/>
      <c r="M294" s="33" t="s">
        <v>67</v>
      </c>
      <c r="N294" s="33"/>
      <c r="O294" s="32">
        <v>45</v>
      </c>
      <c r="P294" s="114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52"/>
      <c r="R294" s="752"/>
      <c r="S294" s="752"/>
      <c r="T294" s="753"/>
      <c r="U294" s="34"/>
      <c r="V294" s="34"/>
      <c r="W294" s="35" t="s">
        <v>68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491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x14ac:dyDescent="0.2">
      <c r="A295" s="747"/>
      <c r="B295" s="746"/>
      <c r="C295" s="746"/>
      <c r="D295" s="746"/>
      <c r="E295" s="746"/>
      <c r="F295" s="746"/>
      <c r="G295" s="746"/>
      <c r="H295" s="746"/>
      <c r="I295" s="746"/>
      <c r="J295" s="746"/>
      <c r="K295" s="746"/>
      <c r="L295" s="746"/>
      <c r="M295" s="746"/>
      <c r="N295" s="746"/>
      <c r="O295" s="748"/>
      <c r="P295" s="758" t="s">
        <v>79</v>
      </c>
      <c r="Q295" s="759"/>
      <c r="R295" s="759"/>
      <c r="S295" s="759"/>
      <c r="T295" s="759"/>
      <c r="U295" s="759"/>
      <c r="V295" s="760"/>
      <c r="W295" s="37" t="s">
        <v>80</v>
      </c>
      <c r="X295" s="743">
        <f>IFERROR(X289/H289,"0")+IFERROR(X290/H290,"0")+IFERROR(X291/H291,"0")+IFERROR(X292/H292,"0")+IFERROR(X293/H293,"0")+IFERROR(X294/H294,"0")</f>
        <v>13.75</v>
      </c>
      <c r="Y295" s="743">
        <f>IFERROR(Y289/H289,"0")+IFERROR(Y290/H290,"0")+IFERROR(Y291/H291,"0")+IFERROR(Y292/H292,"0")+IFERROR(Y293/H293,"0")+IFERROR(Y294/H294,"0")</f>
        <v>14.000000000000002</v>
      </c>
      <c r="Z295" s="743">
        <f>IFERROR(IF(Z289="",0,Z289),"0")+IFERROR(IF(Z290="",0,Z290),"0")+IFERROR(IF(Z291="",0,Z291),"0")+IFERROR(IF(Z292="",0,Z292),"0")+IFERROR(IF(Z293="",0,Z293),"0")+IFERROR(IF(Z294="",0,Z294),"0")</f>
        <v>9.1139999999999999E-2</v>
      </c>
      <c r="AA295" s="744"/>
      <c r="AB295" s="744"/>
      <c r="AC295" s="744"/>
    </row>
    <row r="296" spans="1:68" x14ac:dyDescent="0.2">
      <c r="A296" s="746"/>
      <c r="B296" s="746"/>
      <c r="C296" s="746"/>
      <c r="D296" s="746"/>
      <c r="E296" s="746"/>
      <c r="F296" s="746"/>
      <c r="G296" s="746"/>
      <c r="H296" s="746"/>
      <c r="I296" s="746"/>
      <c r="J296" s="746"/>
      <c r="K296" s="746"/>
      <c r="L296" s="746"/>
      <c r="M296" s="746"/>
      <c r="N296" s="746"/>
      <c r="O296" s="748"/>
      <c r="P296" s="758" t="s">
        <v>79</v>
      </c>
      <c r="Q296" s="759"/>
      <c r="R296" s="759"/>
      <c r="S296" s="759"/>
      <c r="T296" s="759"/>
      <c r="U296" s="759"/>
      <c r="V296" s="760"/>
      <c r="W296" s="37" t="s">
        <v>68</v>
      </c>
      <c r="X296" s="743">
        <f>IFERROR(SUM(X289:X294),"0")</f>
        <v>33</v>
      </c>
      <c r="Y296" s="743">
        <f>IFERROR(SUM(Y289:Y294),"0")</f>
        <v>33.6</v>
      </c>
      <c r="Z296" s="37"/>
      <c r="AA296" s="744"/>
      <c r="AB296" s="744"/>
      <c r="AC296" s="744"/>
    </row>
    <row r="297" spans="1:68" ht="16.5" hidden="1" customHeight="1" x14ac:dyDescent="0.25">
      <c r="A297" s="745" t="s">
        <v>492</v>
      </c>
      <c r="B297" s="746"/>
      <c r="C297" s="746"/>
      <c r="D297" s="746"/>
      <c r="E297" s="746"/>
      <c r="F297" s="746"/>
      <c r="G297" s="746"/>
      <c r="H297" s="746"/>
      <c r="I297" s="746"/>
      <c r="J297" s="746"/>
      <c r="K297" s="746"/>
      <c r="L297" s="746"/>
      <c r="M297" s="746"/>
      <c r="N297" s="746"/>
      <c r="O297" s="746"/>
      <c r="P297" s="746"/>
      <c r="Q297" s="746"/>
      <c r="R297" s="746"/>
      <c r="S297" s="746"/>
      <c r="T297" s="746"/>
      <c r="U297" s="746"/>
      <c r="V297" s="746"/>
      <c r="W297" s="746"/>
      <c r="X297" s="746"/>
      <c r="Y297" s="746"/>
      <c r="Z297" s="746"/>
      <c r="AA297" s="736"/>
      <c r="AB297" s="736"/>
      <c r="AC297" s="736"/>
    </row>
    <row r="298" spans="1:68" ht="14.25" hidden="1" customHeight="1" x14ac:dyDescent="0.25">
      <c r="A298" s="757" t="s">
        <v>89</v>
      </c>
      <c r="B298" s="746"/>
      <c r="C298" s="746"/>
      <c r="D298" s="746"/>
      <c r="E298" s="746"/>
      <c r="F298" s="746"/>
      <c r="G298" s="746"/>
      <c r="H298" s="746"/>
      <c r="I298" s="746"/>
      <c r="J298" s="746"/>
      <c r="K298" s="746"/>
      <c r="L298" s="746"/>
      <c r="M298" s="746"/>
      <c r="N298" s="746"/>
      <c r="O298" s="746"/>
      <c r="P298" s="746"/>
      <c r="Q298" s="746"/>
      <c r="R298" s="746"/>
      <c r="S298" s="746"/>
      <c r="T298" s="746"/>
      <c r="U298" s="746"/>
      <c r="V298" s="746"/>
      <c r="W298" s="746"/>
      <c r="X298" s="746"/>
      <c r="Y298" s="746"/>
      <c r="Z298" s="746"/>
      <c r="AA298" s="737"/>
      <c r="AB298" s="737"/>
      <c r="AC298" s="737"/>
    </row>
    <row r="299" spans="1:68" ht="27" hidden="1" customHeight="1" x14ac:dyDescent="0.25">
      <c r="A299" s="54" t="s">
        <v>493</v>
      </c>
      <c r="B299" s="54" t="s">
        <v>494</v>
      </c>
      <c r="C299" s="31">
        <v>4301011306</v>
      </c>
      <c r="D299" s="749">
        <v>4607091389296</v>
      </c>
      <c r="E299" s="750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103</v>
      </c>
      <c r="L299" s="32"/>
      <c r="M299" s="33" t="s">
        <v>93</v>
      </c>
      <c r="N299" s="33"/>
      <c r="O299" s="32">
        <v>45</v>
      </c>
      <c r="P299" s="101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52"/>
      <c r="R299" s="752"/>
      <c r="S299" s="752"/>
      <c r="T299" s="753"/>
      <c r="U299" s="34"/>
      <c r="V299" s="34"/>
      <c r="W299" s="35" t="s">
        <v>68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495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47"/>
      <c r="B300" s="746"/>
      <c r="C300" s="746"/>
      <c r="D300" s="746"/>
      <c r="E300" s="746"/>
      <c r="F300" s="746"/>
      <c r="G300" s="746"/>
      <c r="H300" s="746"/>
      <c r="I300" s="746"/>
      <c r="J300" s="746"/>
      <c r="K300" s="746"/>
      <c r="L300" s="746"/>
      <c r="M300" s="746"/>
      <c r="N300" s="746"/>
      <c r="O300" s="748"/>
      <c r="P300" s="758" t="s">
        <v>79</v>
      </c>
      <c r="Q300" s="759"/>
      <c r="R300" s="759"/>
      <c r="S300" s="759"/>
      <c r="T300" s="759"/>
      <c r="U300" s="759"/>
      <c r="V300" s="760"/>
      <c r="W300" s="37" t="s">
        <v>80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hidden="1" x14ac:dyDescent="0.2">
      <c r="A301" s="746"/>
      <c r="B301" s="746"/>
      <c r="C301" s="746"/>
      <c r="D301" s="746"/>
      <c r="E301" s="746"/>
      <c r="F301" s="746"/>
      <c r="G301" s="746"/>
      <c r="H301" s="746"/>
      <c r="I301" s="746"/>
      <c r="J301" s="746"/>
      <c r="K301" s="746"/>
      <c r="L301" s="746"/>
      <c r="M301" s="746"/>
      <c r="N301" s="746"/>
      <c r="O301" s="748"/>
      <c r="P301" s="758" t="s">
        <v>79</v>
      </c>
      <c r="Q301" s="759"/>
      <c r="R301" s="759"/>
      <c r="S301" s="759"/>
      <c r="T301" s="759"/>
      <c r="U301" s="759"/>
      <c r="V301" s="760"/>
      <c r="W301" s="37" t="s">
        <v>68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hidden="1" customHeight="1" x14ac:dyDescent="0.25">
      <c r="A302" s="757" t="s">
        <v>147</v>
      </c>
      <c r="B302" s="746"/>
      <c r="C302" s="746"/>
      <c r="D302" s="746"/>
      <c r="E302" s="746"/>
      <c r="F302" s="746"/>
      <c r="G302" s="746"/>
      <c r="H302" s="746"/>
      <c r="I302" s="746"/>
      <c r="J302" s="746"/>
      <c r="K302" s="746"/>
      <c r="L302" s="746"/>
      <c r="M302" s="746"/>
      <c r="N302" s="746"/>
      <c r="O302" s="746"/>
      <c r="P302" s="746"/>
      <c r="Q302" s="746"/>
      <c r="R302" s="746"/>
      <c r="S302" s="746"/>
      <c r="T302" s="746"/>
      <c r="U302" s="746"/>
      <c r="V302" s="746"/>
      <c r="W302" s="746"/>
      <c r="X302" s="746"/>
      <c r="Y302" s="746"/>
      <c r="Z302" s="746"/>
      <c r="AA302" s="737"/>
      <c r="AB302" s="737"/>
      <c r="AC302" s="737"/>
    </row>
    <row r="303" spans="1:68" ht="27" hidden="1" customHeight="1" x14ac:dyDescent="0.25">
      <c r="A303" s="54" t="s">
        <v>496</v>
      </c>
      <c r="B303" s="54" t="s">
        <v>497</v>
      </c>
      <c r="C303" s="31">
        <v>4301031307</v>
      </c>
      <c r="D303" s="749">
        <v>4680115880344</v>
      </c>
      <c r="E303" s="750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110</v>
      </c>
      <c r="L303" s="32"/>
      <c r="M303" s="33" t="s">
        <v>67</v>
      </c>
      <c r="N303" s="33"/>
      <c r="O303" s="32">
        <v>40</v>
      </c>
      <c r="P303" s="93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52"/>
      <c r="R303" s="752"/>
      <c r="S303" s="752"/>
      <c r="T303" s="753"/>
      <c r="U303" s="34"/>
      <c r="V303" s="34"/>
      <c r="W303" s="35" t="s">
        <v>68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498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47"/>
      <c r="B304" s="746"/>
      <c r="C304" s="746"/>
      <c r="D304" s="746"/>
      <c r="E304" s="746"/>
      <c r="F304" s="746"/>
      <c r="G304" s="746"/>
      <c r="H304" s="746"/>
      <c r="I304" s="746"/>
      <c r="J304" s="746"/>
      <c r="K304" s="746"/>
      <c r="L304" s="746"/>
      <c r="M304" s="746"/>
      <c r="N304" s="746"/>
      <c r="O304" s="748"/>
      <c r="P304" s="758" t="s">
        <v>79</v>
      </c>
      <c r="Q304" s="759"/>
      <c r="R304" s="759"/>
      <c r="S304" s="759"/>
      <c r="T304" s="759"/>
      <c r="U304" s="759"/>
      <c r="V304" s="760"/>
      <c r="W304" s="37" t="s">
        <v>80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hidden="1" x14ac:dyDescent="0.2">
      <c r="A305" s="746"/>
      <c r="B305" s="746"/>
      <c r="C305" s="746"/>
      <c r="D305" s="746"/>
      <c r="E305" s="746"/>
      <c r="F305" s="746"/>
      <c r="G305" s="746"/>
      <c r="H305" s="746"/>
      <c r="I305" s="746"/>
      <c r="J305" s="746"/>
      <c r="K305" s="746"/>
      <c r="L305" s="746"/>
      <c r="M305" s="746"/>
      <c r="N305" s="746"/>
      <c r="O305" s="748"/>
      <c r="P305" s="758" t="s">
        <v>79</v>
      </c>
      <c r="Q305" s="759"/>
      <c r="R305" s="759"/>
      <c r="S305" s="759"/>
      <c r="T305" s="759"/>
      <c r="U305" s="759"/>
      <c r="V305" s="760"/>
      <c r="W305" s="37" t="s">
        <v>68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hidden="1" customHeight="1" x14ac:dyDescent="0.25">
      <c r="A306" s="757" t="s">
        <v>63</v>
      </c>
      <c r="B306" s="746"/>
      <c r="C306" s="746"/>
      <c r="D306" s="746"/>
      <c r="E306" s="746"/>
      <c r="F306" s="746"/>
      <c r="G306" s="746"/>
      <c r="H306" s="746"/>
      <c r="I306" s="746"/>
      <c r="J306" s="746"/>
      <c r="K306" s="746"/>
      <c r="L306" s="746"/>
      <c r="M306" s="746"/>
      <c r="N306" s="746"/>
      <c r="O306" s="746"/>
      <c r="P306" s="746"/>
      <c r="Q306" s="746"/>
      <c r="R306" s="746"/>
      <c r="S306" s="746"/>
      <c r="T306" s="746"/>
      <c r="U306" s="746"/>
      <c r="V306" s="746"/>
      <c r="W306" s="746"/>
      <c r="X306" s="746"/>
      <c r="Y306" s="746"/>
      <c r="Z306" s="746"/>
      <c r="AA306" s="737"/>
      <c r="AB306" s="737"/>
      <c r="AC306" s="737"/>
    </row>
    <row r="307" spans="1:68" ht="27" hidden="1" customHeight="1" x14ac:dyDescent="0.25">
      <c r="A307" s="54" t="s">
        <v>499</v>
      </c>
      <c r="B307" s="54" t="s">
        <v>500</v>
      </c>
      <c r="C307" s="31">
        <v>4301051524</v>
      </c>
      <c r="D307" s="749">
        <v>4680115883062</v>
      </c>
      <c r="E307" s="750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66</v>
      </c>
      <c r="L307" s="32"/>
      <c r="M307" s="33" t="s">
        <v>132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52"/>
      <c r="R307" s="752"/>
      <c r="S307" s="752"/>
      <c r="T307" s="753"/>
      <c r="U307" s="34"/>
      <c r="V307" s="34"/>
      <c r="W307" s="35" t="s">
        <v>68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501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502</v>
      </c>
      <c r="B308" s="54" t="s">
        <v>503</v>
      </c>
      <c r="C308" s="31">
        <v>4301051782</v>
      </c>
      <c r="D308" s="749">
        <v>4680115884618</v>
      </c>
      <c r="E308" s="750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103</v>
      </c>
      <c r="L308" s="32"/>
      <c r="M308" s="33" t="s">
        <v>93</v>
      </c>
      <c r="N308" s="33"/>
      <c r="O308" s="32">
        <v>45</v>
      </c>
      <c r="P308" s="94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52"/>
      <c r="R308" s="752"/>
      <c r="S308" s="752"/>
      <c r="T308" s="753"/>
      <c r="U308" s="34"/>
      <c r="V308" s="34"/>
      <c r="W308" s="35" t="s">
        <v>68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504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7"/>
      <c r="B309" s="746"/>
      <c r="C309" s="746"/>
      <c r="D309" s="746"/>
      <c r="E309" s="746"/>
      <c r="F309" s="746"/>
      <c r="G309" s="746"/>
      <c r="H309" s="746"/>
      <c r="I309" s="746"/>
      <c r="J309" s="746"/>
      <c r="K309" s="746"/>
      <c r="L309" s="746"/>
      <c r="M309" s="746"/>
      <c r="N309" s="746"/>
      <c r="O309" s="748"/>
      <c r="P309" s="758" t="s">
        <v>79</v>
      </c>
      <c r="Q309" s="759"/>
      <c r="R309" s="759"/>
      <c r="S309" s="759"/>
      <c r="T309" s="759"/>
      <c r="U309" s="759"/>
      <c r="V309" s="760"/>
      <c r="W309" s="37" t="s">
        <v>80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hidden="1" x14ac:dyDescent="0.2">
      <c r="A310" s="746"/>
      <c r="B310" s="746"/>
      <c r="C310" s="746"/>
      <c r="D310" s="746"/>
      <c r="E310" s="746"/>
      <c r="F310" s="746"/>
      <c r="G310" s="746"/>
      <c r="H310" s="746"/>
      <c r="I310" s="746"/>
      <c r="J310" s="746"/>
      <c r="K310" s="746"/>
      <c r="L310" s="746"/>
      <c r="M310" s="746"/>
      <c r="N310" s="746"/>
      <c r="O310" s="748"/>
      <c r="P310" s="758" t="s">
        <v>79</v>
      </c>
      <c r="Q310" s="759"/>
      <c r="R310" s="759"/>
      <c r="S310" s="759"/>
      <c r="T310" s="759"/>
      <c r="U310" s="759"/>
      <c r="V310" s="760"/>
      <c r="W310" s="37" t="s">
        <v>68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hidden="1" customHeight="1" x14ac:dyDescent="0.25">
      <c r="A311" s="745" t="s">
        <v>505</v>
      </c>
      <c r="B311" s="746"/>
      <c r="C311" s="746"/>
      <c r="D311" s="746"/>
      <c r="E311" s="746"/>
      <c r="F311" s="746"/>
      <c r="G311" s="746"/>
      <c r="H311" s="746"/>
      <c r="I311" s="746"/>
      <c r="J311" s="746"/>
      <c r="K311" s="746"/>
      <c r="L311" s="746"/>
      <c r="M311" s="746"/>
      <c r="N311" s="746"/>
      <c r="O311" s="746"/>
      <c r="P311" s="746"/>
      <c r="Q311" s="746"/>
      <c r="R311" s="746"/>
      <c r="S311" s="746"/>
      <c r="T311" s="746"/>
      <c r="U311" s="746"/>
      <c r="V311" s="746"/>
      <c r="W311" s="746"/>
      <c r="X311" s="746"/>
      <c r="Y311" s="746"/>
      <c r="Z311" s="746"/>
      <c r="AA311" s="736"/>
      <c r="AB311" s="736"/>
      <c r="AC311" s="736"/>
    </row>
    <row r="312" spans="1:68" ht="14.25" hidden="1" customHeight="1" x14ac:dyDescent="0.25">
      <c r="A312" s="757" t="s">
        <v>89</v>
      </c>
      <c r="B312" s="746"/>
      <c r="C312" s="746"/>
      <c r="D312" s="746"/>
      <c r="E312" s="746"/>
      <c r="F312" s="746"/>
      <c r="G312" s="746"/>
      <c r="H312" s="746"/>
      <c r="I312" s="746"/>
      <c r="J312" s="746"/>
      <c r="K312" s="746"/>
      <c r="L312" s="746"/>
      <c r="M312" s="746"/>
      <c r="N312" s="746"/>
      <c r="O312" s="746"/>
      <c r="P312" s="746"/>
      <c r="Q312" s="746"/>
      <c r="R312" s="746"/>
      <c r="S312" s="746"/>
      <c r="T312" s="746"/>
      <c r="U312" s="746"/>
      <c r="V312" s="746"/>
      <c r="W312" s="746"/>
      <c r="X312" s="746"/>
      <c r="Y312" s="746"/>
      <c r="Z312" s="746"/>
      <c r="AA312" s="737"/>
      <c r="AB312" s="737"/>
      <c r="AC312" s="737"/>
    </row>
    <row r="313" spans="1:68" ht="27" hidden="1" customHeight="1" x14ac:dyDescent="0.25">
      <c r="A313" s="54" t="s">
        <v>506</v>
      </c>
      <c r="B313" s="54" t="s">
        <v>507</v>
      </c>
      <c r="C313" s="31">
        <v>4301011353</v>
      </c>
      <c r="D313" s="749">
        <v>4607091389807</v>
      </c>
      <c r="E313" s="750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103</v>
      </c>
      <c r="L313" s="32"/>
      <c r="M313" s="33" t="s">
        <v>96</v>
      </c>
      <c r="N313" s="33"/>
      <c r="O313" s="32">
        <v>55</v>
      </c>
      <c r="P313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52"/>
      <c r="R313" s="752"/>
      <c r="S313" s="752"/>
      <c r="T313" s="753"/>
      <c r="U313" s="34"/>
      <c r="V313" s="34"/>
      <c r="W313" s="35" t="s">
        <v>68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508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7"/>
      <c r="B314" s="746"/>
      <c r="C314" s="746"/>
      <c r="D314" s="746"/>
      <c r="E314" s="746"/>
      <c r="F314" s="746"/>
      <c r="G314" s="746"/>
      <c r="H314" s="746"/>
      <c r="I314" s="746"/>
      <c r="J314" s="746"/>
      <c r="K314" s="746"/>
      <c r="L314" s="746"/>
      <c r="M314" s="746"/>
      <c r="N314" s="746"/>
      <c r="O314" s="748"/>
      <c r="P314" s="758" t="s">
        <v>79</v>
      </c>
      <c r="Q314" s="759"/>
      <c r="R314" s="759"/>
      <c r="S314" s="759"/>
      <c r="T314" s="759"/>
      <c r="U314" s="759"/>
      <c r="V314" s="760"/>
      <c r="W314" s="37" t="s">
        <v>80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hidden="1" x14ac:dyDescent="0.2">
      <c r="A315" s="746"/>
      <c r="B315" s="746"/>
      <c r="C315" s="746"/>
      <c r="D315" s="746"/>
      <c r="E315" s="746"/>
      <c r="F315" s="746"/>
      <c r="G315" s="746"/>
      <c r="H315" s="746"/>
      <c r="I315" s="746"/>
      <c r="J315" s="746"/>
      <c r="K315" s="746"/>
      <c r="L315" s="746"/>
      <c r="M315" s="746"/>
      <c r="N315" s="746"/>
      <c r="O315" s="748"/>
      <c r="P315" s="758" t="s">
        <v>79</v>
      </c>
      <c r="Q315" s="759"/>
      <c r="R315" s="759"/>
      <c r="S315" s="759"/>
      <c r="T315" s="759"/>
      <c r="U315" s="759"/>
      <c r="V315" s="760"/>
      <c r="W315" s="37" t="s">
        <v>68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hidden="1" customHeight="1" x14ac:dyDescent="0.25">
      <c r="A316" s="757" t="s">
        <v>147</v>
      </c>
      <c r="B316" s="746"/>
      <c r="C316" s="746"/>
      <c r="D316" s="746"/>
      <c r="E316" s="746"/>
      <c r="F316" s="746"/>
      <c r="G316" s="746"/>
      <c r="H316" s="746"/>
      <c r="I316" s="746"/>
      <c r="J316" s="746"/>
      <c r="K316" s="746"/>
      <c r="L316" s="746"/>
      <c r="M316" s="746"/>
      <c r="N316" s="746"/>
      <c r="O316" s="746"/>
      <c r="P316" s="746"/>
      <c r="Q316" s="746"/>
      <c r="R316" s="746"/>
      <c r="S316" s="746"/>
      <c r="T316" s="746"/>
      <c r="U316" s="746"/>
      <c r="V316" s="746"/>
      <c r="W316" s="746"/>
      <c r="X316" s="746"/>
      <c r="Y316" s="746"/>
      <c r="Z316" s="746"/>
      <c r="AA316" s="737"/>
      <c r="AB316" s="737"/>
      <c r="AC316" s="737"/>
    </row>
    <row r="317" spans="1:68" ht="27" hidden="1" customHeight="1" x14ac:dyDescent="0.25">
      <c r="A317" s="54" t="s">
        <v>509</v>
      </c>
      <c r="B317" s="54" t="s">
        <v>510</v>
      </c>
      <c r="C317" s="31">
        <v>4301031164</v>
      </c>
      <c r="D317" s="749">
        <v>4680115880481</v>
      </c>
      <c r="E317" s="750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110</v>
      </c>
      <c r="L317" s="32"/>
      <c r="M317" s="33" t="s">
        <v>67</v>
      </c>
      <c r="N317" s="33"/>
      <c r="O317" s="32">
        <v>40</v>
      </c>
      <c r="P317" s="11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52"/>
      <c r="R317" s="752"/>
      <c r="S317" s="752"/>
      <c r="T317" s="753"/>
      <c r="U317" s="34"/>
      <c r="V317" s="34"/>
      <c r="W317" s="35" t="s">
        <v>68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511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47"/>
      <c r="B318" s="746"/>
      <c r="C318" s="746"/>
      <c r="D318" s="746"/>
      <c r="E318" s="746"/>
      <c r="F318" s="746"/>
      <c r="G318" s="746"/>
      <c r="H318" s="746"/>
      <c r="I318" s="746"/>
      <c r="J318" s="746"/>
      <c r="K318" s="746"/>
      <c r="L318" s="746"/>
      <c r="M318" s="746"/>
      <c r="N318" s="746"/>
      <c r="O318" s="748"/>
      <c r="P318" s="758" t="s">
        <v>79</v>
      </c>
      <c r="Q318" s="759"/>
      <c r="R318" s="759"/>
      <c r="S318" s="759"/>
      <c r="T318" s="759"/>
      <c r="U318" s="759"/>
      <c r="V318" s="760"/>
      <c r="W318" s="37" t="s">
        <v>80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hidden="1" x14ac:dyDescent="0.2">
      <c r="A319" s="746"/>
      <c r="B319" s="746"/>
      <c r="C319" s="746"/>
      <c r="D319" s="746"/>
      <c r="E319" s="746"/>
      <c r="F319" s="746"/>
      <c r="G319" s="746"/>
      <c r="H319" s="746"/>
      <c r="I319" s="746"/>
      <c r="J319" s="746"/>
      <c r="K319" s="746"/>
      <c r="L319" s="746"/>
      <c r="M319" s="746"/>
      <c r="N319" s="746"/>
      <c r="O319" s="748"/>
      <c r="P319" s="758" t="s">
        <v>79</v>
      </c>
      <c r="Q319" s="759"/>
      <c r="R319" s="759"/>
      <c r="S319" s="759"/>
      <c r="T319" s="759"/>
      <c r="U319" s="759"/>
      <c r="V319" s="760"/>
      <c r="W319" s="37" t="s">
        <v>68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hidden="1" customHeight="1" x14ac:dyDescent="0.25">
      <c r="A320" s="757" t="s">
        <v>63</v>
      </c>
      <c r="B320" s="746"/>
      <c r="C320" s="746"/>
      <c r="D320" s="746"/>
      <c r="E320" s="746"/>
      <c r="F320" s="746"/>
      <c r="G320" s="746"/>
      <c r="H320" s="746"/>
      <c r="I320" s="746"/>
      <c r="J320" s="746"/>
      <c r="K320" s="746"/>
      <c r="L320" s="746"/>
      <c r="M320" s="746"/>
      <c r="N320" s="746"/>
      <c r="O320" s="746"/>
      <c r="P320" s="746"/>
      <c r="Q320" s="746"/>
      <c r="R320" s="746"/>
      <c r="S320" s="746"/>
      <c r="T320" s="746"/>
      <c r="U320" s="746"/>
      <c r="V320" s="746"/>
      <c r="W320" s="746"/>
      <c r="X320" s="746"/>
      <c r="Y320" s="746"/>
      <c r="Z320" s="746"/>
      <c r="AA320" s="737"/>
      <c r="AB320" s="737"/>
      <c r="AC320" s="737"/>
    </row>
    <row r="321" spans="1:68" ht="27" hidden="1" customHeight="1" x14ac:dyDescent="0.25">
      <c r="A321" s="54" t="s">
        <v>512</v>
      </c>
      <c r="B321" s="54" t="s">
        <v>513</v>
      </c>
      <c r="C321" s="31">
        <v>4301051344</v>
      </c>
      <c r="D321" s="749">
        <v>4680115880412</v>
      </c>
      <c r="E321" s="750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66</v>
      </c>
      <c r="L321" s="32"/>
      <c r="M321" s="33" t="s">
        <v>93</v>
      </c>
      <c r="N321" s="33"/>
      <c r="O321" s="32">
        <v>45</v>
      </c>
      <c r="P321" s="106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52"/>
      <c r="R321" s="752"/>
      <c r="S321" s="752"/>
      <c r="T321" s="753"/>
      <c r="U321" s="34"/>
      <c r="V321" s="34"/>
      <c r="W321" s="35" t="s">
        <v>68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514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515</v>
      </c>
      <c r="B322" s="54" t="s">
        <v>516</v>
      </c>
      <c r="C322" s="31">
        <v>4301051277</v>
      </c>
      <c r="D322" s="749">
        <v>4680115880511</v>
      </c>
      <c r="E322" s="750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66</v>
      </c>
      <c r="L322" s="32"/>
      <c r="M322" s="33" t="s">
        <v>93</v>
      </c>
      <c r="N322" s="33"/>
      <c r="O322" s="32">
        <v>40</v>
      </c>
      <c r="P322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52"/>
      <c r="R322" s="752"/>
      <c r="S322" s="752"/>
      <c r="T322" s="753"/>
      <c r="U322" s="34"/>
      <c r="V322" s="34"/>
      <c r="W322" s="35" t="s">
        <v>68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517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47"/>
      <c r="B323" s="746"/>
      <c r="C323" s="746"/>
      <c r="D323" s="746"/>
      <c r="E323" s="746"/>
      <c r="F323" s="746"/>
      <c r="G323" s="746"/>
      <c r="H323" s="746"/>
      <c r="I323" s="746"/>
      <c r="J323" s="746"/>
      <c r="K323" s="746"/>
      <c r="L323" s="746"/>
      <c r="M323" s="746"/>
      <c r="N323" s="746"/>
      <c r="O323" s="748"/>
      <c r="P323" s="758" t="s">
        <v>79</v>
      </c>
      <c r="Q323" s="759"/>
      <c r="R323" s="759"/>
      <c r="S323" s="759"/>
      <c r="T323" s="759"/>
      <c r="U323" s="759"/>
      <c r="V323" s="760"/>
      <c r="W323" s="37" t="s">
        <v>80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hidden="1" x14ac:dyDescent="0.2">
      <c r="A324" s="746"/>
      <c r="B324" s="746"/>
      <c r="C324" s="746"/>
      <c r="D324" s="746"/>
      <c r="E324" s="746"/>
      <c r="F324" s="746"/>
      <c r="G324" s="746"/>
      <c r="H324" s="746"/>
      <c r="I324" s="746"/>
      <c r="J324" s="746"/>
      <c r="K324" s="746"/>
      <c r="L324" s="746"/>
      <c r="M324" s="746"/>
      <c r="N324" s="746"/>
      <c r="O324" s="748"/>
      <c r="P324" s="758" t="s">
        <v>79</v>
      </c>
      <c r="Q324" s="759"/>
      <c r="R324" s="759"/>
      <c r="S324" s="759"/>
      <c r="T324" s="759"/>
      <c r="U324" s="759"/>
      <c r="V324" s="760"/>
      <c r="W324" s="37" t="s">
        <v>68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hidden="1" customHeight="1" x14ac:dyDescent="0.25">
      <c r="A325" s="745" t="s">
        <v>518</v>
      </c>
      <c r="B325" s="746"/>
      <c r="C325" s="746"/>
      <c r="D325" s="746"/>
      <c r="E325" s="746"/>
      <c r="F325" s="746"/>
      <c r="G325" s="746"/>
      <c r="H325" s="746"/>
      <c r="I325" s="746"/>
      <c r="J325" s="746"/>
      <c r="K325" s="746"/>
      <c r="L325" s="746"/>
      <c r="M325" s="746"/>
      <c r="N325" s="746"/>
      <c r="O325" s="746"/>
      <c r="P325" s="746"/>
      <c r="Q325" s="746"/>
      <c r="R325" s="746"/>
      <c r="S325" s="746"/>
      <c r="T325" s="746"/>
      <c r="U325" s="746"/>
      <c r="V325" s="746"/>
      <c r="W325" s="746"/>
      <c r="X325" s="746"/>
      <c r="Y325" s="746"/>
      <c r="Z325" s="746"/>
      <c r="AA325" s="736"/>
      <c r="AB325" s="736"/>
      <c r="AC325" s="736"/>
    </row>
    <row r="326" spans="1:68" ht="14.25" hidden="1" customHeight="1" x14ac:dyDescent="0.25">
      <c r="A326" s="757" t="s">
        <v>89</v>
      </c>
      <c r="B326" s="746"/>
      <c r="C326" s="746"/>
      <c r="D326" s="746"/>
      <c r="E326" s="746"/>
      <c r="F326" s="746"/>
      <c r="G326" s="746"/>
      <c r="H326" s="746"/>
      <c r="I326" s="746"/>
      <c r="J326" s="746"/>
      <c r="K326" s="746"/>
      <c r="L326" s="746"/>
      <c r="M326" s="746"/>
      <c r="N326" s="746"/>
      <c r="O326" s="746"/>
      <c r="P326" s="746"/>
      <c r="Q326" s="746"/>
      <c r="R326" s="746"/>
      <c r="S326" s="746"/>
      <c r="T326" s="746"/>
      <c r="U326" s="746"/>
      <c r="V326" s="746"/>
      <c r="W326" s="746"/>
      <c r="X326" s="746"/>
      <c r="Y326" s="746"/>
      <c r="Z326" s="746"/>
      <c r="AA326" s="737"/>
      <c r="AB326" s="737"/>
      <c r="AC326" s="737"/>
    </row>
    <row r="327" spans="1:68" ht="27" hidden="1" customHeight="1" x14ac:dyDescent="0.25">
      <c r="A327" s="54" t="s">
        <v>519</v>
      </c>
      <c r="B327" s="54" t="s">
        <v>520</v>
      </c>
      <c r="C327" s="31">
        <v>4301011593</v>
      </c>
      <c r="D327" s="749">
        <v>4680115882973</v>
      </c>
      <c r="E327" s="750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92</v>
      </c>
      <c r="L327" s="32"/>
      <c r="M327" s="33" t="s">
        <v>96</v>
      </c>
      <c r="N327" s="33"/>
      <c r="O327" s="32">
        <v>55</v>
      </c>
      <c r="P327" s="102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52"/>
      <c r="R327" s="752"/>
      <c r="S327" s="752"/>
      <c r="T327" s="753"/>
      <c r="U327" s="34"/>
      <c r="V327" s="34"/>
      <c r="W327" s="35" t="s">
        <v>68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402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521</v>
      </c>
      <c r="B328" s="54" t="s">
        <v>522</v>
      </c>
      <c r="C328" s="31">
        <v>4301011594</v>
      </c>
      <c r="D328" s="749">
        <v>4680115883413</v>
      </c>
      <c r="E328" s="750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103</v>
      </c>
      <c r="L328" s="32"/>
      <c r="M328" s="33" t="s">
        <v>96</v>
      </c>
      <c r="N328" s="33"/>
      <c r="O328" s="32">
        <v>55</v>
      </c>
      <c r="P328" s="77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52"/>
      <c r="R328" s="752"/>
      <c r="S328" s="752"/>
      <c r="T328" s="753"/>
      <c r="U328" s="34"/>
      <c r="V328" s="34"/>
      <c r="W328" s="35" t="s">
        <v>68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402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47"/>
      <c r="B329" s="746"/>
      <c r="C329" s="746"/>
      <c r="D329" s="746"/>
      <c r="E329" s="746"/>
      <c r="F329" s="746"/>
      <c r="G329" s="746"/>
      <c r="H329" s="746"/>
      <c r="I329" s="746"/>
      <c r="J329" s="746"/>
      <c r="K329" s="746"/>
      <c r="L329" s="746"/>
      <c r="M329" s="746"/>
      <c r="N329" s="746"/>
      <c r="O329" s="748"/>
      <c r="P329" s="758" t="s">
        <v>79</v>
      </c>
      <c r="Q329" s="759"/>
      <c r="R329" s="759"/>
      <c r="S329" s="759"/>
      <c r="T329" s="759"/>
      <c r="U329" s="759"/>
      <c r="V329" s="760"/>
      <c r="W329" s="37" t="s">
        <v>80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hidden="1" x14ac:dyDescent="0.2">
      <c r="A330" s="746"/>
      <c r="B330" s="746"/>
      <c r="C330" s="746"/>
      <c r="D330" s="746"/>
      <c r="E330" s="746"/>
      <c r="F330" s="746"/>
      <c r="G330" s="746"/>
      <c r="H330" s="746"/>
      <c r="I330" s="746"/>
      <c r="J330" s="746"/>
      <c r="K330" s="746"/>
      <c r="L330" s="746"/>
      <c r="M330" s="746"/>
      <c r="N330" s="746"/>
      <c r="O330" s="748"/>
      <c r="P330" s="758" t="s">
        <v>79</v>
      </c>
      <c r="Q330" s="759"/>
      <c r="R330" s="759"/>
      <c r="S330" s="759"/>
      <c r="T330" s="759"/>
      <c r="U330" s="759"/>
      <c r="V330" s="760"/>
      <c r="W330" s="37" t="s">
        <v>68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hidden="1" customHeight="1" x14ac:dyDescent="0.25">
      <c r="A331" s="757" t="s">
        <v>147</v>
      </c>
      <c r="B331" s="746"/>
      <c r="C331" s="746"/>
      <c r="D331" s="746"/>
      <c r="E331" s="746"/>
      <c r="F331" s="746"/>
      <c r="G331" s="746"/>
      <c r="H331" s="746"/>
      <c r="I331" s="746"/>
      <c r="J331" s="746"/>
      <c r="K331" s="746"/>
      <c r="L331" s="746"/>
      <c r="M331" s="746"/>
      <c r="N331" s="746"/>
      <c r="O331" s="746"/>
      <c r="P331" s="746"/>
      <c r="Q331" s="746"/>
      <c r="R331" s="746"/>
      <c r="S331" s="746"/>
      <c r="T331" s="746"/>
      <c r="U331" s="746"/>
      <c r="V331" s="746"/>
      <c r="W331" s="746"/>
      <c r="X331" s="746"/>
      <c r="Y331" s="746"/>
      <c r="Z331" s="746"/>
      <c r="AA331" s="737"/>
      <c r="AB331" s="737"/>
      <c r="AC331" s="737"/>
    </row>
    <row r="332" spans="1:68" ht="27" hidden="1" customHeight="1" x14ac:dyDescent="0.25">
      <c r="A332" s="54" t="s">
        <v>523</v>
      </c>
      <c r="B332" s="54" t="s">
        <v>524</v>
      </c>
      <c r="C332" s="31">
        <v>4301031305</v>
      </c>
      <c r="D332" s="749">
        <v>4607091389845</v>
      </c>
      <c r="E332" s="750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110</v>
      </c>
      <c r="L332" s="32"/>
      <c r="M332" s="33" t="s">
        <v>67</v>
      </c>
      <c r="N332" s="33"/>
      <c r="O332" s="32">
        <v>40</v>
      </c>
      <c r="P332" s="101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52"/>
      <c r="R332" s="752"/>
      <c r="S332" s="752"/>
      <c r="T332" s="753"/>
      <c r="U332" s="34"/>
      <c r="V332" s="34"/>
      <c r="W332" s="35" t="s">
        <v>68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525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526</v>
      </c>
      <c r="B333" s="54" t="s">
        <v>527</v>
      </c>
      <c r="C333" s="31">
        <v>4301031306</v>
      </c>
      <c r="D333" s="749">
        <v>4680115882881</v>
      </c>
      <c r="E333" s="750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110</v>
      </c>
      <c r="L333" s="32"/>
      <c r="M333" s="33" t="s">
        <v>67</v>
      </c>
      <c r="N333" s="33"/>
      <c r="O333" s="32">
        <v>40</v>
      </c>
      <c r="P333" s="104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52"/>
      <c r="R333" s="752"/>
      <c r="S333" s="752"/>
      <c r="T333" s="753"/>
      <c r="U333" s="34"/>
      <c r="V333" s="34"/>
      <c r="W333" s="35" t="s">
        <v>68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525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47"/>
      <c r="B334" s="746"/>
      <c r="C334" s="746"/>
      <c r="D334" s="746"/>
      <c r="E334" s="746"/>
      <c r="F334" s="746"/>
      <c r="G334" s="746"/>
      <c r="H334" s="746"/>
      <c r="I334" s="746"/>
      <c r="J334" s="746"/>
      <c r="K334" s="746"/>
      <c r="L334" s="746"/>
      <c r="M334" s="746"/>
      <c r="N334" s="746"/>
      <c r="O334" s="748"/>
      <c r="P334" s="758" t="s">
        <v>79</v>
      </c>
      <c r="Q334" s="759"/>
      <c r="R334" s="759"/>
      <c r="S334" s="759"/>
      <c r="T334" s="759"/>
      <c r="U334" s="759"/>
      <c r="V334" s="760"/>
      <c r="W334" s="37" t="s">
        <v>80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hidden="1" x14ac:dyDescent="0.2">
      <c r="A335" s="746"/>
      <c r="B335" s="746"/>
      <c r="C335" s="746"/>
      <c r="D335" s="746"/>
      <c r="E335" s="746"/>
      <c r="F335" s="746"/>
      <c r="G335" s="746"/>
      <c r="H335" s="746"/>
      <c r="I335" s="746"/>
      <c r="J335" s="746"/>
      <c r="K335" s="746"/>
      <c r="L335" s="746"/>
      <c r="M335" s="746"/>
      <c r="N335" s="746"/>
      <c r="O335" s="748"/>
      <c r="P335" s="758" t="s">
        <v>79</v>
      </c>
      <c r="Q335" s="759"/>
      <c r="R335" s="759"/>
      <c r="S335" s="759"/>
      <c r="T335" s="759"/>
      <c r="U335" s="759"/>
      <c r="V335" s="760"/>
      <c r="W335" s="37" t="s">
        <v>68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hidden="1" customHeight="1" x14ac:dyDescent="0.25">
      <c r="A336" s="757" t="s">
        <v>63</v>
      </c>
      <c r="B336" s="746"/>
      <c r="C336" s="746"/>
      <c r="D336" s="746"/>
      <c r="E336" s="746"/>
      <c r="F336" s="746"/>
      <c r="G336" s="746"/>
      <c r="H336" s="746"/>
      <c r="I336" s="746"/>
      <c r="J336" s="746"/>
      <c r="K336" s="746"/>
      <c r="L336" s="746"/>
      <c r="M336" s="746"/>
      <c r="N336" s="746"/>
      <c r="O336" s="746"/>
      <c r="P336" s="746"/>
      <c r="Q336" s="746"/>
      <c r="R336" s="746"/>
      <c r="S336" s="746"/>
      <c r="T336" s="746"/>
      <c r="U336" s="746"/>
      <c r="V336" s="746"/>
      <c r="W336" s="746"/>
      <c r="X336" s="746"/>
      <c r="Y336" s="746"/>
      <c r="Z336" s="746"/>
      <c r="AA336" s="737"/>
      <c r="AB336" s="737"/>
      <c r="AC336" s="737"/>
    </row>
    <row r="337" spans="1:68" ht="27" hidden="1" customHeight="1" x14ac:dyDescent="0.25">
      <c r="A337" s="54" t="s">
        <v>528</v>
      </c>
      <c r="B337" s="54" t="s">
        <v>529</v>
      </c>
      <c r="C337" s="31">
        <v>4301051534</v>
      </c>
      <c r="D337" s="749">
        <v>4680115883390</v>
      </c>
      <c r="E337" s="750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66</v>
      </c>
      <c r="L337" s="32"/>
      <c r="M337" s="33" t="s">
        <v>93</v>
      </c>
      <c r="N337" s="33"/>
      <c r="O337" s="32">
        <v>40</v>
      </c>
      <c r="P337" s="85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52"/>
      <c r="R337" s="752"/>
      <c r="S337" s="752"/>
      <c r="T337" s="753"/>
      <c r="U337" s="34"/>
      <c r="V337" s="34"/>
      <c r="W337" s="35" t="s">
        <v>68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530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7"/>
      <c r="B338" s="746"/>
      <c r="C338" s="746"/>
      <c r="D338" s="746"/>
      <c r="E338" s="746"/>
      <c r="F338" s="746"/>
      <c r="G338" s="746"/>
      <c r="H338" s="746"/>
      <c r="I338" s="746"/>
      <c r="J338" s="746"/>
      <c r="K338" s="746"/>
      <c r="L338" s="746"/>
      <c r="M338" s="746"/>
      <c r="N338" s="746"/>
      <c r="O338" s="748"/>
      <c r="P338" s="758" t="s">
        <v>79</v>
      </c>
      <c r="Q338" s="759"/>
      <c r="R338" s="759"/>
      <c r="S338" s="759"/>
      <c r="T338" s="759"/>
      <c r="U338" s="759"/>
      <c r="V338" s="760"/>
      <c r="W338" s="37" t="s">
        <v>80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hidden="1" x14ac:dyDescent="0.2">
      <c r="A339" s="746"/>
      <c r="B339" s="746"/>
      <c r="C339" s="746"/>
      <c r="D339" s="746"/>
      <c r="E339" s="746"/>
      <c r="F339" s="746"/>
      <c r="G339" s="746"/>
      <c r="H339" s="746"/>
      <c r="I339" s="746"/>
      <c r="J339" s="746"/>
      <c r="K339" s="746"/>
      <c r="L339" s="746"/>
      <c r="M339" s="746"/>
      <c r="N339" s="746"/>
      <c r="O339" s="748"/>
      <c r="P339" s="758" t="s">
        <v>79</v>
      </c>
      <c r="Q339" s="759"/>
      <c r="R339" s="759"/>
      <c r="S339" s="759"/>
      <c r="T339" s="759"/>
      <c r="U339" s="759"/>
      <c r="V339" s="760"/>
      <c r="W339" s="37" t="s">
        <v>68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hidden="1" customHeight="1" x14ac:dyDescent="0.25">
      <c r="A340" s="745" t="s">
        <v>531</v>
      </c>
      <c r="B340" s="746"/>
      <c r="C340" s="746"/>
      <c r="D340" s="746"/>
      <c r="E340" s="746"/>
      <c r="F340" s="746"/>
      <c r="G340" s="746"/>
      <c r="H340" s="746"/>
      <c r="I340" s="746"/>
      <c r="J340" s="746"/>
      <c r="K340" s="746"/>
      <c r="L340" s="746"/>
      <c r="M340" s="746"/>
      <c r="N340" s="746"/>
      <c r="O340" s="746"/>
      <c r="P340" s="746"/>
      <c r="Q340" s="746"/>
      <c r="R340" s="746"/>
      <c r="S340" s="746"/>
      <c r="T340" s="746"/>
      <c r="U340" s="746"/>
      <c r="V340" s="746"/>
      <c r="W340" s="746"/>
      <c r="X340" s="746"/>
      <c r="Y340" s="746"/>
      <c r="Z340" s="746"/>
      <c r="AA340" s="736"/>
      <c r="AB340" s="736"/>
      <c r="AC340" s="736"/>
    </row>
    <row r="341" spans="1:68" ht="14.25" hidden="1" customHeight="1" x14ac:dyDescent="0.25">
      <c r="A341" s="757" t="s">
        <v>89</v>
      </c>
      <c r="B341" s="746"/>
      <c r="C341" s="746"/>
      <c r="D341" s="746"/>
      <c r="E341" s="746"/>
      <c r="F341" s="746"/>
      <c r="G341" s="746"/>
      <c r="H341" s="746"/>
      <c r="I341" s="746"/>
      <c r="J341" s="746"/>
      <c r="K341" s="746"/>
      <c r="L341" s="746"/>
      <c r="M341" s="746"/>
      <c r="N341" s="746"/>
      <c r="O341" s="746"/>
      <c r="P341" s="746"/>
      <c r="Q341" s="746"/>
      <c r="R341" s="746"/>
      <c r="S341" s="746"/>
      <c r="T341" s="746"/>
      <c r="U341" s="746"/>
      <c r="V341" s="746"/>
      <c r="W341" s="746"/>
      <c r="X341" s="746"/>
      <c r="Y341" s="746"/>
      <c r="Z341" s="746"/>
      <c r="AA341" s="737"/>
      <c r="AB341" s="737"/>
      <c r="AC341" s="737"/>
    </row>
    <row r="342" spans="1:68" ht="16.5" hidden="1" customHeight="1" x14ac:dyDescent="0.25">
      <c r="A342" s="54" t="s">
        <v>532</v>
      </c>
      <c r="B342" s="54" t="s">
        <v>533</v>
      </c>
      <c r="C342" s="31">
        <v>4301011728</v>
      </c>
      <c r="D342" s="749">
        <v>4680115885141</v>
      </c>
      <c r="E342" s="750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110</v>
      </c>
      <c r="L342" s="32"/>
      <c r="M342" s="33" t="s">
        <v>93</v>
      </c>
      <c r="N342" s="33"/>
      <c r="O342" s="32">
        <v>55</v>
      </c>
      <c r="P342" s="111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52"/>
      <c r="R342" s="752"/>
      <c r="S342" s="752"/>
      <c r="T342" s="753"/>
      <c r="U342" s="34"/>
      <c r="V342" s="34"/>
      <c r="W342" s="35" t="s">
        <v>68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534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7"/>
      <c r="B343" s="746"/>
      <c r="C343" s="746"/>
      <c r="D343" s="746"/>
      <c r="E343" s="746"/>
      <c r="F343" s="746"/>
      <c r="G343" s="746"/>
      <c r="H343" s="746"/>
      <c r="I343" s="746"/>
      <c r="J343" s="746"/>
      <c r="K343" s="746"/>
      <c r="L343" s="746"/>
      <c r="M343" s="746"/>
      <c r="N343" s="746"/>
      <c r="O343" s="748"/>
      <c r="P343" s="758" t="s">
        <v>79</v>
      </c>
      <c r="Q343" s="759"/>
      <c r="R343" s="759"/>
      <c r="S343" s="759"/>
      <c r="T343" s="759"/>
      <c r="U343" s="759"/>
      <c r="V343" s="760"/>
      <c r="W343" s="37" t="s">
        <v>80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hidden="1" x14ac:dyDescent="0.2">
      <c r="A344" s="746"/>
      <c r="B344" s="746"/>
      <c r="C344" s="746"/>
      <c r="D344" s="746"/>
      <c r="E344" s="746"/>
      <c r="F344" s="746"/>
      <c r="G344" s="746"/>
      <c r="H344" s="746"/>
      <c r="I344" s="746"/>
      <c r="J344" s="746"/>
      <c r="K344" s="746"/>
      <c r="L344" s="746"/>
      <c r="M344" s="746"/>
      <c r="N344" s="746"/>
      <c r="O344" s="748"/>
      <c r="P344" s="758" t="s">
        <v>79</v>
      </c>
      <c r="Q344" s="759"/>
      <c r="R344" s="759"/>
      <c r="S344" s="759"/>
      <c r="T344" s="759"/>
      <c r="U344" s="759"/>
      <c r="V344" s="760"/>
      <c r="W344" s="37" t="s">
        <v>68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hidden="1" customHeight="1" x14ac:dyDescent="0.25">
      <c r="A345" s="745" t="s">
        <v>535</v>
      </c>
      <c r="B345" s="746"/>
      <c r="C345" s="746"/>
      <c r="D345" s="746"/>
      <c r="E345" s="746"/>
      <c r="F345" s="746"/>
      <c r="G345" s="746"/>
      <c r="H345" s="746"/>
      <c r="I345" s="746"/>
      <c r="J345" s="746"/>
      <c r="K345" s="746"/>
      <c r="L345" s="746"/>
      <c r="M345" s="746"/>
      <c r="N345" s="746"/>
      <c r="O345" s="746"/>
      <c r="P345" s="746"/>
      <c r="Q345" s="746"/>
      <c r="R345" s="746"/>
      <c r="S345" s="746"/>
      <c r="T345" s="746"/>
      <c r="U345" s="746"/>
      <c r="V345" s="746"/>
      <c r="W345" s="746"/>
      <c r="X345" s="746"/>
      <c r="Y345" s="746"/>
      <c r="Z345" s="746"/>
      <c r="AA345" s="736"/>
      <c r="AB345" s="736"/>
      <c r="AC345" s="736"/>
    </row>
    <row r="346" spans="1:68" ht="14.25" hidden="1" customHeight="1" x14ac:dyDescent="0.25">
      <c r="A346" s="757" t="s">
        <v>89</v>
      </c>
      <c r="B346" s="746"/>
      <c r="C346" s="746"/>
      <c r="D346" s="746"/>
      <c r="E346" s="746"/>
      <c r="F346" s="746"/>
      <c r="G346" s="746"/>
      <c r="H346" s="746"/>
      <c r="I346" s="746"/>
      <c r="J346" s="746"/>
      <c r="K346" s="746"/>
      <c r="L346" s="746"/>
      <c r="M346" s="746"/>
      <c r="N346" s="746"/>
      <c r="O346" s="746"/>
      <c r="P346" s="746"/>
      <c r="Q346" s="746"/>
      <c r="R346" s="746"/>
      <c r="S346" s="746"/>
      <c r="T346" s="746"/>
      <c r="U346" s="746"/>
      <c r="V346" s="746"/>
      <c r="W346" s="746"/>
      <c r="X346" s="746"/>
      <c r="Y346" s="746"/>
      <c r="Z346" s="746"/>
      <c r="AA346" s="737"/>
      <c r="AB346" s="737"/>
      <c r="AC346" s="737"/>
    </row>
    <row r="347" spans="1:68" ht="27" hidden="1" customHeight="1" x14ac:dyDescent="0.25">
      <c r="A347" s="54" t="s">
        <v>536</v>
      </c>
      <c r="B347" s="54" t="s">
        <v>537</v>
      </c>
      <c r="C347" s="31">
        <v>4301012024</v>
      </c>
      <c r="D347" s="749">
        <v>4680115885615</v>
      </c>
      <c r="E347" s="750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92</v>
      </c>
      <c r="L347" s="32"/>
      <c r="M347" s="33" t="s">
        <v>93</v>
      </c>
      <c r="N347" s="33"/>
      <c r="O347" s="32">
        <v>55</v>
      </c>
      <c r="P347" s="109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52"/>
      <c r="R347" s="752"/>
      <c r="S347" s="752"/>
      <c r="T347" s="753"/>
      <c r="U347" s="34"/>
      <c r="V347" s="34"/>
      <c r="W347" s="35" t="s">
        <v>68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538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hidden="1" customHeight="1" x14ac:dyDescent="0.25">
      <c r="A348" s="54" t="s">
        <v>539</v>
      </c>
      <c r="B348" s="54" t="s">
        <v>540</v>
      </c>
      <c r="C348" s="31">
        <v>4301011911</v>
      </c>
      <c r="D348" s="749">
        <v>4680115885554</v>
      </c>
      <c r="E348" s="750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92</v>
      </c>
      <c r="L348" s="32"/>
      <c r="M348" s="33" t="s">
        <v>395</v>
      </c>
      <c r="N348" s="33"/>
      <c r="O348" s="32">
        <v>55</v>
      </c>
      <c r="P348" s="106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2"/>
      <c r="R348" s="752"/>
      <c r="S348" s="752"/>
      <c r="T348" s="753"/>
      <c r="U348" s="34"/>
      <c r="V348" s="34"/>
      <c r="W348" s="35" t="s">
        <v>68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541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hidden="1" customHeight="1" x14ac:dyDescent="0.25">
      <c r="A349" s="54" t="s">
        <v>539</v>
      </c>
      <c r="B349" s="54" t="s">
        <v>542</v>
      </c>
      <c r="C349" s="31">
        <v>4301012016</v>
      </c>
      <c r="D349" s="749">
        <v>4680115885554</v>
      </c>
      <c r="E349" s="750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92</v>
      </c>
      <c r="L349" s="32"/>
      <c r="M349" s="33" t="s">
        <v>93</v>
      </c>
      <c r="N349" s="33"/>
      <c r="O349" s="32">
        <v>55</v>
      </c>
      <c r="P349" s="109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52"/>
      <c r="R349" s="752"/>
      <c r="S349" s="752"/>
      <c r="T349" s="753"/>
      <c r="U349" s="34"/>
      <c r="V349" s="34"/>
      <c r="W349" s="35" t="s">
        <v>68</v>
      </c>
      <c r="X349" s="741">
        <v>0</v>
      </c>
      <c r="Y349" s="742">
        <f t="shared" si="67"/>
        <v>0</v>
      </c>
      <c r="Z349" s="36" t="str">
        <f>IFERROR(IF(Y349=0,"",ROUNDUP(Y349/H349,0)*0.01898),"")</f>
        <v/>
      </c>
      <c r="AA349" s="56"/>
      <c r="AB349" s="57"/>
      <c r="AC349" s="411" t="s">
        <v>543</v>
      </c>
      <c r="AG349" s="64"/>
      <c r="AJ349" s="68"/>
      <c r="AK349" s="68">
        <v>0</v>
      </c>
      <c r="BB349" s="412" t="s">
        <v>1</v>
      </c>
      <c r="BM349" s="64">
        <f t="shared" si="68"/>
        <v>0</v>
      </c>
      <c r="BN349" s="64">
        <f t="shared" si="69"/>
        <v>0</v>
      </c>
      <c r="BO349" s="64">
        <f t="shared" si="70"/>
        <v>0</v>
      </c>
      <c r="BP349" s="64">
        <f t="shared" si="71"/>
        <v>0</v>
      </c>
    </row>
    <row r="350" spans="1:68" ht="37.5" hidden="1" customHeight="1" x14ac:dyDescent="0.25">
      <c r="A350" s="54" t="s">
        <v>544</v>
      </c>
      <c r="B350" s="54" t="s">
        <v>545</v>
      </c>
      <c r="C350" s="31">
        <v>4301011858</v>
      </c>
      <c r="D350" s="749">
        <v>4680115885646</v>
      </c>
      <c r="E350" s="750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92</v>
      </c>
      <c r="L350" s="32"/>
      <c r="M350" s="33" t="s">
        <v>96</v>
      </c>
      <c r="N350" s="33"/>
      <c r="O350" s="32">
        <v>55</v>
      </c>
      <c r="P350" s="8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52"/>
      <c r="R350" s="752"/>
      <c r="S350" s="752"/>
      <c r="T350" s="753"/>
      <c r="U350" s="34"/>
      <c r="V350" s="34"/>
      <c r="W350" s="35" t="s">
        <v>68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546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hidden="1" customHeight="1" x14ac:dyDescent="0.25">
      <c r="A351" s="54" t="s">
        <v>547</v>
      </c>
      <c r="B351" s="54" t="s">
        <v>548</v>
      </c>
      <c r="C351" s="31">
        <v>4301011857</v>
      </c>
      <c r="D351" s="749">
        <v>4680115885622</v>
      </c>
      <c r="E351" s="750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103</v>
      </c>
      <c r="L351" s="32"/>
      <c r="M351" s="33" t="s">
        <v>96</v>
      </c>
      <c r="N351" s="33"/>
      <c r="O351" s="32">
        <v>55</v>
      </c>
      <c r="P351" s="92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52"/>
      <c r="R351" s="752"/>
      <c r="S351" s="752"/>
      <c r="T351" s="753"/>
      <c r="U351" s="34"/>
      <c r="V351" s="34"/>
      <c r="W351" s="35" t="s">
        <v>68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549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hidden="1" customHeight="1" x14ac:dyDescent="0.25">
      <c r="A352" s="54" t="s">
        <v>550</v>
      </c>
      <c r="B352" s="54" t="s">
        <v>551</v>
      </c>
      <c r="C352" s="31">
        <v>4301011573</v>
      </c>
      <c r="D352" s="749">
        <v>4680115881938</v>
      </c>
      <c r="E352" s="750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103</v>
      </c>
      <c r="L352" s="32"/>
      <c r="M352" s="33" t="s">
        <v>96</v>
      </c>
      <c r="N352" s="33"/>
      <c r="O352" s="32">
        <v>90</v>
      </c>
      <c r="P352" s="8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52"/>
      <c r="R352" s="752"/>
      <c r="S352" s="752"/>
      <c r="T352" s="753"/>
      <c r="U352" s="34"/>
      <c r="V352" s="34"/>
      <c r="W352" s="35" t="s">
        <v>68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552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hidden="1" customHeight="1" x14ac:dyDescent="0.25">
      <c r="A353" s="54" t="s">
        <v>553</v>
      </c>
      <c r="B353" s="54" t="s">
        <v>554</v>
      </c>
      <c r="C353" s="31">
        <v>4301011859</v>
      </c>
      <c r="D353" s="749">
        <v>4680115885608</v>
      </c>
      <c r="E353" s="750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103</v>
      </c>
      <c r="L353" s="32"/>
      <c r="M353" s="33" t="s">
        <v>96</v>
      </c>
      <c r="N353" s="33"/>
      <c r="O353" s="32">
        <v>55</v>
      </c>
      <c r="P353" s="9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52"/>
      <c r="R353" s="752"/>
      <c r="S353" s="752"/>
      <c r="T353" s="753"/>
      <c r="U353" s="34"/>
      <c r="V353" s="34"/>
      <c r="W353" s="35" t="s">
        <v>68</v>
      </c>
      <c r="X353" s="741">
        <v>0</v>
      </c>
      <c r="Y353" s="742">
        <f t="shared" si="67"/>
        <v>0</v>
      </c>
      <c r="Z353" s="36" t="str">
        <f>IFERROR(IF(Y353=0,"",ROUNDUP(Y353/H353,0)*0.00902),"")</f>
        <v/>
      </c>
      <c r="AA353" s="56"/>
      <c r="AB353" s="57"/>
      <c r="AC353" s="419" t="s">
        <v>543</v>
      </c>
      <c r="AG353" s="64"/>
      <c r="AJ353" s="68"/>
      <c r="AK353" s="68">
        <v>0</v>
      </c>
      <c r="BB353" s="420" t="s">
        <v>1</v>
      </c>
      <c r="BM353" s="64">
        <f t="shared" si="68"/>
        <v>0</v>
      </c>
      <c r="BN353" s="64">
        <f t="shared" si="69"/>
        <v>0</v>
      </c>
      <c r="BO353" s="64">
        <f t="shared" si="70"/>
        <v>0</v>
      </c>
      <c r="BP353" s="64">
        <f t="shared" si="71"/>
        <v>0</v>
      </c>
    </row>
    <row r="354" spans="1:68" ht="27" hidden="1" customHeight="1" x14ac:dyDescent="0.25">
      <c r="A354" s="54" t="s">
        <v>555</v>
      </c>
      <c r="B354" s="54" t="s">
        <v>556</v>
      </c>
      <c r="C354" s="31">
        <v>4301011337</v>
      </c>
      <c r="D354" s="749">
        <v>4607091386011</v>
      </c>
      <c r="E354" s="750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103</v>
      </c>
      <c r="L354" s="32"/>
      <c r="M354" s="33" t="s">
        <v>96</v>
      </c>
      <c r="N354" s="33"/>
      <c r="O354" s="32">
        <v>55</v>
      </c>
      <c r="P354" s="10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52"/>
      <c r="R354" s="752"/>
      <c r="S354" s="752"/>
      <c r="T354" s="753"/>
      <c r="U354" s="34"/>
      <c r="V354" s="34"/>
      <c r="W354" s="35" t="s">
        <v>68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557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idden="1" x14ac:dyDescent="0.2">
      <c r="A355" s="747"/>
      <c r="B355" s="746"/>
      <c r="C355" s="746"/>
      <c r="D355" s="746"/>
      <c r="E355" s="746"/>
      <c r="F355" s="746"/>
      <c r="G355" s="746"/>
      <c r="H355" s="746"/>
      <c r="I355" s="746"/>
      <c r="J355" s="746"/>
      <c r="K355" s="746"/>
      <c r="L355" s="746"/>
      <c r="M355" s="746"/>
      <c r="N355" s="746"/>
      <c r="O355" s="748"/>
      <c r="P355" s="758" t="s">
        <v>79</v>
      </c>
      <c r="Q355" s="759"/>
      <c r="R355" s="759"/>
      <c r="S355" s="759"/>
      <c r="T355" s="759"/>
      <c r="U355" s="759"/>
      <c r="V355" s="760"/>
      <c r="W355" s="37" t="s">
        <v>80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hidden="1" x14ac:dyDescent="0.2">
      <c r="A356" s="746"/>
      <c r="B356" s="746"/>
      <c r="C356" s="746"/>
      <c r="D356" s="746"/>
      <c r="E356" s="746"/>
      <c r="F356" s="746"/>
      <c r="G356" s="746"/>
      <c r="H356" s="746"/>
      <c r="I356" s="746"/>
      <c r="J356" s="746"/>
      <c r="K356" s="746"/>
      <c r="L356" s="746"/>
      <c r="M356" s="746"/>
      <c r="N356" s="746"/>
      <c r="O356" s="748"/>
      <c r="P356" s="758" t="s">
        <v>79</v>
      </c>
      <c r="Q356" s="759"/>
      <c r="R356" s="759"/>
      <c r="S356" s="759"/>
      <c r="T356" s="759"/>
      <c r="U356" s="759"/>
      <c r="V356" s="760"/>
      <c r="W356" s="37" t="s">
        <v>68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hidden="1" customHeight="1" x14ac:dyDescent="0.25">
      <c r="A357" s="757" t="s">
        <v>147</v>
      </c>
      <c r="B357" s="746"/>
      <c r="C357" s="746"/>
      <c r="D357" s="746"/>
      <c r="E357" s="746"/>
      <c r="F357" s="746"/>
      <c r="G357" s="746"/>
      <c r="H357" s="746"/>
      <c r="I357" s="746"/>
      <c r="J357" s="746"/>
      <c r="K357" s="746"/>
      <c r="L357" s="746"/>
      <c r="M357" s="746"/>
      <c r="N357" s="746"/>
      <c r="O357" s="746"/>
      <c r="P357" s="746"/>
      <c r="Q357" s="746"/>
      <c r="R357" s="746"/>
      <c r="S357" s="746"/>
      <c r="T357" s="746"/>
      <c r="U357" s="746"/>
      <c r="V357" s="746"/>
      <c r="W357" s="746"/>
      <c r="X357" s="746"/>
      <c r="Y357" s="746"/>
      <c r="Z357" s="746"/>
      <c r="AA357" s="737"/>
      <c r="AB357" s="737"/>
      <c r="AC357" s="737"/>
    </row>
    <row r="358" spans="1:68" ht="27" hidden="1" customHeight="1" x14ac:dyDescent="0.25">
      <c r="A358" s="54" t="s">
        <v>558</v>
      </c>
      <c r="B358" s="54" t="s">
        <v>559</v>
      </c>
      <c r="C358" s="31">
        <v>4301030878</v>
      </c>
      <c r="D358" s="749">
        <v>4607091387193</v>
      </c>
      <c r="E358" s="750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103</v>
      </c>
      <c r="L358" s="32"/>
      <c r="M358" s="33" t="s">
        <v>67</v>
      </c>
      <c r="N358" s="33"/>
      <c r="O358" s="32">
        <v>35</v>
      </c>
      <c r="P358" s="9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52"/>
      <c r="R358" s="752"/>
      <c r="S358" s="752"/>
      <c r="T358" s="753"/>
      <c r="U358" s="34"/>
      <c r="V358" s="34"/>
      <c r="W358" s="35" t="s">
        <v>68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560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561</v>
      </c>
      <c r="B359" s="54" t="s">
        <v>562</v>
      </c>
      <c r="C359" s="31">
        <v>4301031153</v>
      </c>
      <c r="D359" s="749">
        <v>4607091387230</v>
      </c>
      <c r="E359" s="750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103</v>
      </c>
      <c r="L359" s="32"/>
      <c r="M359" s="33" t="s">
        <v>67</v>
      </c>
      <c r="N359" s="33"/>
      <c r="O359" s="32">
        <v>40</v>
      </c>
      <c r="P359" s="108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52"/>
      <c r="R359" s="752"/>
      <c r="S359" s="752"/>
      <c r="T359" s="753"/>
      <c r="U359" s="34"/>
      <c r="V359" s="34"/>
      <c r="W359" s="35" t="s">
        <v>68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563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564</v>
      </c>
      <c r="B360" s="54" t="s">
        <v>565</v>
      </c>
      <c r="C360" s="31">
        <v>4301031154</v>
      </c>
      <c r="D360" s="749">
        <v>4607091387292</v>
      </c>
      <c r="E360" s="750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103</v>
      </c>
      <c r="L360" s="32"/>
      <c r="M360" s="33" t="s">
        <v>67</v>
      </c>
      <c r="N360" s="33"/>
      <c r="O360" s="32">
        <v>45</v>
      </c>
      <c r="P360" s="115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52"/>
      <c r="R360" s="752"/>
      <c r="S360" s="752"/>
      <c r="T360" s="753"/>
      <c r="U360" s="34"/>
      <c r="V360" s="34"/>
      <c r="W360" s="35" t="s">
        <v>68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566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567</v>
      </c>
      <c r="B361" s="54" t="s">
        <v>568</v>
      </c>
      <c r="C361" s="31">
        <v>4301031152</v>
      </c>
      <c r="D361" s="749">
        <v>4607091387285</v>
      </c>
      <c r="E361" s="750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5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52"/>
      <c r="R361" s="752"/>
      <c r="S361" s="752"/>
      <c r="T361" s="753"/>
      <c r="U361" s="34"/>
      <c r="V361" s="34"/>
      <c r="W361" s="35" t="s">
        <v>68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47"/>
      <c r="B362" s="746"/>
      <c r="C362" s="746"/>
      <c r="D362" s="746"/>
      <c r="E362" s="746"/>
      <c r="F362" s="746"/>
      <c r="G362" s="746"/>
      <c r="H362" s="746"/>
      <c r="I362" s="746"/>
      <c r="J362" s="746"/>
      <c r="K362" s="746"/>
      <c r="L362" s="746"/>
      <c r="M362" s="746"/>
      <c r="N362" s="746"/>
      <c r="O362" s="748"/>
      <c r="P362" s="758" t="s">
        <v>79</v>
      </c>
      <c r="Q362" s="759"/>
      <c r="R362" s="759"/>
      <c r="S362" s="759"/>
      <c r="T362" s="759"/>
      <c r="U362" s="759"/>
      <c r="V362" s="760"/>
      <c r="W362" s="37" t="s">
        <v>80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hidden="1" x14ac:dyDescent="0.2">
      <c r="A363" s="746"/>
      <c r="B363" s="746"/>
      <c r="C363" s="746"/>
      <c r="D363" s="746"/>
      <c r="E363" s="746"/>
      <c r="F363" s="746"/>
      <c r="G363" s="746"/>
      <c r="H363" s="746"/>
      <c r="I363" s="746"/>
      <c r="J363" s="746"/>
      <c r="K363" s="746"/>
      <c r="L363" s="746"/>
      <c r="M363" s="746"/>
      <c r="N363" s="746"/>
      <c r="O363" s="748"/>
      <c r="P363" s="758" t="s">
        <v>79</v>
      </c>
      <c r="Q363" s="759"/>
      <c r="R363" s="759"/>
      <c r="S363" s="759"/>
      <c r="T363" s="759"/>
      <c r="U363" s="759"/>
      <c r="V363" s="760"/>
      <c r="W363" s="37" t="s">
        <v>68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hidden="1" customHeight="1" x14ac:dyDescent="0.25">
      <c r="A364" s="757" t="s">
        <v>63</v>
      </c>
      <c r="B364" s="746"/>
      <c r="C364" s="746"/>
      <c r="D364" s="746"/>
      <c r="E364" s="746"/>
      <c r="F364" s="746"/>
      <c r="G364" s="746"/>
      <c r="H364" s="746"/>
      <c r="I364" s="746"/>
      <c r="J364" s="746"/>
      <c r="K364" s="746"/>
      <c r="L364" s="746"/>
      <c r="M364" s="746"/>
      <c r="N364" s="746"/>
      <c r="O364" s="746"/>
      <c r="P364" s="746"/>
      <c r="Q364" s="746"/>
      <c r="R364" s="746"/>
      <c r="S364" s="746"/>
      <c r="T364" s="746"/>
      <c r="U364" s="746"/>
      <c r="V364" s="746"/>
      <c r="W364" s="746"/>
      <c r="X364" s="746"/>
      <c r="Y364" s="746"/>
      <c r="Z364" s="746"/>
      <c r="AA364" s="737"/>
      <c r="AB364" s="737"/>
      <c r="AC364" s="737"/>
    </row>
    <row r="365" spans="1:68" ht="37.5" hidden="1" customHeight="1" x14ac:dyDescent="0.25">
      <c r="A365" s="54" t="s">
        <v>569</v>
      </c>
      <c r="B365" s="54" t="s">
        <v>570</v>
      </c>
      <c r="C365" s="31">
        <v>4301051100</v>
      </c>
      <c r="D365" s="749">
        <v>4607091387766</v>
      </c>
      <c r="E365" s="750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92</v>
      </c>
      <c r="L365" s="32"/>
      <c r="M365" s="33" t="s">
        <v>93</v>
      </c>
      <c r="N365" s="33"/>
      <c r="O365" s="32">
        <v>40</v>
      </c>
      <c r="P365" s="111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52"/>
      <c r="R365" s="752"/>
      <c r="S365" s="752"/>
      <c r="T365" s="753"/>
      <c r="U365" s="34"/>
      <c r="V365" s="34"/>
      <c r="W365" s="35" t="s">
        <v>68</v>
      </c>
      <c r="X365" s="741">
        <v>0</v>
      </c>
      <c r="Y365" s="742">
        <f t="shared" ref="Y365:Y370" si="7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571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0</v>
      </c>
      <c r="BN365" s="64">
        <f t="shared" ref="BN365:BN370" si="74">IFERROR(Y365*I365/H365,"0")</f>
        <v>0</v>
      </c>
      <c r="BO365" s="64">
        <f t="shared" ref="BO365:BO370" si="75">IFERROR(1/J365*(X365/H365),"0")</f>
        <v>0</v>
      </c>
      <c r="BP365" s="64">
        <f t="shared" ref="BP365:BP370" si="76">IFERROR(1/J365*(Y365/H365),"0")</f>
        <v>0</v>
      </c>
    </row>
    <row r="366" spans="1:68" ht="27" hidden="1" customHeight="1" x14ac:dyDescent="0.25">
      <c r="A366" s="54" t="s">
        <v>572</v>
      </c>
      <c r="B366" s="54" t="s">
        <v>573</v>
      </c>
      <c r="C366" s="31">
        <v>4301051818</v>
      </c>
      <c r="D366" s="749">
        <v>4607091387957</v>
      </c>
      <c r="E366" s="750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92</v>
      </c>
      <c r="L366" s="32"/>
      <c r="M366" s="33" t="s">
        <v>93</v>
      </c>
      <c r="N366" s="33"/>
      <c r="O366" s="32">
        <v>40</v>
      </c>
      <c r="P366" s="7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52"/>
      <c r="R366" s="752"/>
      <c r="S366" s="752"/>
      <c r="T366" s="753"/>
      <c r="U366" s="34"/>
      <c r="V366" s="34"/>
      <c r="W366" s="35" t="s">
        <v>68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574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575</v>
      </c>
      <c r="B367" s="54" t="s">
        <v>576</v>
      </c>
      <c r="C367" s="31">
        <v>4301051819</v>
      </c>
      <c r="D367" s="749">
        <v>4607091387964</v>
      </c>
      <c r="E367" s="750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92</v>
      </c>
      <c r="L367" s="32"/>
      <c r="M367" s="33" t="s">
        <v>93</v>
      </c>
      <c r="N367" s="33"/>
      <c r="O367" s="32">
        <v>40</v>
      </c>
      <c r="P367" s="11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52"/>
      <c r="R367" s="752"/>
      <c r="S367" s="752"/>
      <c r="T367" s="753"/>
      <c r="U367" s="34"/>
      <c r="V367" s="34"/>
      <c r="W367" s="35" t="s">
        <v>68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577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hidden="1" customHeight="1" x14ac:dyDescent="0.25">
      <c r="A368" s="54" t="s">
        <v>578</v>
      </c>
      <c r="B368" s="54" t="s">
        <v>579</v>
      </c>
      <c r="C368" s="31">
        <v>4301051734</v>
      </c>
      <c r="D368" s="749">
        <v>4680115884588</v>
      </c>
      <c r="E368" s="750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66</v>
      </c>
      <c r="L368" s="32"/>
      <c r="M368" s="33" t="s">
        <v>93</v>
      </c>
      <c r="N368" s="33"/>
      <c r="O368" s="32">
        <v>40</v>
      </c>
      <c r="P368" s="113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52"/>
      <c r="R368" s="752"/>
      <c r="S368" s="752"/>
      <c r="T368" s="753"/>
      <c r="U368" s="34"/>
      <c r="V368" s="34"/>
      <c r="W368" s="35" t="s">
        <v>68</v>
      </c>
      <c r="X368" s="741">
        <v>0</v>
      </c>
      <c r="Y368" s="742">
        <f t="shared" si="72"/>
        <v>0</v>
      </c>
      <c r="Z368" s="36" t="str">
        <f>IFERROR(IF(Y368=0,"",ROUNDUP(Y368/H368,0)*0.00651),"")</f>
        <v/>
      </c>
      <c r="AA368" s="56"/>
      <c r="AB368" s="57"/>
      <c r="AC368" s="437" t="s">
        <v>580</v>
      </c>
      <c r="AG368" s="64"/>
      <c r="AJ368" s="68"/>
      <c r="AK368" s="68">
        <v>0</v>
      </c>
      <c r="BB368" s="438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t="27" hidden="1" customHeight="1" x14ac:dyDescent="0.25">
      <c r="A369" s="54" t="s">
        <v>581</v>
      </c>
      <c r="B369" s="54" t="s">
        <v>582</v>
      </c>
      <c r="C369" s="31">
        <v>4301051131</v>
      </c>
      <c r="D369" s="749">
        <v>4607091387537</v>
      </c>
      <c r="E369" s="750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66</v>
      </c>
      <c r="L369" s="32"/>
      <c r="M369" s="33" t="s">
        <v>93</v>
      </c>
      <c r="N369" s="33"/>
      <c r="O369" s="32">
        <v>40</v>
      </c>
      <c r="P369" s="109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52"/>
      <c r="R369" s="752"/>
      <c r="S369" s="752"/>
      <c r="T369" s="753"/>
      <c r="U369" s="34"/>
      <c r="V369" s="34"/>
      <c r="W369" s="35" t="s">
        <v>68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hidden="1" customHeight="1" x14ac:dyDescent="0.25">
      <c r="A370" s="54" t="s">
        <v>584</v>
      </c>
      <c r="B370" s="54" t="s">
        <v>585</v>
      </c>
      <c r="C370" s="31">
        <v>4301051578</v>
      </c>
      <c r="D370" s="749">
        <v>4607091387513</v>
      </c>
      <c r="E370" s="750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66</v>
      </c>
      <c r="L370" s="32"/>
      <c r="M370" s="33" t="s">
        <v>132</v>
      </c>
      <c r="N370" s="33"/>
      <c r="O370" s="32">
        <v>40</v>
      </c>
      <c r="P370" s="11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52"/>
      <c r="R370" s="752"/>
      <c r="S370" s="752"/>
      <c r="T370" s="753"/>
      <c r="U370" s="34"/>
      <c r="V370" s="34"/>
      <c r="W370" s="35" t="s">
        <v>68</v>
      </c>
      <c r="X370" s="741">
        <v>0</v>
      </c>
      <c r="Y370" s="742">
        <f t="shared" si="72"/>
        <v>0</v>
      </c>
      <c r="Z370" s="36" t="str">
        <f>IFERROR(IF(Y370=0,"",ROUNDUP(Y370/H370,0)*0.00651),"")</f>
        <v/>
      </c>
      <c r="AA370" s="56"/>
      <c r="AB370" s="57"/>
      <c r="AC370" s="441" t="s">
        <v>586</v>
      </c>
      <c r="AG370" s="64"/>
      <c r="AJ370" s="68"/>
      <c r="AK370" s="68">
        <v>0</v>
      </c>
      <c r="BB370" s="442" t="s">
        <v>1</v>
      </c>
      <c r="BM370" s="64">
        <f t="shared" si="73"/>
        <v>0</v>
      </c>
      <c r="BN370" s="64">
        <f t="shared" si="74"/>
        <v>0</v>
      </c>
      <c r="BO370" s="64">
        <f t="shared" si="75"/>
        <v>0</v>
      </c>
      <c r="BP370" s="64">
        <f t="shared" si="76"/>
        <v>0</v>
      </c>
    </row>
    <row r="371" spans="1:68" hidden="1" x14ac:dyDescent="0.2">
      <c r="A371" s="747"/>
      <c r="B371" s="746"/>
      <c r="C371" s="746"/>
      <c r="D371" s="746"/>
      <c r="E371" s="746"/>
      <c r="F371" s="746"/>
      <c r="G371" s="746"/>
      <c r="H371" s="746"/>
      <c r="I371" s="746"/>
      <c r="J371" s="746"/>
      <c r="K371" s="746"/>
      <c r="L371" s="746"/>
      <c r="M371" s="746"/>
      <c r="N371" s="746"/>
      <c r="O371" s="748"/>
      <c r="P371" s="758" t="s">
        <v>79</v>
      </c>
      <c r="Q371" s="759"/>
      <c r="R371" s="759"/>
      <c r="S371" s="759"/>
      <c r="T371" s="759"/>
      <c r="U371" s="759"/>
      <c r="V371" s="760"/>
      <c r="W371" s="37" t="s">
        <v>80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hidden="1" x14ac:dyDescent="0.2">
      <c r="A372" s="746"/>
      <c r="B372" s="746"/>
      <c r="C372" s="746"/>
      <c r="D372" s="746"/>
      <c r="E372" s="746"/>
      <c r="F372" s="746"/>
      <c r="G372" s="746"/>
      <c r="H372" s="746"/>
      <c r="I372" s="746"/>
      <c r="J372" s="746"/>
      <c r="K372" s="746"/>
      <c r="L372" s="746"/>
      <c r="M372" s="746"/>
      <c r="N372" s="746"/>
      <c r="O372" s="748"/>
      <c r="P372" s="758" t="s">
        <v>79</v>
      </c>
      <c r="Q372" s="759"/>
      <c r="R372" s="759"/>
      <c r="S372" s="759"/>
      <c r="T372" s="759"/>
      <c r="U372" s="759"/>
      <c r="V372" s="760"/>
      <c r="W372" s="37" t="s">
        <v>68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hidden="1" customHeight="1" x14ac:dyDescent="0.25">
      <c r="A373" s="757" t="s">
        <v>178</v>
      </c>
      <c r="B373" s="746"/>
      <c r="C373" s="746"/>
      <c r="D373" s="746"/>
      <c r="E373" s="746"/>
      <c r="F373" s="746"/>
      <c r="G373" s="746"/>
      <c r="H373" s="746"/>
      <c r="I373" s="746"/>
      <c r="J373" s="746"/>
      <c r="K373" s="746"/>
      <c r="L373" s="746"/>
      <c r="M373" s="746"/>
      <c r="N373" s="746"/>
      <c r="O373" s="746"/>
      <c r="P373" s="746"/>
      <c r="Q373" s="746"/>
      <c r="R373" s="746"/>
      <c r="S373" s="746"/>
      <c r="T373" s="746"/>
      <c r="U373" s="746"/>
      <c r="V373" s="746"/>
      <c r="W373" s="746"/>
      <c r="X373" s="746"/>
      <c r="Y373" s="746"/>
      <c r="Z373" s="746"/>
      <c r="AA373" s="737"/>
      <c r="AB373" s="737"/>
      <c r="AC373" s="737"/>
    </row>
    <row r="374" spans="1:68" ht="27" hidden="1" customHeight="1" x14ac:dyDescent="0.25">
      <c r="A374" s="54" t="s">
        <v>587</v>
      </c>
      <c r="B374" s="54" t="s">
        <v>588</v>
      </c>
      <c r="C374" s="31">
        <v>4301060387</v>
      </c>
      <c r="D374" s="749">
        <v>4607091380880</v>
      </c>
      <c r="E374" s="750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92</v>
      </c>
      <c r="L374" s="32"/>
      <c r="M374" s="33" t="s">
        <v>93</v>
      </c>
      <c r="N374" s="33"/>
      <c r="O374" s="32">
        <v>30</v>
      </c>
      <c r="P374" s="95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52"/>
      <c r="R374" s="752"/>
      <c r="S374" s="752"/>
      <c r="T374" s="753"/>
      <c r="U374" s="34"/>
      <c r="V374" s="34"/>
      <c r="W374" s="35" t="s">
        <v>68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590</v>
      </c>
      <c r="B375" s="54" t="s">
        <v>591</v>
      </c>
      <c r="C375" s="31">
        <v>4301060406</v>
      </c>
      <c r="D375" s="749">
        <v>4607091384482</v>
      </c>
      <c r="E375" s="750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92</v>
      </c>
      <c r="L375" s="32"/>
      <c r="M375" s="33" t="s">
        <v>93</v>
      </c>
      <c r="N375" s="33"/>
      <c r="O375" s="32">
        <v>30</v>
      </c>
      <c r="P375" s="9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52"/>
      <c r="R375" s="752"/>
      <c r="S375" s="752"/>
      <c r="T375" s="753"/>
      <c r="U375" s="34"/>
      <c r="V375" s="34"/>
      <c r="W375" s="35" t="s">
        <v>68</v>
      </c>
      <c r="X375" s="741">
        <v>86</v>
      </c>
      <c r="Y375" s="742">
        <f>IFERROR(IF(X375="",0,CEILING((X375/$H375),1)*$H375),"")</f>
        <v>93.6</v>
      </c>
      <c r="Z375" s="36">
        <f>IFERROR(IF(Y375=0,"",ROUNDUP(Y375/H375,0)*0.01898),"")</f>
        <v>0.22776000000000002</v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>IFERROR(X375*I375/H375,"0")</f>
        <v>91.722307692307709</v>
      </c>
      <c r="BN375" s="64">
        <f>IFERROR(Y375*I375/H375,"0")</f>
        <v>99.828000000000003</v>
      </c>
      <c r="BO375" s="64">
        <f>IFERROR(1/J375*(X375/H375),"0")</f>
        <v>0.17227564102564102</v>
      </c>
      <c r="BP375" s="64">
        <f>IFERROR(1/J375*(Y375/H375),"0")</f>
        <v>0.1875</v>
      </c>
    </row>
    <row r="376" spans="1:68" ht="16.5" hidden="1" customHeight="1" x14ac:dyDescent="0.25">
      <c r="A376" s="54" t="s">
        <v>593</v>
      </c>
      <c r="B376" s="54" t="s">
        <v>594</v>
      </c>
      <c r="C376" s="31">
        <v>4301060484</v>
      </c>
      <c r="D376" s="749">
        <v>4607091380897</v>
      </c>
      <c r="E376" s="750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92</v>
      </c>
      <c r="L376" s="32"/>
      <c r="M376" s="33" t="s">
        <v>132</v>
      </c>
      <c r="N376" s="33"/>
      <c r="O376" s="32">
        <v>30</v>
      </c>
      <c r="P376" s="874" t="s">
        <v>595</v>
      </c>
      <c r="Q376" s="752"/>
      <c r="R376" s="752"/>
      <c r="S376" s="752"/>
      <c r="T376" s="753"/>
      <c r="U376" s="34"/>
      <c r="V376" s="34"/>
      <c r="W376" s="35" t="s">
        <v>68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596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47"/>
      <c r="B377" s="746"/>
      <c r="C377" s="746"/>
      <c r="D377" s="746"/>
      <c r="E377" s="746"/>
      <c r="F377" s="746"/>
      <c r="G377" s="746"/>
      <c r="H377" s="746"/>
      <c r="I377" s="746"/>
      <c r="J377" s="746"/>
      <c r="K377" s="746"/>
      <c r="L377" s="746"/>
      <c r="M377" s="746"/>
      <c r="N377" s="746"/>
      <c r="O377" s="748"/>
      <c r="P377" s="758" t="s">
        <v>79</v>
      </c>
      <c r="Q377" s="759"/>
      <c r="R377" s="759"/>
      <c r="S377" s="759"/>
      <c r="T377" s="759"/>
      <c r="U377" s="759"/>
      <c r="V377" s="760"/>
      <c r="W377" s="37" t="s">
        <v>80</v>
      </c>
      <c r="X377" s="743">
        <f>IFERROR(X374/H374,"0")+IFERROR(X375/H375,"0")+IFERROR(X376/H376,"0")</f>
        <v>11.025641025641026</v>
      </c>
      <c r="Y377" s="743">
        <f>IFERROR(Y374/H374,"0")+IFERROR(Y375/H375,"0")+IFERROR(Y376/H376,"0")</f>
        <v>12</v>
      </c>
      <c r="Z377" s="743">
        <f>IFERROR(IF(Z374="",0,Z374),"0")+IFERROR(IF(Z375="",0,Z375),"0")+IFERROR(IF(Z376="",0,Z376),"0")</f>
        <v>0.22776000000000002</v>
      </c>
      <c r="AA377" s="744"/>
      <c r="AB377" s="744"/>
      <c r="AC377" s="744"/>
    </row>
    <row r="378" spans="1:68" x14ac:dyDescent="0.2">
      <c r="A378" s="746"/>
      <c r="B378" s="746"/>
      <c r="C378" s="746"/>
      <c r="D378" s="746"/>
      <c r="E378" s="746"/>
      <c r="F378" s="746"/>
      <c r="G378" s="746"/>
      <c r="H378" s="746"/>
      <c r="I378" s="746"/>
      <c r="J378" s="746"/>
      <c r="K378" s="746"/>
      <c r="L378" s="746"/>
      <c r="M378" s="746"/>
      <c r="N378" s="746"/>
      <c r="O378" s="748"/>
      <c r="P378" s="758" t="s">
        <v>79</v>
      </c>
      <c r="Q378" s="759"/>
      <c r="R378" s="759"/>
      <c r="S378" s="759"/>
      <c r="T378" s="759"/>
      <c r="U378" s="759"/>
      <c r="V378" s="760"/>
      <c r="W378" s="37" t="s">
        <v>68</v>
      </c>
      <c r="X378" s="743">
        <f>IFERROR(SUM(X374:X376),"0")</f>
        <v>86</v>
      </c>
      <c r="Y378" s="743">
        <f>IFERROR(SUM(Y374:Y376),"0")</f>
        <v>93.6</v>
      </c>
      <c r="Z378" s="37"/>
      <c r="AA378" s="744"/>
      <c r="AB378" s="744"/>
      <c r="AC378" s="744"/>
    </row>
    <row r="379" spans="1:68" ht="14.25" hidden="1" customHeight="1" x14ac:dyDescent="0.25">
      <c r="A379" s="757" t="s">
        <v>81</v>
      </c>
      <c r="B379" s="746"/>
      <c r="C379" s="746"/>
      <c r="D379" s="746"/>
      <c r="E379" s="746"/>
      <c r="F379" s="746"/>
      <c r="G379" s="746"/>
      <c r="H379" s="746"/>
      <c r="I379" s="746"/>
      <c r="J379" s="746"/>
      <c r="K379" s="746"/>
      <c r="L379" s="746"/>
      <c r="M379" s="746"/>
      <c r="N379" s="746"/>
      <c r="O379" s="746"/>
      <c r="P379" s="746"/>
      <c r="Q379" s="746"/>
      <c r="R379" s="746"/>
      <c r="S379" s="746"/>
      <c r="T379" s="746"/>
      <c r="U379" s="746"/>
      <c r="V379" s="746"/>
      <c r="W379" s="746"/>
      <c r="X379" s="746"/>
      <c r="Y379" s="746"/>
      <c r="Z379" s="746"/>
      <c r="AA379" s="737"/>
      <c r="AB379" s="737"/>
      <c r="AC379" s="737"/>
    </row>
    <row r="380" spans="1:68" ht="16.5" hidden="1" customHeight="1" x14ac:dyDescent="0.25">
      <c r="A380" s="54" t="s">
        <v>597</v>
      </c>
      <c r="B380" s="54" t="s">
        <v>598</v>
      </c>
      <c r="C380" s="31">
        <v>4301030232</v>
      </c>
      <c r="D380" s="749">
        <v>4607091388374</v>
      </c>
      <c r="E380" s="750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103</v>
      </c>
      <c r="L380" s="32"/>
      <c r="M380" s="33" t="s">
        <v>84</v>
      </c>
      <c r="N380" s="33"/>
      <c r="O380" s="32">
        <v>180</v>
      </c>
      <c r="P380" s="971" t="s">
        <v>599</v>
      </c>
      <c r="Q380" s="752"/>
      <c r="R380" s="752"/>
      <c r="S380" s="752"/>
      <c r="T380" s="753"/>
      <c r="U380" s="34"/>
      <c r="V380" s="34"/>
      <c r="W380" s="35" t="s">
        <v>68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600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601</v>
      </c>
      <c r="B381" s="54" t="s">
        <v>602</v>
      </c>
      <c r="C381" s="31">
        <v>4301030235</v>
      </c>
      <c r="D381" s="749">
        <v>4607091388381</v>
      </c>
      <c r="E381" s="750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103</v>
      </c>
      <c r="L381" s="32"/>
      <c r="M381" s="33" t="s">
        <v>84</v>
      </c>
      <c r="N381" s="33"/>
      <c r="O381" s="32">
        <v>180</v>
      </c>
      <c r="P381" s="802" t="s">
        <v>603</v>
      </c>
      <c r="Q381" s="752"/>
      <c r="R381" s="752"/>
      <c r="S381" s="752"/>
      <c r="T381" s="753"/>
      <c r="U381" s="34"/>
      <c r="V381" s="34"/>
      <c r="W381" s="35" t="s">
        <v>68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600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604</v>
      </c>
      <c r="B382" s="54" t="s">
        <v>605</v>
      </c>
      <c r="C382" s="31">
        <v>4301032015</v>
      </c>
      <c r="D382" s="749">
        <v>4607091383102</v>
      </c>
      <c r="E382" s="750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2"/>
      <c r="R382" s="752"/>
      <c r="S382" s="752"/>
      <c r="T382" s="753"/>
      <c r="U382" s="34"/>
      <c r="V382" s="34"/>
      <c r="W382" s="35" t="s">
        <v>68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606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607</v>
      </c>
      <c r="B383" s="54" t="s">
        <v>608</v>
      </c>
      <c r="C383" s="31">
        <v>4301030233</v>
      </c>
      <c r="D383" s="749">
        <v>4607091388404</v>
      </c>
      <c r="E383" s="750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2"/>
      <c r="R383" s="752"/>
      <c r="S383" s="752"/>
      <c r="T383" s="753"/>
      <c r="U383" s="34"/>
      <c r="V383" s="34"/>
      <c r="W383" s="35" t="s">
        <v>68</v>
      </c>
      <c r="X383" s="741">
        <v>4</v>
      </c>
      <c r="Y383" s="742">
        <f>IFERROR(IF(X383="",0,CEILING((X383/$H383),1)*$H383),"")</f>
        <v>5.0999999999999996</v>
      </c>
      <c r="Z383" s="36">
        <f>IFERROR(IF(Y383=0,"",ROUNDUP(Y383/H383,0)*0.00651),"")</f>
        <v>1.302E-2</v>
      </c>
      <c r="AA383" s="56"/>
      <c r="AB383" s="57"/>
      <c r="AC383" s="455" t="s">
        <v>600</v>
      </c>
      <c r="AG383" s="64"/>
      <c r="AJ383" s="68"/>
      <c r="AK383" s="68">
        <v>0</v>
      </c>
      <c r="BB383" s="456" t="s">
        <v>1</v>
      </c>
      <c r="BM383" s="64">
        <f>IFERROR(X383*I383/H383,"0")</f>
        <v>4.5176470588235293</v>
      </c>
      <c r="BN383" s="64">
        <f>IFERROR(Y383*I383/H383,"0")</f>
        <v>5.76</v>
      </c>
      <c r="BO383" s="64">
        <f>IFERROR(1/J383*(X383/H383),"0")</f>
        <v>8.6188321482439153E-3</v>
      </c>
      <c r="BP383" s="64">
        <f>IFERROR(1/J383*(Y383/H383),"0")</f>
        <v>1.098901098901099E-2</v>
      </c>
    </row>
    <row r="384" spans="1:68" x14ac:dyDescent="0.2">
      <c r="A384" s="747"/>
      <c r="B384" s="746"/>
      <c r="C384" s="746"/>
      <c r="D384" s="746"/>
      <c r="E384" s="746"/>
      <c r="F384" s="746"/>
      <c r="G384" s="746"/>
      <c r="H384" s="746"/>
      <c r="I384" s="746"/>
      <c r="J384" s="746"/>
      <c r="K384" s="746"/>
      <c r="L384" s="746"/>
      <c r="M384" s="746"/>
      <c r="N384" s="746"/>
      <c r="O384" s="748"/>
      <c r="P384" s="758" t="s">
        <v>79</v>
      </c>
      <c r="Q384" s="759"/>
      <c r="R384" s="759"/>
      <c r="S384" s="759"/>
      <c r="T384" s="759"/>
      <c r="U384" s="759"/>
      <c r="V384" s="760"/>
      <c r="W384" s="37" t="s">
        <v>80</v>
      </c>
      <c r="X384" s="743">
        <f>IFERROR(X380/H380,"0")+IFERROR(X381/H381,"0")+IFERROR(X382/H382,"0")+IFERROR(X383/H383,"0")</f>
        <v>1.5686274509803924</v>
      </c>
      <c r="Y384" s="743">
        <f>IFERROR(Y380/H380,"0")+IFERROR(Y381/H381,"0")+IFERROR(Y382/H382,"0")+IFERROR(Y383/H383,"0")</f>
        <v>2</v>
      </c>
      <c r="Z384" s="743">
        <f>IFERROR(IF(Z380="",0,Z380),"0")+IFERROR(IF(Z381="",0,Z381),"0")+IFERROR(IF(Z382="",0,Z382),"0")+IFERROR(IF(Z383="",0,Z383),"0")</f>
        <v>1.302E-2</v>
      </c>
      <c r="AA384" s="744"/>
      <c r="AB384" s="744"/>
      <c r="AC384" s="744"/>
    </row>
    <row r="385" spans="1:68" x14ac:dyDescent="0.2">
      <c r="A385" s="746"/>
      <c r="B385" s="746"/>
      <c r="C385" s="746"/>
      <c r="D385" s="746"/>
      <c r="E385" s="746"/>
      <c r="F385" s="746"/>
      <c r="G385" s="746"/>
      <c r="H385" s="746"/>
      <c r="I385" s="746"/>
      <c r="J385" s="746"/>
      <c r="K385" s="746"/>
      <c r="L385" s="746"/>
      <c r="M385" s="746"/>
      <c r="N385" s="746"/>
      <c r="O385" s="748"/>
      <c r="P385" s="758" t="s">
        <v>79</v>
      </c>
      <c r="Q385" s="759"/>
      <c r="R385" s="759"/>
      <c r="S385" s="759"/>
      <c r="T385" s="759"/>
      <c r="U385" s="759"/>
      <c r="V385" s="760"/>
      <c r="W385" s="37" t="s">
        <v>68</v>
      </c>
      <c r="X385" s="743">
        <f>IFERROR(SUM(X380:X383),"0")</f>
        <v>4</v>
      </c>
      <c r="Y385" s="743">
        <f>IFERROR(SUM(Y380:Y383),"0")</f>
        <v>5.0999999999999996</v>
      </c>
      <c r="Z385" s="37"/>
      <c r="AA385" s="744"/>
      <c r="AB385" s="744"/>
      <c r="AC385" s="744"/>
    </row>
    <row r="386" spans="1:68" ht="14.25" hidden="1" customHeight="1" x14ac:dyDescent="0.25">
      <c r="A386" s="757" t="s">
        <v>609</v>
      </c>
      <c r="B386" s="746"/>
      <c r="C386" s="746"/>
      <c r="D386" s="746"/>
      <c r="E386" s="746"/>
      <c r="F386" s="746"/>
      <c r="G386" s="746"/>
      <c r="H386" s="746"/>
      <c r="I386" s="746"/>
      <c r="J386" s="746"/>
      <c r="K386" s="746"/>
      <c r="L386" s="746"/>
      <c r="M386" s="746"/>
      <c r="N386" s="746"/>
      <c r="O386" s="746"/>
      <c r="P386" s="746"/>
      <c r="Q386" s="746"/>
      <c r="R386" s="746"/>
      <c r="S386" s="746"/>
      <c r="T386" s="746"/>
      <c r="U386" s="746"/>
      <c r="V386" s="746"/>
      <c r="W386" s="746"/>
      <c r="X386" s="746"/>
      <c r="Y386" s="746"/>
      <c r="Z386" s="746"/>
      <c r="AA386" s="737"/>
      <c r="AB386" s="737"/>
      <c r="AC386" s="737"/>
    </row>
    <row r="387" spans="1:68" ht="16.5" hidden="1" customHeight="1" x14ac:dyDescent="0.25">
      <c r="A387" s="54" t="s">
        <v>610</v>
      </c>
      <c r="B387" s="54" t="s">
        <v>611</v>
      </c>
      <c r="C387" s="31">
        <v>4301180007</v>
      </c>
      <c r="D387" s="749">
        <v>4680115881808</v>
      </c>
      <c r="E387" s="750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66</v>
      </c>
      <c r="L387" s="32"/>
      <c r="M387" s="33" t="s">
        <v>612</v>
      </c>
      <c r="N387" s="33"/>
      <c r="O387" s="32">
        <v>730</v>
      </c>
      <c r="P387" s="9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2"/>
      <c r="R387" s="752"/>
      <c r="S387" s="752"/>
      <c r="T387" s="753"/>
      <c r="U387" s="34"/>
      <c r="V387" s="34"/>
      <c r="W387" s="35" t="s">
        <v>68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613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614</v>
      </c>
      <c r="B388" s="54" t="s">
        <v>615</v>
      </c>
      <c r="C388" s="31">
        <v>4301180006</v>
      </c>
      <c r="D388" s="749">
        <v>4680115881822</v>
      </c>
      <c r="E388" s="750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66</v>
      </c>
      <c r="L388" s="32"/>
      <c r="M388" s="33" t="s">
        <v>612</v>
      </c>
      <c r="N388" s="33"/>
      <c r="O388" s="32">
        <v>730</v>
      </c>
      <c r="P388" s="10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2"/>
      <c r="R388" s="752"/>
      <c r="S388" s="752"/>
      <c r="T388" s="753"/>
      <c r="U388" s="34"/>
      <c r="V388" s="34"/>
      <c r="W388" s="35" t="s">
        <v>68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616</v>
      </c>
      <c r="B389" s="54" t="s">
        <v>617</v>
      </c>
      <c r="C389" s="31">
        <v>4301180001</v>
      </c>
      <c r="D389" s="749">
        <v>4680115880016</v>
      </c>
      <c r="E389" s="750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66</v>
      </c>
      <c r="L389" s="32"/>
      <c r="M389" s="33" t="s">
        <v>612</v>
      </c>
      <c r="N389" s="33"/>
      <c r="O389" s="32">
        <v>730</v>
      </c>
      <c r="P389" s="7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2"/>
      <c r="R389" s="752"/>
      <c r="S389" s="752"/>
      <c r="T389" s="753"/>
      <c r="U389" s="34"/>
      <c r="V389" s="34"/>
      <c r="W389" s="35" t="s">
        <v>68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613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7"/>
      <c r="B390" s="746"/>
      <c r="C390" s="746"/>
      <c r="D390" s="746"/>
      <c r="E390" s="746"/>
      <c r="F390" s="746"/>
      <c r="G390" s="746"/>
      <c r="H390" s="746"/>
      <c r="I390" s="746"/>
      <c r="J390" s="746"/>
      <c r="K390" s="746"/>
      <c r="L390" s="746"/>
      <c r="M390" s="746"/>
      <c r="N390" s="746"/>
      <c r="O390" s="748"/>
      <c r="P390" s="758" t="s">
        <v>79</v>
      </c>
      <c r="Q390" s="759"/>
      <c r="R390" s="759"/>
      <c r="S390" s="759"/>
      <c r="T390" s="759"/>
      <c r="U390" s="759"/>
      <c r="V390" s="760"/>
      <c r="W390" s="37" t="s">
        <v>80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hidden="1" x14ac:dyDescent="0.2">
      <c r="A391" s="746"/>
      <c r="B391" s="746"/>
      <c r="C391" s="746"/>
      <c r="D391" s="746"/>
      <c r="E391" s="746"/>
      <c r="F391" s="746"/>
      <c r="G391" s="746"/>
      <c r="H391" s="746"/>
      <c r="I391" s="746"/>
      <c r="J391" s="746"/>
      <c r="K391" s="746"/>
      <c r="L391" s="746"/>
      <c r="M391" s="746"/>
      <c r="N391" s="746"/>
      <c r="O391" s="748"/>
      <c r="P391" s="758" t="s">
        <v>79</v>
      </c>
      <c r="Q391" s="759"/>
      <c r="R391" s="759"/>
      <c r="S391" s="759"/>
      <c r="T391" s="759"/>
      <c r="U391" s="759"/>
      <c r="V391" s="760"/>
      <c r="W391" s="37" t="s">
        <v>68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hidden="1" customHeight="1" x14ac:dyDescent="0.25">
      <c r="A392" s="745" t="s">
        <v>618</v>
      </c>
      <c r="B392" s="746"/>
      <c r="C392" s="746"/>
      <c r="D392" s="746"/>
      <c r="E392" s="746"/>
      <c r="F392" s="746"/>
      <c r="G392" s="746"/>
      <c r="H392" s="746"/>
      <c r="I392" s="746"/>
      <c r="J392" s="746"/>
      <c r="K392" s="746"/>
      <c r="L392" s="746"/>
      <c r="M392" s="746"/>
      <c r="N392" s="746"/>
      <c r="O392" s="746"/>
      <c r="P392" s="746"/>
      <c r="Q392" s="746"/>
      <c r="R392" s="746"/>
      <c r="S392" s="746"/>
      <c r="T392" s="746"/>
      <c r="U392" s="746"/>
      <c r="V392" s="746"/>
      <c r="W392" s="746"/>
      <c r="X392" s="746"/>
      <c r="Y392" s="746"/>
      <c r="Z392" s="746"/>
      <c r="AA392" s="736"/>
      <c r="AB392" s="736"/>
      <c r="AC392" s="736"/>
    </row>
    <row r="393" spans="1:68" ht="14.25" hidden="1" customHeight="1" x14ac:dyDescent="0.25">
      <c r="A393" s="757" t="s">
        <v>147</v>
      </c>
      <c r="B393" s="746"/>
      <c r="C393" s="746"/>
      <c r="D393" s="746"/>
      <c r="E393" s="746"/>
      <c r="F393" s="746"/>
      <c r="G393" s="746"/>
      <c r="H393" s="746"/>
      <c r="I393" s="746"/>
      <c r="J393" s="746"/>
      <c r="K393" s="746"/>
      <c r="L393" s="746"/>
      <c r="M393" s="746"/>
      <c r="N393" s="746"/>
      <c r="O393" s="746"/>
      <c r="P393" s="746"/>
      <c r="Q393" s="746"/>
      <c r="R393" s="746"/>
      <c r="S393" s="746"/>
      <c r="T393" s="746"/>
      <c r="U393" s="746"/>
      <c r="V393" s="746"/>
      <c r="W393" s="746"/>
      <c r="X393" s="746"/>
      <c r="Y393" s="746"/>
      <c r="Z393" s="746"/>
      <c r="AA393" s="737"/>
      <c r="AB393" s="737"/>
      <c r="AC393" s="737"/>
    </row>
    <row r="394" spans="1:68" ht="27" hidden="1" customHeight="1" x14ac:dyDescent="0.25">
      <c r="A394" s="54" t="s">
        <v>619</v>
      </c>
      <c r="B394" s="54" t="s">
        <v>620</v>
      </c>
      <c r="C394" s="31">
        <v>4301031066</v>
      </c>
      <c r="D394" s="749">
        <v>4607091383836</v>
      </c>
      <c r="E394" s="750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8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2"/>
      <c r="R394" s="752"/>
      <c r="S394" s="752"/>
      <c r="T394" s="753"/>
      <c r="U394" s="34"/>
      <c r="V394" s="34"/>
      <c r="W394" s="35" t="s">
        <v>68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621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47"/>
      <c r="B395" s="746"/>
      <c r="C395" s="746"/>
      <c r="D395" s="746"/>
      <c r="E395" s="746"/>
      <c r="F395" s="746"/>
      <c r="G395" s="746"/>
      <c r="H395" s="746"/>
      <c r="I395" s="746"/>
      <c r="J395" s="746"/>
      <c r="K395" s="746"/>
      <c r="L395" s="746"/>
      <c r="M395" s="746"/>
      <c r="N395" s="746"/>
      <c r="O395" s="748"/>
      <c r="P395" s="758" t="s">
        <v>79</v>
      </c>
      <c r="Q395" s="759"/>
      <c r="R395" s="759"/>
      <c r="S395" s="759"/>
      <c r="T395" s="759"/>
      <c r="U395" s="759"/>
      <c r="V395" s="760"/>
      <c r="W395" s="37" t="s">
        <v>80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hidden="1" x14ac:dyDescent="0.2">
      <c r="A396" s="746"/>
      <c r="B396" s="746"/>
      <c r="C396" s="746"/>
      <c r="D396" s="746"/>
      <c r="E396" s="746"/>
      <c r="F396" s="746"/>
      <c r="G396" s="746"/>
      <c r="H396" s="746"/>
      <c r="I396" s="746"/>
      <c r="J396" s="746"/>
      <c r="K396" s="746"/>
      <c r="L396" s="746"/>
      <c r="M396" s="746"/>
      <c r="N396" s="746"/>
      <c r="O396" s="748"/>
      <c r="P396" s="758" t="s">
        <v>79</v>
      </c>
      <c r="Q396" s="759"/>
      <c r="R396" s="759"/>
      <c r="S396" s="759"/>
      <c r="T396" s="759"/>
      <c r="U396" s="759"/>
      <c r="V396" s="760"/>
      <c r="W396" s="37" t="s">
        <v>68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hidden="1" customHeight="1" x14ac:dyDescent="0.25">
      <c r="A397" s="757" t="s">
        <v>63</v>
      </c>
      <c r="B397" s="746"/>
      <c r="C397" s="746"/>
      <c r="D397" s="746"/>
      <c r="E397" s="746"/>
      <c r="F397" s="746"/>
      <c r="G397" s="746"/>
      <c r="H397" s="746"/>
      <c r="I397" s="746"/>
      <c r="J397" s="746"/>
      <c r="K397" s="746"/>
      <c r="L397" s="746"/>
      <c r="M397" s="746"/>
      <c r="N397" s="746"/>
      <c r="O397" s="746"/>
      <c r="P397" s="746"/>
      <c r="Q397" s="746"/>
      <c r="R397" s="746"/>
      <c r="S397" s="746"/>
      <c r="T397" s="746"/>
      <c r="U397" s="746"/>
      <c r="V397" s="746"/>
      <c r="W397" s="746"/>
      <c r="X397" s="746"/>
      <c r="Y397" s="746"/>
      <c r="Z397" s="746"/>
      <c r="AA397" s="737"/>
      <c r="AB397" s="737"/>
      <c r="AC397" s="737"/>
    </row>
    <row r="398" spans="1:68" ht="37.5" hidden="1" customHeight="1" x14ac:dyDescent="0.25">
      <c r="A398" s="54" t="s">
        <v>622</v>
      </c>
      <c r="B398" s="54" t="s">
        <v>623</v>
      </c>
      <c r="C398" s="31">
        <v>4301051142</v>
      </c>
      <c r="D398" s="749">
        <v>4607091387919</v>
      </c>
      <c r="E398" s="750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5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2"/>
      <c r="R398" s="752"/>
      <c r="S398" s="752"/>
      <c r="T398" s="753"/>
      <c r="U398" s="34"/>
      <c r="V398" s="34"/>
      <c r="W398" s="35" t="s">
        <v>68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624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625</v>
      </c>
      <c r="B399" s="54" t="s">
        <v>626</v>
      </c>
      <c r="C399" s="31">
        <v>4301051461</v>
      </c>
      <c r="D399" s="749">
        <v>4680115883604</v>
      </c>
      <c r="E399" s="750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66</v>
      </c>
      <c r="L399" s="32"/>
      <c r="M399" s="33" t="s">
        <v>93</v>
      </c>
      <c r="N399" s="33"/>
      <c r="O399" s="32">
        <v>45</v>
      </c>
      <c r="P399" s="104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2"/>
      <c r="R399" s="752"/>
      <c r="S399" s="752"/>
      <c r="T399" s="753"/>
      <c r="U399" s="34"/>
      <c r="V399" s="34"/>
      <c r="W399" s="35" t="s">
        <v>68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627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628</v>
      </c>
      <c r="B400" s="54" t="s">
        <v>629</v>
      </c>
      <c r="C400" s="31">
        <v>4301051864</v>
      </c>
      <c r="D400" s="749">
        <v>4680115883567</v>
      </c>
      <c r="E400" s="750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66</v>
      </c>
      <c r="L400" s="32"/>
      <c r="M400" s="33" t="s">
        <v>132</v>
      </c>
      <c r="N400" s="33"/>
      <c r="O400" s="32">
        <v>40</v>
      </c>
      <c r="P400" s="8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2"/>
      <c r="R400" s="752"/>
      <c r="S400" s="752"/>
      <c r="T400" s="753"/>
      <c r="U400" s="34"/>
      <c r="V400" s="34"/>
      <c r="W400" s="35" t="s">
        <v>68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630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47"/>
      <c r="B401" s="746"/>
      <c r="C401" s="746"/>
      <c r="D401" s="746"/>
      <c r="E401" s="746"/>
      <c r="F401" s="746"/>
      <c r="G401" s="746"/>
      <c r="H401" s="746"/>
      <c r="I401" s="746"/>
      <c r="J401" s="746"/>
      <c r="K401" s="746"/>
      <c r="L401" s="746"/>
      <c r="M401" s="746"/>
      <c r="N401" s="746"/>
      <c r="O401" s="748"/>
      <c r="P401" s="758" t="s">
        <v>79</v>
      </c>
      <c r="Q401" s="759"/>
      <c r="R401" s="759"/>
      <c r="S401" s="759"/>
      <c r="T401" s="759"/>
      <c r="U401" s="759"/>
      <c r="V401" s="760"/>
      <c r="W401" s="37" t="s">
        <v>80</v>
      </c>
      <c r="X401" s="743">
        <f>IFERROR(X398/H398,"0")+IFERROR(X399/H399,"0")+IFERROR(X400/H400,"0")</f>
        <v>0</v>
      </c>
      <c r="Y401" s="743">
        <f>IFERROR(Y398/H398,"0")+IFERROR(Y399/H399,"0")+IFERROR(Y400/H400,"0")</f>
        <v>0</v>
      </c>
      <c r="Z401" s="743">
        <f>IFERROR(IF(Z398="",0,Z398),"0")+IFERROR(IF(Z399="",0,Z399),"0")+IFERROR(IF(Z400="",0,Z400),"0")</f>
        <v>0</v>
      </c>
      <c r="AA401" s="744"/>
      <c r="AB401" s="744"/>
      <c r="AC401" s="744"/>
    </row>
    <row r="402" spans="1:68" hidden="1" x14ac:dyDescent="0.2">
      <c r="A402" s="746"/>
      <c r="B402" s="746"/>
      <c r="C402" s="746"/>
      <c r="D402" s="746"/>
      <c r="E402" s="746"/>
      <c r="F402" s="746"/>
      <c r="G402" s="746"/>
      <c r="H402" s="746"/>
      <c r="I402" s="746"/>
      <c r="J402" s="746"/>
      <c r="K402" s="746"/>
      <c r="L402" s="746"/>
      <c r="M402" s="746"/>
      <c r="N402" s="746"/>
      <c r="O402" s="748"/>
      <c r="P402" s="758" t="s">
        <v>79</v>
      </c>
      <c r="Q402" s="759"/>
      <c r="R402" s="759"/>
      <c r="S402" s="759"/>
      <c r="T402" s="759"/>
      <c r="U402" s="759"/>
      <c r="V402" s="760"/>
      <c r="W402" s="37" t="s">
        <v>68</v>
      </c>
      <c r="X402" s="743">
        <f>IFERROR(SUM(X398:X400),"0")</f>
        <v>0</v>
      </c>
      <c r="Y402" s="743">
        <f>IFERROR(SUM(Y398:Y400),"0")</f>
        <v>0</v>
      </c>
      <c r="Z402" s="37"/>
      <c r="AA402" s="744"/>
      <c r="AB402" s="744"/>
      <c r="AC402" s="744"/>
    </row>
    <row r="403" spans="1:68" ht="27.75" hidden="1" customHeight="1" x14ac:dyDescent="0.2">
      <c r="A403" s="791" t="s">
        <v>631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48"/>
      <c r="AB403" s="48"/>
      <c r="AC403" s="48"/>
    </row>
    <row r="404" spans="1:68" ht="16.5" hidden="1" customHeight="1" x14ac:dyDescent="0.25">
      <c r="A404" s="745" t="s">
        <v>632</v>
      </c>
      <c r="B404" s="746"/>
      <c r="C404" s="746"/>
      <c r="D404" s="746"/>
      <c r="E404" s="746"/>
      <c r="F404" s="746"/>
      <c r="G404" s="746"/>
      <c r="H404" s="746"/>
      <c r="I404" s="746"/>
      <c r="J404" s="746"/>
      <c r="K404" s="746"/>
      <c r="L404" s="746"/>
      <c r="M404" s="746"/>
      <c r="N404" s="746"/>
      <c r="O404" s="746"/>
      <c r="P404" s="746"/>
      <c r="Q404" s="746"/>
      <c r="R404" s="746"/>
      <c r="S404" s="746"/>
      <c r="T404" s="746"/>
      <c r="U404" s="746"/>
      <c r="V404" s="746"/>
      <c r="W404" s="746"/>
      <c r="X404" s="746"/>
      <c r="Y404" s="746"/>
      <c r="Z404" s="746"/>
      <c r="AA404" s="736"/>
      <c r="AB404" s="736"/>
      <c r="AC404" s="736"/>
    </row>
    <row r="405" spans="1:68" ht="14.25" hidden="1" customHeight="1" x14ac:dyDescent="0.25">
      <c r="A405" s="757" t="s">
        <v>89</v>
      </c>
      <c r="B405" s="746"/>
      <c r="C405" s="746"/>
      <c r="D405" s="746"/>
      <c r="E405" s="746"/>
      <c r="F405" s="746"/>
      <c r="G405" s="746"/>
      <c r="H405" s="746"/>
      <c r="I405" s="746"/>
      <c r="J405" s="746"/>
      <c r="K405" s="746"/>
      <c r="L405" s="746"/>
      <c r="M405" s="746"/>
      <c r="N405" s="746"/>
      <c r="O405" s="746"/>
      <c r="P405" s="746"/>
      <c r="Q405" s="746"/>
      <c r="R405" s="746"/>
      <c r="S405" s="746"/>
      <c r="T405" s="746"/>
      <c r="U405" s="746"/>
      <c r="V405" s="746"/>
      <c r="W405" s="746"/>
      <c r="X405" s="746"/>
      <c r="Y405" s="746"/>
      <c r="Z405" s="746"/>
      <c r="AA405" s="737"/>
      <c r="AB405" s="737"/>
      <c r="AC405" s="737"/>
    </row>
    <row r="406" spans="1:68" ht="37.5" customHeight="1" x14ac:dyDescent="0.25">
      <c r="A406" s="54" t="s">
        <v>633</v>
      </c>
      <c r="B406" s="54" t="s">
        <v>634</v>
      </c>
      <c r="C406" s="31">
        <v>4301011869</v>
      </c>
      <c r="D406" s="749">
        <v>4680115884847</v>
      </c>
      <c r="E406" s="750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91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52"/>
      <c r="R406" s="752"/>
      <c r="S406" s="752"/>
      <c r="T406" s="753"/>
      <c r="U406" s="34"/>
      <c r="V406" s="34"/>
      <c r="W406" s="35" t="s">
        <v>68</v>
      </c>
      <c r="X406" s="741">
        <v>486</v>
      </c>
      <c r="Y406" s="742">
        <f t="shared" ref="Y406:Y415" si="77">IFERROR(IF(X406="",0,CEILING((X406/$H406),1)*$H406),"")</f>
        <v>495</v>
      </c>
      <c r="Z406" s="36">
        <f>IFERROR(IF(Y406=0,"",ROUNDUP(Y406/H406,0)*0.02175),"")</f>
        <v>0.71775</v>
      </c>
      <c r="AA406" s="56"/>
      <c r="AB406" s="57"/>
      <c r="AC406" s="471" t="s">
        <v>635</v>
      </c>
      <c r="AG406" s="64"/>
      <c r="AJ406" s="68"/>
      <c r="AK406" s="68">
        <v>0</v>
      </c>
      <c r="BB406" s="472" t="s">
        <v>1</v>
      </c>
      <c r="BM406" s="64">
        <f t="shared" ref="BM406:BM415" si="78">IFERROR(X406*I406/H406,"0")</f>
        <v>501.55200000000002</v>
      </c>
      <c r="BN406" s="64">
        <f t="shared" ref="BN406:BN415" si="79">IFERROR(Y406*I406/H406,"0")</f>
        <v>510.84000000000003</v>
      </c>
      <c r="BO406" s="64">
        <f t="shared" ref="BO406:BO415" si="80">IFERROR(1/J406*(X406/H406),"0")</f>
        <v>0.67499999999999993</v>
      </c>
      <c r="BP406" s="64">
        <f t="shared" ref="BP406:BP415" si="81">IFERROR(1/J406*(Y406/H406),"0")</f>
        <v>0.6875</v>
      </c>
    </row>
    <row r="407" spans="1:68" ht="27" hidden="1" customHeight="1" x14ac:dyDescent="0.25">
      <c r="A407" s="54" t="s">
        <v>633</v>
      </c>
      <c r="B407" s="54" t="s">
        <v>636</v>
      </c>
      <c r="C407" s="31">
        <v>4301011946</v>
      </c>
      <c r="D407" s="749">
        <v>4680115884847</v>
      </c>
      <c r="E407" s="750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92</v>
      </c>
      <c r="L407" s="32"/>
      <c r="M407" s="33" t="s">
        <v>395</v>
      </c>
      <c r="N407" s="33"/>
      <c r="O407" s="32">
        <v>60</v>
      </c>
      <c r="P407" s="84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52"/>
      <c r="R407" s="752"/>
      <c r="S407" s="752"/>
      <c r="T407" s="753"/>
      <c r="U407" s="34"/>
      <c r="V407" s="34"/>
      <c r="W407" s="35" t="s">
        <v>68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637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customHeight="1" x14ac:dyDescent="0.25">
      <c r="A408" s="54" t="s">
        <v>638</v>
      </c>
      <c r="B408" s="54" t="s">
        <v>639</v>
      </c>
      <c r="C408" s="31">
        <v>4301011870</v>
      </c>
      <c r="D408" s="749">
        <v>4680115884854</v>
      </c>
      <c r="E408" s="750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92</v>
      </c>
      <c r="L408" s="32"/>
      <c r="M408" s="33" t="s">
        <v>67</v>
      </c>
      <c r="N408" s="33"/>
      <c r="O408" s="32">
        <v>60</v>
      </c>
      <c r="P408" s="112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2"/>
      <c r="R408" s="752"/>
      <c r="S408" s="752"/>
      <c r="T408" s="753"/>
      <c r="U408" s="34"/>
      <c r="V408" s="34"/>
      <c r="W408" s="35" t="s">
        <v>68</v>
      </c>
      <c r="X408" s="741">
        <v>61</v>
      </c>
      <c r="Y408" s="742">
        <f t="shared" si="77"/>
        <v>75</v>
      </c>
      <c r="Z408" s="36">
        <f>IFERROR(IF(Y408=0,"",ROUNDUP(Y408/H408,0)*0.02175),"")</f>
        <v>0.10874999999999999</v>
      </c>
      <c r="AA408" s="56"/>
      <c r="AB408" s="57"/>
      <c r="AC408" s="475" t="s">
        <v>640</v>
      </c>
      <c r="AG408" s="64"/>
      <c r="AJ408" s="68"/>
      <c r="AK408" s="68">
        <v>0</v>
      </c>
      <c r="BB408" s="476" t="s">
        <v>1</v>
      </c>
      <c r="BM408" s="64">
        <f t="shared" si="78"/>
        <v>62.951999999999998</v>
      </c>
      <c r="BN408" s="64">
        <f t="shared" si="79"/>
        <v>77.400000000000006</v>
      </c>
      <c r="BO408" s="64">
        <f t="shared" si="80"/>
        <v>8.4722222222222213E-2</v>
      </c>
      <c r="BP408" s="64">
        <f t="shared" si="81"/>
        <v>0.10416666666666666</v>
      </c>
    </row>
    <row r="409" spans="1:68" ht="27" hidden="1" customHeight="1" x14ac:dyDescent="0.25">
      <c r="A409" s="54" t="s">
        <v>638</v>
      </c>
      <c r="B409" s="54" t="s">
        <v>641</v>
      </c>
      <c r="C409" s="31">
        <v>4301011947</v>
      </c>
      <c r="D409" s="749">
        <v>4680115884854</v>
      </c>
      <c r="E409" s="750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92</v>
      </c>
      <c r="L409" s="32"/>
      <c r="M409" s="33" t="s">
        <v>395</v>
      </c>
      <c r="N409" s="33"/>
      <c r="O409" s="32">
        <v>60</v>
      </c>
      <c r="P409" s="99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2"/>
      <c r="R409" s="752"/>
      <c r="S409" s="752"/>
      <c r="T409" s="753"/>
      <c r="U409" s="34"/>
      <c r="V409" s="34"/>
      <c r="W409" s="35" t="s">
        <v>68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637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hidden="1" customHeight="1" x14ac:dyDescent="0.25">
      <c r="A410" s="54" t="s">
        <v>642</v>
      </c>
      <c r="B410" s="54" t="s">
        <v>643</v>
      </c>
      <c r="C410" s="31">
        <v>4301011867</v>
      </c>
      <c r="D410" s="749">
        <v>4680115884830</v>
      </c>
      <c r="E410" s="750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92</v>
      </c>
      <c r="L410" s="32"/>
      <c r="M410" s="33" t="s">
        <v>67</v>
      </c>
      <c r="N410" s="33"/>
      <c r="O410" s="32">
        <v>60</v>
      </c>
      <c r="P410" s="11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52"/>
      <c r="R410" s="752"/>
      <c r="S410" s="752"/>
      <c r="T410" s="753"/>
      <c r="U410" s="34"/>
      <c r="V410" s="34"/>
      <c r="W410" s="35" t="s">
        <v>68</v>
      </c>
      <c r="X410" s="741">
        <v>0</v>
      </c>
      <c r="Y410" s="742">
        <f t="shared" si="77"/>
        <v>0</v>
      </c>
      <c r="Z410" s="36" t="str">
        <f>IFERROR(IF(Y410=0,"",ROUNDUP(Y410/H410,0)*0.02175),"")</f>
        <v/>
      </c>
      <c r="AA410" s="56"/>
      <c r="AB410" s="57"/>
      <c r="AC410" s="479" t="s">
        <v>644</v>
      </c>
      <c r="AG410" s="64"/>
      <c r="AJ410" s="68"/>
      <c r="AK410" s="68">
        <v>0</v>
      </c>
      <c r="BB410" s="480" t="s">
        <v>1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  <c r="BP410" s="64">
        <f t="shared" si="81"/>
        <v>0</v>
      </c>
    </row>
    <row r="411" spans="1:68" ht="27" hidden="1" customHeight="1" x14ac:dyDescent="0.25">
      <c r="A411" s="54" t="s">
        <v>642</v>
      </c>
      <c r="B411" s="54" t="s">
        <v>645</v>
      </c>
      <c r="C411" s="31">
        <v>4301011943</v>
      </c>
      <c r="D411" s="749">
        <v>4680115884830</v>
      </c>
      <c r="E411" s="750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92</v>
      </c>
      <c r="L411" s="32"/>
      <c r="M411" s="33" t="s">
        <v>395</v>
      </c>
      <c r="N411" s="33"/>
      <c r="O411" s="32">
        <v>60</v>
      </c>
      <c r="P411" s="90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2"/>
      <c r="R411" s="752"/>
      <c r="S411" s="752"/>
      <c r="T411" s="753"/>
      <c r="U411" s="34"/>
      <c r="V411" s="34"/>
      <c r="W411" s="35" t="s">
        <v>68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637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hidden="1" customHeight="1" x14ac:dyDescent="0.25">
      <c r="A412" s="54" t="s">
        <v>646</v>
      </c>
      <c r="B412" s="54" t="s">
        <v>647</v>
      </c>
      <c r="C412" s="31">
        <v>4301011832</v>
      </c>
      <c r="D412" s="749">
        <v>4607091383997</v>
      </c>
      <c r="E412" s="750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92</v>
      </c>
      <c r="L412" s="32"/>
      <c r="M412" s="33" t="s">
        <v>132</v>
      </c>
      <c r="N412" s="33"/>
      <c r="O412" s="32">
        <v>60</v>
      </c>
      <c r="P412" s="10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52"/>
      <c r="R412" s="752"/>
      <c r="S412" s="752"/>
      <c r="T412" s="753"/>
      <c r="U412" s="34"/>
      <c r="V412" s="34"/>
      <c r="W412" s="35" t="s">
        <v>68</v>
      </c>
      <c r="X412" s="741">
        <v>0</v>
      </c>
      <c r="Y412" s="742">
        <f t="shared" si="77"/>
        <v>0</v>
      </c>
      <c r="Z412" s="36" t="str">
        <f>IFERROR(IF(Y412=0,"",ROUNDUP(Y412/H412,0)*0.02175),"")</f>
        <v/>
      </c>
      <c r="AA412" s="56"/>
      <c r="AB412" s="57"/>
      <c r="AC412" s="483" t="s">
        <v>648</v>
      </c>
      <c r="AG412" s="64"/>
      <c r="AJ412" s="68"/>
      <c r="AK412" s="68">
        <v>0</v>
      </c>
      <c r="BB412" s="484" t="s">
        <v>1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  <c r="BP412" s="64">
        <f t="shared" si="81"/>
        <v>0</v>
      </c>
    </row>
    <row r="413" spans="1:68" ht="27" hidden="1" customHeight="1" x14ac:dyDescent="0.25">
      <c r="A413" s="54" t="s">
        <v>649</v>
      </c>
      <c r="B413" s="54" t="s">
        <v>650</v>
      </c>
      <c r="C413" s="31">
        <v>4301011433</v>
      </c>
      <c r="D413" s="749">
        <v>4680115882638</v>
      </c>
      <c r="E413" s="750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103</v>
      </c>
      <c r="L413" s="32"/>
      <c r="M413" s="33" t="s">
        <v>96</v>
      </c>
      <c r="N413" s="33"/>
      <c r="O413" s="32">
        <v>90</v>
      </c>
      <c r="P413" s="84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2"/>
      <c r="R413" s="752"/>
      <c r="S413" s="752"/>
      <c r="T413" s="753"/>
      <c r="U413" s="34"/>
      <c r="V413" s="34"/>
      <c r="W413" s="35" t="s">
        <v>68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651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hidden="1" customHeight="1" x14ac:dyDescent="0.25">
      <c r="A414" s="54" t="s">
        <v>652</v>
      </c>
      <c r="B414" s="54" t="s">
        <v>653</v>
      </c>
      <c r="C414" s="31">
        <v>4301011952</v>
      </c>
      <c r="D414" s="749">
        <v>4680115884922</v>
      </c>
      <c r="E414" s="750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103</v>
      </c>
      <c r="L414" s="32"/>
      <c r="M414" s="33" t="s">
        <v>67</v>
      </c>
      <c r="N414" s="33"/>
      <c r="O414" s="32">
        <v>60</v>
      </c>
      <c r="P414" s="80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2"/>
      <c r="R414" s="752"/>
      <c r="S414" s="752"/>
      <c r="T414" s="753"/>
      <c r="U414" s="34"/>
      <c r="V414" s="34"/>
      <c r="W414" s="35" t="s">
        <v>68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640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hidden="1" customHeight="1" x14ac:dyDescent="0.25">
      <c r="A415" s="54" t="s">
        <v>654</v>
      </c>
      <c r="B415" s="54" t="s">
        <v>655</v>
      </c>
      <c r="C415" s="31">
        <v>4301011868</v>
      </c>
      <c r="D415" s="749">
        <v>4680115884861</v>
      </c>
      <c r="E415" s="750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103</v>
      </c>
      <c r="L415" s="32"/>
      <c r="M415" s="33" t="s">
        <v>67</v>
      </c>
      <c r="N415" s="33"/>
      <c r="O415" s="32">
        <v>60</v>
      </c>
      <c r="P415" s="108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2"/>
      <c r="R415" s="752"/>
      <c r="S415" s="752"/>
      <c r="T415" s="753"/>
      <c r="U415" s="34"/>
      <c r="V415" s="34"/>
      <c r="W415" s="35" t="s">
        <v>68</v>
      </c>
      <c r="X415" s="741">
        <v>0</v>
      </c>
      <c r="Y415" s="742">
        <f t="shared" si="77"/>
        <v>0</v>
      </c>
      <c r="Z415" s="36" t="str">
        <f>IFERROR(IF(Y415=0,"",ROUNDUP(Y415/H415,0)*0.00902),"")</f>
        <v/>
      </c>
      <c r="AA415" s="56"/>
      <c r="AB415" s="57"/>
      <c r="AC415" s="489" t="s">
        <v>644</v>
      </c>
      <c r="AG415" s="64"/>
      <c r="AJ415" s="68"/>
      <c r="AK415" s="68">
        <v>0</v>
      </c>
      <c r="BB415" s="490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x14ac:dyDescent="0.2">
      <c r="A416" s="747"/>
      <c r="B416" s="746"/>
      <c r="C416" s="746"/>
      <c r="D416" s="746"/>
      <c r="E416" s="746"/>
      <c r="F416" s="746"/>
      <c r="G416" s="746"/>
      <c r="H416" s="746"/>
      <c r="I416" s="746"/>
      <c r="J416" s="746"/>
      <c r="K416" s="746"/>
      <c r="L416" s="746"/>
      <c r="M416" s="746"/>
      <c r="N416" s="746"/>
      <c r="O416" s="748"/>
      <c r="P416" s="758" t="s">
        <v>79</v>
      </c>
      <c r="Q416" s="759"/>
      <c r="R416" s="759"/>
      <c r="S416" s="759"/>
      <c r="T416" s="759"/>
      <c r="U416" s="759"/>
      <c r="V416" s="760"/>
      <c r="W416" s="37" t="s">
        <v>80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36.466666666666669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38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0.82650000000000001</v>
      </c>
      <c r="AA416" s="744"/>
      <c r="AB416" s="744"/>
      <c r="AC416" s="744"/>
    </row>
    <row r="417" spans="1:68" x14ac:dyDescent="0.2">
      <c r="A417" s="746"/>
      <c r="B417" s="746"/>
      <c r="C417" s="746"/>
      <c r="D417" s="746"/>
      <c r="E417" s="746"/>
      <c r="F417" s="746"/>
      <c r="G417" s="746"/>
      <c r="H417" s="746"/>
      <c r="I417" s="746"/>
      <c r="J417" s="746"/>
      <c r="K417" s="746"/>
      <c r="L417" s="746"/>
      <c r="M417" s="746"/>
      <c r="N417" s="746"/>
      <c r="O417" s="748"/>
      <c r="P417" s="758" t="s">
        <v>79</v>
      </c>
      <c r="Q417" s="759"/>
      <c r="R417" s="759"/>
      <c r="S417" s="759"/>
      <c r="T417" s="759"/>
      <c r="U417" s="759"/>
      <c r="V417" s="760"/>
      <c r="W417" s="37" t="s">
        <v>68</v>
      </c>
      <c r="X417" s="743">
        <f>IFERROR(SUM(X406:X415),"0")</f>
        <v>547</v>
      </c>
      <c r="Y417" s="743">
        <f>IFERROR(SUM(Y406:Y415),"0")</f>
        <v>570</v>
      </c>
      <c r="Z417" s="37"/>
      <c r="AA417" s="744"/>
      <c r="AB417" s="744"/>
      <c r="AC417" s="744"/>
    </row>
    <row r="418" spans="1:68" ht="14.25" hidden="1" customHeight="1" x14ac:dyDescent="0.25">
      <c r="A418" s="757" t="s">
        <v>136</v>
      </c>
      <c r="B418" s="746"/>
      <c r="C418" s="746"/>
      <c r="D418" s="746"/>
      <c r="E418" s="746"/>
      <c r="F418" s="746"/>
      <c r="G418" s="746"/>
      <c r="H418" s="746"/>
      <c r="I418" s="746"/>
      <c r="J418" s="746"/>
      <c r="K418" s="746"/>
      <c r="L418" s="746"/>
      <c r="M418" s="746"/>
      <c r="N418" s="746"/>
      <c r="O418" s="746"/>
      <c r="P418" s="746"/>
      <c r="Q418" s="746"/>
      <c r="R418" s="746"/>
      <c r="S418" s="746"/>
      <c r="T418" s="746"/>
      <c r="U418" s="746"/>
      <c r="V418" s="746"/>
      <c r="W418" s="746"/>
      <c r="X418" s="746"/>
      <c r="Y418" s="746"/>
      <c r="Z418" s="746"/>
      <c r="AA418" s="737"/>
      <c r="AB418" s="737"/>
      <c r="AC418" s="737"/>
    </row>
    <row r="419" spans="1:68" ht="27" customHeight="1" x14ac:dyDescent="0.25">
      <c r="A419" s="54" t="s">
        <v>656</v>
      </c>
      <c r="B419" s="54" t="s">
        <v>657</v>
      </c>
      <c r="C419" s="31">
        <v>4301020178</v>
      </c>
      <c r="D419" s="749">
        <v>4607091383980</v>
      </c>
      <c r="E419" s="750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92</v>
      </c>
      <c r="L419" s="32"/>
      <c r="M419" s="33" t="s">
        <v>96</v>
      </c>
      <c r="N419" s="33"/>
      <c r="O419" s="32">
        <v>50</v>
      </c>
      <c r="P419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2"/>
      <c r="R419" s="752"/>
      <c r="S419" s="752"/>
      <c r="T419" s="753"/>
      <c r="U419" s="34"/>
      <c r="V419" s="34"/>
      <c r="W419" s="35" t="s">
        <v>68</v>
      </c>
      <c r="X419" s="741">
        <v>117</v>
      </c>
      <c r="Y419" s="742">
        <f>IFERROR(IF(X419="",0,CEILING((X419/$H419),1)*$H419),"")</f>
        <v>120</v>
      </c>
      <c r="Z419" s="36">
        <f>IFERROR(IF(Y419=0,"",ROUNDUP(Y419/H419,0)*0.02175),"")</f>
        <v>0.17399999999999999</v>
      </c>
      <c r="AA419" s="56"/>
      <c r="AB419" s="57"/>
      <c r="AC419" s="491" t="s">
        <v>658</v>
      </c>
      <c r="AG419" s="64"/>
      <c r="AJ419" s="68"/>
      <c r="AK419" s="68">
        <v>0</v>
      </c>
      <c r="BB419" s="492" t="s">
        <v>1</v>
      </c>
      <c r="BM419" s="64">
        <f>IFERROR(X419*I419/H419,"0")</f>
        <v>120.744</v>
      </c>
      <c r="BN419" s="64">
        <f>IFERROR(Y419*I419/H419,"0")</f>
        <v>123.84</v>
      </c>
      <c r="BO419" s="64">
        <f>IFERROR(1/J419*(X419/H419),"0")</f>
        <v>0.16249999999999998</v>
      </c>
      <c r="BP419" s="64">
        <f>IFERROR(1/J419*(Y419/H419),"0")</f>
        <v>0.16666666666666666</v>
      </c>
    </row>
    <row r="420" spans="1:68" ht="27" hidden="1" customHeight="1" x14ac:dyDescent="0.25">
      <c r="A420" s="54" t="s">
        <v>659</v>
      </c>
      <c r="B420" s="54" t="s">
        <v>660</v>
      </c>
      <c r="C420" s="31">
        <v>4301020179</v>
      </c>
      <c r="D420" s="749">
        <v>4607091384178</v>
      </c>
      <c r="E420" s="750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103</v>
      </c>
      <c r="L420" s="32"/>
      <c r="M420" s="33" t="s">
        <v>96</v>
      </c>
      <c r="N420" s="33"/>
      <c r="O420" s="32">
        <v>50</v>
      </c>
      <c r="P420" s="10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2"/>
      <c r="R420" s="752"/>
      <c r="S420" s="752"/>
      <c r="T420" s="753"/>
      <c r="U420" s="34"/>
      <c r="V420" s="34"/>
      <c r="W420" s="35" t="s">
        <v>68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658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7"/>
      <c r="B421" s="746"/>
      <c r="C421" s="746"/>
      <c r="D421" s="746"/>
      <c r="E421" s="746"/>
      <c r="F421" s="746"/>
      <c r="G421" s="746"/>
      <c r="H421" s="746"/>
      <c r="I421" s="746"/>
      <c r="J421" s="746"/>
      <c r="K421" s="746"/>
      <c r="L421" s="746"/>
      <c r="M421" s="746"/>
      <c r="N421" s="746"/>
      <c r="O421" s="748"/>
      <c r="P421" s="758" t="s">
        <v>79</v>
      </c>
      <c r="Q421" s="759"/>
      <c r="R421" s="759"/>
      <c r="S421" s="759"/>
      <c r="T421" s="759"/>
      <c r="U421" s="759"/>
      <c r="V421" s="760"/>
      <c r="W421" s="37" t="s">
        <v>80</v>
      </c>
      <c r="X421" s="743">
        <f>IFERROR(X419/H419,"0")+IFERROR(X420/H420,"0")</f>
        <v>7.8</v>
      </c>
      <c r="Y421" s="743">
        <f>IFERROR(Y419/H419,"0")+IFERROR(Y420/H420,"0")</f>
        <v>8</v>
      </c>
      <c r="Z421" s="743">
        <f>IFERROR(IF(Z419="",0,Z419),"0")+IFERROR(IF(Z420="",0,Z420),"0")</f>
        <v>0.17399999999999999</v>
      </c>
      <c r="AA421" s="744"/>
      <c r="AB421" s="744"/>
      <c r="AC421" s="744"/>
    </row>
    <row r="422" spans="1:68" x14ac:dyDescent="0.2">
      <c r="A422" s="746"/>
      <c r="B422" s="746"/>
      <c r="C422" s="746"/>
      <c r="D422" s="746"/>
      <c r="E422" s="746"/>
      <c r="F422" s="746"/>
      <c r="G422" s="746"/>
      <c r="H422" s="746"/>
      <c r="I422" s="746"/>
      <c r="J422" s="746"/>
      <c r="K422" s="746"/>
      <c r="L422" s="746"/>
      <c r="M422" s="746"/>
      <c r="N422" s="746"/>
      <c r="O422" s="748"/>
      <c r="P422" s="758" t="s">
        <v>79</v>
      </c>
      <c r="Q422" s="759"/>
      <c r="R422" s="759"/>
      <c r="S422" s="759"/>
      <c r="T422" s="759"/>
      <c r="U422" s="759"/>
      <c r="V422" s="760"/>
      <c r="W422" s="37" t="s">
        <v>68</v>
      </c>
      <c r="X422" s="743">
        <f>IFERROR(SUM(X419:X420),"0")</f>
        <v>117</v>
      </c>
      <c r="Y422" s="743">
        <f>IFERROR(SUM(Y419:Y420),"0")</f>
        <v>120</v>
      </c>
      <c r="Z422" s="37"/>
      <c r="AA422" s="744"/>
      <c r="AB422" s="744"/>
      <c r="AC422" s="744"/>
    </row>
    <row r="423" spans="1:68" ht="14.25" hidden="1" customHeight="1" x14ac:dyDescent="0.25">
      <c r="A423" s="757" t="s">
        <v>63</v>
      </c>
      <c r="B423" s="746"/>
      <c r="C423" s="746"/>
      <c r="D423" s="746"/>
      <c r="E423" s="746"/>
      <c r="F423" s="746"/>
      <c r="G423" s="746"/>
      <c r="H423" s="746"/>
      <c r="I423" s="746"/>
      <c r="J423" s="746"/>
      <c r="K423" s="746"/>
      <c r="L423" s="746"/>
      <c r="M423" s="746"/>
      <c r="N423" s="746"/>
      <c r="O423" s="746"/>
      <c r="P423" s="746"/>
      <c r="Q423" s="746"/>
      <c r="R423" s="746"/>
      <c r="S423" s="746"/>
      <c r="T423" s="746"/>
      <c r="U423" s="746"/>
      <c r="V423" s="746"/>
      <c r="W423" s="746"/>
      <c r="X423" s="746"/>
      <c r="Y423" s="746"/>
      <c r="Z423" s="746"/>
      <c r="AA423" s="737"/>
      <c r="AB423" s="737"/>
      <c r="AC423" s="737"/>
    </row>
    <row r="424" spans="1:68" ht="27" hidden="1" customHeight="1" x14ac:dyDescent="0.25">
      <c r="A424" s="54" t="s">
        <v>661</v>
      </c>
      <c r="B424" s="54" t="s">
        <v>662</v>
      </c>
      <c r="C424" s="31">
        <v>4301051903</v>
      </c>
      <c r="D424" s="749">
        <v>4607091383928</v>
      </c>
      <c r="E424" s="750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92</v>
      </c>
      <c r="L424" s="32"/>
      <c r="M424" s="33" t="s">
        <v>93</v>
      </c>
      <c r="N424" s="33"/>
      <c r="O424" s="32">
        <v>40</v>
      </c>
      <c r="P424" s="946" t="s">
        <v>663</v>
      </c>
      <c r="Q424" s="752"/>
      <c r="R424" s="752"/>
      <c r="S424" s="752"/>
      <c r="T424" s="753"/>
      <c r="U424" s="34"/>
      <c r="V424" s="34"/>
      <c r="W424" s="35" t="s">
        <v>68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664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665</v>
      </c>
      <c r="B425" s="54" t="s">
        <v>666</v>
      </c>
      <c r="C425" s="31">
        <v>4301051897</v>
      </c>
      <c r="D425" s="749">
        <v>4607091384260</v>
      </c>
      <c r="E425" s="750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92</v>
      </c>
      <c r="L425" s="32"/>
      <c r="M425" s="33" t="s">
        <v>93</v>
      </c>
      <c r="N425" s="33"/>
      <c r="O425" s="32">
        <v>40</v>
      </c>
      <c r="P425" s="956" t="s">
        <v>667</v>
      </c>
      <c r="Q425" s="752"/>
      <c r="R425" s="752"/>
      <c r="S425" s="752"/>
      <c r="T425" s="753"/>
      <c r="U425" s="34"/>
      <c r="V425" s="34"/>
      <c r="W425" s="35" t="s">
        <v>68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47"/>
      <c r="B426" s="746"/>
      <c r="C426" s="746"/>
      <c r="D426" s="746"/>
      <c r="E426" s="746"/>
      <c r="F426" s="746"/>
      <c r="G426" s="746"/>
      <c r="H426" s="746"/>
      <c r="I426" s="746"/>
      <c r="J426" s="746"/>
      <c r="K426" s="746"/>
      <c r="L426" s="746"/>
      <c r="M426" s="746"/>
      <c r="N426" s="746"/>
      <c r="O426" s="748"/>
      <c r="P426" s="758" t="s">
        <v>79</v>
      </c>
      <c r="Q426" s="759"/>
      <c r="R426" s="759"/>
      <c r="S426" s="759"/>
      <c r="T426" s="759"/>
      <c r="U426" s="759"/>
      <c r="V426" s="760"/>
      <c r="W426" s="37" t="s">
        <v>80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hidden="1" x14ac:dyDescent="0.2">
      <c r="A427" s="746"/>
      <c r="B427" s="746"/>
      <c r="C427" s="746"/>
      <c r="D427" s="746"/>
      <c r="E427" s="746"/>
      <c r="F427" s="746"/>
      <c r="G427" s="746"/>
      <c r="H427" s="746"/>
      <c r="I427" s="746"/>
      <c r="J427" s="746"/>
      <c r="K427" s="746"/>
      <c r="L427" s="746"/>
      <c r="M427" s="746"/>
      <c r="N427" s="746"/>
      <c r="O427" s="748"/>
      <c r="P427" s="758" t="s">
        <v>79</v>
      </c>
      <c r="Q427" s="759"/>
      <c r="R427" s="759"/>
      <c r="S427" s="759"/>
      <c r="T427" s="759"/>
      <c r="U427" s="759"/>
      <c r="V427" s="760"/>
      <c r="W427" s="37" t="s">
        <v>68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hidden="1" customHeight="1" x14ac:dyDescent="0.25">
      <c r="A428" s="757" t="s">
        <v>178</v>
      </c>
      <c r="B428" s="746"/>
      <c r="C428" s="746"/>
      <c r="D428" s="746"/>
      <c r="E428" s="746"/>
      <c r="F428" s="746"/>
      <c r="G428" s="746"/>
      <c r="H428" s="746"/>
      <c r="I428" s="746"/>
      <c r="J428" s="746"/>
      <c r="K428" s="746"/>
      <c r="L428" s="746"/>
      <c r="M428" s="746"/>
      <c r="N428" s="746"/>
      <c r="O428" s="746"/>
      <c r="P428" s="746"/>
      <c r="Q428" s="746"/>
      <c r="R428" s="746"/>
      <c r="S428" s="746"/>
      <c r="T428" s="746"/>
      <c r="U428" s="746"/>
      <c r="V428" s="746"/>
      <c r="W428" s="746"/>
      <c r="X428" s="746"/>
      <c r="Y428" s="746"/>
      <c r="Z428" s="746"/>
      <c r="AA428" s="737"/>
      <c r="AB428" s="737"/>
      <c r="AC428" s="737"/>
    </row>
    <row r="429" spans="1:68" ht="27" customHeight="1" x14ac:dyDescent="0.25">
      <c r="A429" s="54" t="s">
        <v>669</v>
      </c>
      <c r="B429" s="54" t="s">
        <v>670</v>
      </c>
      <c r="C429" s="31">
        <v>4301060439</v>
      </c>
      <c r="D429" s="749">
        <v>4607091384673</v>
      </c>
      <c r="E429" s="750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92</v>
      </c>
      <c r="L429" s="32"/>
      <c r="M429" s="33" t="s">
        <v>93</v>
      </c>
      <c r="N429" s="33"/>
      <c r="O429" s="32">
        <v>30</v>
      </c>
      <c r="P429" s="900" t="s">
        <v>671</v>
      </c>
      <c r="Q429" s="752"/>
      <c r="R429" s="752"/>
      <c r="S429" s="752"/>
      <c r="T429" s="753"/>
      <c r="U429" s="34"/>
      <c r="V429" s="34"/>
      <c r="W429" s="35" t="s">
        <v>68</v>
      </c>
      <c r="X429" s="741">
        <v>21</v>
      </c>
      <c r="Y429" s="742">
        <f>IFERROR(IF(X429="",0,CEILING((X429/$H429),1)*$H429),"")</f>
        <v>27</v>
      </c>
      <c r="Z429" s="36">
        <f>IFERROR(IF(Y429=0,"",ROUNDUP(Y429/H429,0)*0.01898),"")</f>
        <v>5.6940000000000004E-2</v>
      </c>
      <c r="AA429" s="56"/>
      <c r="AB429" s="57"/>
      <c r="AC429" s="499" t="s">
        <v>672</v>
      </c>
      <c r="AG429" s="64"/>
      <c r="AJ429" s="68"/>
      <c r="AK429" s="68">
        <v>0</v>
      </c>
      <c r="BB429" s="500" t="s">
        <v>1</v>
      </c>
      <c r="BM429" s="64">
        <f>IFERROR(X429*I429/H429,"0")</f>
        <v>22.210999999999999</v>
      </c>
      <c r="BN429" s="64">
        <f>IFERROR(Y429*I429/H429,"0")</f>
        <v>28.556999999999999</v>
      </c>
      <c r="BO429" s="64">
        <f>IFERROR(1/J429*(X429/H429),"0")</f>
        <v>3.6458333333333336E-2</v>
      </c>
      <c r="BP429" s="64">
        <f>IFERROR(1/J429*(Y429/H429),"0")</f>
        <v>4.6875E-2</v>
      </c>
    </row>
    <row r="430" spans="1:68" x14ac:dyDescent="0.2">
      <c r="A430" s="747"/>
      <c r="B430" s="746"/>
      <c r="C430" s="746"/>
      <c r="D430" s="746"/>
      <c r="E430" s="746"/>
      <c r="F430" s="746"/>
      <c r="G430" s="746"/>
      <c r="H430" s="746"/>
      <c r="I430" s="746"/>
      <c r="J430" s="746"/>
      <c r="K430" s="746"/>
      <c r="L430" s="746"/>
      <c r="M430" s="746"/>
      <c r="N430" s="746"/>
      <c r="O430" s="748"/>
      <c r="P430" s="758" t="s">
        <v>79</v>
      </c>
      <c r="Q430" s="759"/>
      <c r="R430" s="759"/>
      <c r="S430" s="759"/>
      <c r="T430" s="759"/>
      <c r="U430" s="759"/>
      <c r="V430" s="760"/>
      <c r="W430" s="37" t="s">
        <v>80</v>
      </c>
      <c r="X430" s="743">
        <f>IFERROR(X429/H429,"0")</f>
        <v>2.3333333333333335</v>
      </c>
      <c r="Y430" s="743">
        <f>IFERROR(Y429/H429,"0")</f>
        <v>3</v>
      </c>
      <c r="Z430" s="743">
        <f>IFERROR(IF(Z429="",0,Z429),"0")</f>
        <v>5.6940000000000004E-2</v>
      </c>
      <c r="AA430" s="744"/>
      <c r="AB430" s="744"/>
      <c r="AC430" s="744"/>
    </row>
    <row r="431" spans="1:68" x14ac:dyDescent="0.2">
      <c r="A431" s="746"/>
      <c r="B431" s="746"/>
      <c r="C431" s="746"/>
      <c r="D431" s="746"/>
      <c r="E431" s="746"/>
      <c r="F431" s="746"/>
      <c r="G431" s="746"/>
      <c r="H431" s="746"/>
      <c r="I431" s="746"/>
      <c r="J431" s="746"/>
      <c r="K431" s="746"/>
      <c r="L431" s="746"/>
      <c r="M431" s="746"/>
      <c r="N431" s="746"/>
      <c r="O431" s="748"/>
      <c r="P431" s="758" t="s">
        <v>79</v>
      </c>
      <c r="Q431" s="759"/>
      <c r="R431" s="759"/>
      <c r="S431" s="759"/>
      <c r="T431" s="759"/>
      <c r="U431" s="759"/>
      <c r="V431" s="760"/>
      <c r="W431" s="37" t="s">
        <v>68</v>
      </c>
      <c r="X431" s="743">
        <f>IFERROR(SUM(X429:X429),"0")</f>
        <v>21</v>
      </c>
      <c r="Y431" s="743">
        <f>IFERROR(SUM(Y429:Y429),"0")</f>
        <v>27</v>
      </c>
      <c r="Z431" s="37"/>
      <c r="AA431" s="744"/>
      <c r="AB431" s="744"/>
      <c r="AC431" s="744"/>
    </row>
    <row r="432" spans="1:68" ht="16.5" hidden="1" customHeight="1" x14ac:dyDescent="0.25">
      <c r="A432" s="745" t="s">
        <v>673</v>
      </c>
      <c r="B432" s="746"/>
      <c r="C432" s="746"/>
      <c r="D432" s="746"/>
      <c r="E432" s="746"/>
      <c r="F432" s="746"/>
      <c r="G432" s="746"/>
      <c r="H432" s="746"/>
      <c r="I432" s="746"/>
      <c r="J432" s="746"/>
      <c r="K432" s="746"/>
      <c r="L432" s="746"/>
      <c r="M432" s="746"/>
      <c r="N432" s="746"/>
      <c r="O432" s="746"/>
      <c r="P432" s="746"/>
      <c r="Q432" s="746"/>
      <c r="R432" s="746"/>
      <c r="S432" s="746"/>
      <c r="T432" s="746"/>
      <c r="U432" s="746"/>
      <c r="V432" s="746"/>
      <c r="W432" s="746"/>
      <c r="X432" s="746"/>
      <c r="Y432" s="746"/>
      <c r="Z432" s="746"/>
      <c r="AA432" s="736"/>
      <c r="AB432" s="736"/>
      <c r="AC432" s="736"/>
    </row>
    <row r="433" spans="1:68" ht="14.25" hidden="1" customHeight="1" x14ac:dyDescent="0.25">
      <c r="A433" s="757" t="s">
        <v>89</v>
      </c>
      <c r="B433" s="746"/>
      <c r="C433" s="746"/>
      <c r="D433" s="746"/>
      <c r="E433" s="746"/>
      <c r="F433" s="746"/>
      <c r="G433" s="746"/>
      <c r="H433" s="746"/>
      <c r="I433" s="746"/>
      <c r="J433" s="746"/>
      <c r="K433" s="746"/>
      <c r="L433" s="746"/>
      <c r="M433" s="746"/>
      <c r="N433" s="746"/>
      <c r="O433" s="746"/>
      <c r="P433" s="746"/>
      <c r="Q433" s="746"/>
      <c r="R433" s="746"/>
      <c r="S433" s="746"/>
      <c r="T433" s="746"/>
      <c r="U433" s="746"/>
      <c r="V433" s="746"/>
      <c r="W433" s="746"/>
      <c r="X433" s="746"/>
      <c r="Y433" s="746"/>
      <c r="Z433" s="746"/>
      <c r="AA433" s="737"/>
      <c r="AB433" s="737"/>
      <c r="AC433" s="737"/>
    </row>
    <row r="434" spans="1:68" ht="27" hidden="1" customHeight="1" x14ac:dyDescent="0.25">
      <c r="A434" s="54" t="s">
        <v>674</v>
      </c>
      <c r="B434" s="54" t="s">
        <v>675</v>
      </c>
      <c r="C434" s="31">
        <v>4301011483</v>
      </c>
      <c r="D434" s="749">
        <v>4680115881907</v>
      </c>
      <c r="E434" s="750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2"/>
      <c r="R434" s="752"/>
      <c r="S434" s="752"/>
      <c r="T434" s="753"/>
      <c r="U434" s="34"/>
      <c r="V434" s="34"/>
      <c r="W434" s="35" t="s">
        <v>68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676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hidden="1" customHeight="1" x14ac:dyDescent="0.25">
      <c r="A435" s="54" t="s">
        <v>674</v>
      </c>
      <c r="B435" s="54" t="s">
        <v>677</v>
      </c>
      <c r="C435" s="31">
        <v>4301011873</v>
      </c>
      <c r="D435" s="749">
        <v>4680115881907</v>
      </c>
      <c r="E435" s="750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2"/>
      <c r="R435" s="752"/>
      <c r="S435" s="752"/>
      <c r="T435" s="753"/>
      <c r="U435" s="34"/>
      <c r="V435" s="34"/>
      <c r="W435" s="35" t="s">
        <v>68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678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hidden="1" customHeight="1" x14ac:dyDescent="0.25">
      <c r="A436" s="54" t="s">
        <v>679</v>
      </c>
      <c r="B436" s="54" t="s">
        <v>680</v>
      </c>
      <c r="C436" s="31">
        <v>4301011655</v>
      </c>
      <c r="D436" s="749">
        <v>4680115883925</v>
      </c>
      <c r="E436" s="750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4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2"/>
      <c r="R436" s="752"/>
      <c r="S436" s="752"/>
      <c r="T436" s="753"/>
      <c r="U436" s="34"/>
      <c r="V436" s="34"/>
      <c r="W436" s="35" t="s">
        <v>68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676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hidden="1" customHeight="1" x14ac:dyDescent="0.25">
      <c r="A437" s="54" t="s">
        <v>679</v>
      </c>
      <c r="B437" s="54" t="s">
        <v>681</v>
      </c>
      <c r="C437" s="31">
        <v>4301011872</v>
      </c>
      <c r="D437" s="749">
        <v>4680115883925</v>
      </c>
      <c r="E437" s="750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2"/>
      <c r="R437" s="752"/>
      <c r="S437" s="752"/>
      <c r="T437" s="753"/>
      <c r="U437" s="34"/>
      <c r="V437" s="34"/>
      <c r="W437" s="35" t="s">
        <v>68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678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hidden="1" customHeight="1" x14ac:dyDescent="0.25">
      <c r="A438" s="54" t="s">
        <v>682</v>
      </c>
      <c r="B438" s="54" t="s">
        <v>683</v>
      </c>
      <c r="C438" s="31">
        <v>4301011874</v>
      </c>
      <c r="D438" s="749">
        <v>4680115884892</v>
      </c>
      <c r="E438" s="750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92</v>
      </c>
      <c r="L438" s="32"/>
      <c r="M438" s="33" t="s">
        <v>67</v>
      </c>
      <c r="N438" s="33"/>
      <c r="O438" s="32">
        <v>60</v>
      </c>
      <c r="P438" s="95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52"/>
      <c r="R438" s="752"/>
      <c r="S438" s="752"/>
      <c r="T438" s="753"/>
      <c r="U438" s="34"/>
      <c r="V438" s="34"/>
      <c r="W438" s="35" t="s">
        <v>68</v>
      </c>
      <c r="X438" s="741">
        <v>0</v>
      </c>
      <c r="Y438" s="742">
        <f t="shared" si="82"/>
        <v>0</v>
      </c>
      <c r="Z438" s="36" t="str">
        <f>IFERROR(IF(Y438=0,"",ROUNDUP(Y438/H438,0)*0.01898),"")</f>
        <v/>
      </c>
      <c r="AA438" s="56"/>
      <c r="AB438" s="57"/>
      <c r="AC438" s="509" t="s">
        <v>684</v>
      </c>
      <c r="AG438" s="64"/>
      <c r="AJ438" s="68"/>
      <c r="AK438" s="68">
        <v>0</v>
      </c>
      <c r="BB438" s="510" t="s">
        <v>1</v>
      </c>
      <c r="BM438" s="64">
        <f t="shared" si="83"/>
        <v>0</v>
      </c>
      <c r="BN438" s="64">
        <f t="shared" si="84"/>
        <v>0</v>
      </c>
      <c r="BO438" s="64">
        <f t="shared" si="85"/>
        <v>0</v>
      </c>
      <c r="BP438" s="64">
        <f t="shared" si="86"/>
        <v>0</v>
      </c>
    </row>
    <row r="439" spans="1:68" ht="37.5" hidden="1" customHeight="1" x14ac:dyDescent="0.25">
      <c r="A439" s="54" t="s">
        <v>685</v>
      </c>
      <c r="B439" s="54" t="s">
        <v>686</v>
      </c>
      <c r="C439" s="31">
        <v>4301011312</v>
      </c>
      <c r="D439" s="749">
        <v>4607091384192</v>
      </c>
      <c r="E439" s="750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92</v>
      </c>
      <c r="L439" s="32"/>
      <c r="M439" s="33" t="s">
        <v>96</v>
      </c>
      <c r="N439" s="33"/>
      <c r="O439" s="32">
        <v>60</v>
      </c>
      <c r="P439" s="11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52"/>
      <c r="R439" s="752"/>
      <c r="S439" s="752"/>
      <c r="T439" s="753"/>
      <c r="U439" s="34"/>
      <c r="V439" s="34"/>
      <c r="W439" s="35" t="s">
        <v>68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687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hidden="1" customHeight="1" x14ac:dyDescent="0.25">
      <c r="A440" s="54" t="s">
        <v>688</v>
      </c>
      <c r="B440" s="54" t="s">
        <v>689</v>
      </c>
      <c r="C440" s="31">
        <v>4301011875</v>
      </c>
      <c r="D440" s="749">
        <v>4680115884885</v>
      </c>
      <c r="E440" s="750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8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2"/>
      <c r="R440" s="752"/>
      <c r="S440" s="752"/>
      <c r="T440" s="753"/>
      <c r="U440" s="34"/>
      <c r="V440" s="34"/>
      <c r="W440" s="35" t="s">
        <v>68</v>
      </c>
      <c r="X440" s="741">
        <v>0</v>
      </c>
      <c r="Y440" s="742">
        <f t="shared" si="82"/>
        <v>0</v>
      </c>
      <c r="Z440" s="36" t="str">
        <f>IFERROR(IF(Y440=0,"",ROUNDUP(Y440/H440,0)*0.01898),"")</f>
        <v/>
      </c>
      <c r="AA440" s="56"/>
      <c r="AB440" s="57"/>
      <c r="AC440" s="513" t="s">
        <v>684</v>
      </c>
      <c r="AG440" s="64"/>
      <c r="AJ440" s="68"/>
      <c r="AK440" s="68">
        <v>0</v>
      </c>
      <c r="BB440" s="514" t="s">
        <v>1</v>
      </c>
      <c r="BM440" s="64">
        <f t="shared" si="83"/>
        <v>0</v>
      </c>
      <c r="BN440" s="64">
        <f t="shared" si="84"/>
        <v>0</v>
      </c>
      <c r="BO440" s="64">
        <f t="shared" si="85"/>
        <v>0</v>
      </c>
      <c r="BP440" s="64">
        <f t="shared" si="86"/>
        <v>0</v>
      </c>
    </row>
    <row r="441" spans="1:68" ht="37.5" hidden="1" customHeight="1" x14ac:dyDescent="0.25">
      <c r="A441" s="54" t="s">
        <v>690</v>
      </c>
      <c r="B441" s="54" t="s">
        <v>691</v>
      </c>
      <c r="C441" s="31">
        <v>4301011871</v>
      </c>
      <c r="D441" s="749">
        <v>4680115884908</v>
      </c>
      <c r="E441" s="750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103</v>
      </c>
      <c r="L441" s="32"/>
      <c r="M441" s="33" t="s">
        <v>67</v>
      </c>
      <c r="N441" s="33"/>
      <c r="O441" s="32">
        <v>60</v>
      </c>
      <c r="P441" s="10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2"/>
      <c r="R441" s="752"/>
      <c r="S441" s="752"/>
      <c r="T441" s="753"/>
      <c r="U441" s="34"/>
      <c r="V441" s="34"/>
      <c r="W441" s="35" t="s">
        <v>68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684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hidden="1" x14ac:dyDescent="0.2">
      <c r="A442" s="747"/>
      <c r="B442" s="746"/>
      <c r="C442" s="746"/>
      <c r="D442" s="746"/>
      <c r="E442" s="746"/>
      <c r="F442" s="746"/>
      <c r="G442" s="746"/>
      <c r="H442" s="746"/>
      <c r="I442" s="746"/>
      <c r="J442" s="746"/>
      <c r="K442" s="746"/>
      <c r="L442" s="746"/>
      <c r="M442" s="746"/>
      <c r="N442" s="746"/>
      <c r="O442" s="748"/>
      <c r="P442" s="758" t="s">
        <v>79</v>
      </c>
      <c r="Q442" s="759"/>
      <c r="R442" s="759"/>
      <c r="S442" s="759"/>
      <c r="T442" s="759"/>
      <c r="U442" s="759"/>
      <c r="V442" s="760"/>
      <c r="W442" s="37" t="s">
        <v>80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hidden="1" x14ac:dyDescent="0.2">
      <c r="A443" s="746"/>
      <c r="B443" s="746"/>
      <c r="C443" s="746"/>
      <c r="D443" s="746"/>
      <c r="E443" s="746"/>
      <c r="F443" s="746"/>
      <c r="G443" s="746"/>
      <c r="H443" s="746"/>
      <c r="I443" s="746"/>
      <c r="J443" s="746"/>
      <c r="K443" s="746"/>
      <c r="L443" s="746"/>
      <c r="M443" s="746"/>
      <c r="N443" s="746"/>
      <c r="O443" s="748"/>
      <c r="P443" s="758" t="s">
        <v>79</v>
      </c>
      <c r="Q443" s="759"/>
      <c r="R443" s="759"/>
      <c r="S443" s="759"/>
      <c r="T443" s="759"/>
      <c r="U443" s="759"/>
      <c r="V443" s="760"/>
      <c r="W443" s="37" t="s">
        <v>68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hidden="1" customHeight="1" x14ac:dyDescent="0.25">
      <c r="A444" s="757" t="s">
        <v>147</v>
      </c>
      <c r="B444" s="746"/>
      <c r="C444" s="746"/>
      <c r="D444" s="746"/>
      <c r="E444" s="746"/>
      <c r="F444" s="746"/>
      <c r="G444" s="746"/>
      <c r="H444" s="746"/>
      <c r="I444" s="746"/>
      <c r="J444" s="746"/>
      <c r="K444" s="746"/>
      <c r="L444" s="746"/>
      <c r="M444" s="746"/>
      <c r="N444" s="746"/>
      <c r="O444" s="746"/>
      <c r="P444" s="746"/>
      <c r="Q444" s="746"/>
      <c r="R444" s="746"/>
      <c r="S444" s="746"/>
      <c r="T444" s="746"/>
      <c r="U444" s="746"/>
      <c r="V444" s="746"/>
      <c r="W444" s="746"/>
      <c r="X444" s="746"/>
      <c r="Y444" s="746"/>
      <c r="Z444" s="746"/>
      <c r="AA444" s="737"/>
      <c r="AB444" s="737"/>
      <c r="AC444" s="737"/>
    </row>
    <row r="445" spans="1:68" ht="27" hidden="1" customHeight="1" x14ac:dyDescent="0.25">
      <c r="A445" s="54" t="s">
        <v>692</v>
      </c>
      <c r="B445" s="54" t="s">
        <v>693</v>
      </c>
      <c r="C445" s="31">
        <v>4301031303</v>
      </c>
      <c r="D445" s="749">
        <v>4607091384802</v>
      </c>
      <c r="E445" s="750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103</v>
      </c>
      <c r="L445" s="32"/>
      <c r="M445" s="33" t="s">
        <v>67</v>
      </c>
      <c r="N445" s="33"/>
      <c r="O445" s="32">
        <v>35</v>
      </c>
      <c r="P445" s="8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2"/>
      <c r="R445" s="752"/>
      <c r="S445" s="752"/>
      <c r="T445" s="753"/>
      <c r="U445" s="34"/>
      <c r="V445" s="34"/>
      <c r="W445" s="35" t="s">
        <v>68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694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695</v>
      </c>
      <c r="B446" s="54" t="s">
        <v>696</v>
      </c>
      <c r="C446" s="31">
        <v>4301031304</v>
      </c>
      <c r="D446" s="749">
        <v>4607091384826</v>
      </c>
      <c r="E446" s="750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10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2"/>
      <c r="R446" s="752"/>
      <c r="S446" s="752"/>
      <c r="T446" s="753"/>
      <c r="U446" s="34"/>
      <c r="V446" s="34"/>
      <c r="W446" s="35" t="s">
        <v>68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694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7"/>
      <c r="B447" s="746"/>
      <c r="C447" s="746"/>
      <c r="D447" s="746"/>
      <c r="E447" s="746"/>
      <c r="F447" s="746"/>
      <c r="G447" s="746"/>
      <c r="H447" s="746"/>
      <c r="I447" s="746"/>
      <c r="J447" s="746"/>
      <c r="K447" s="746"/>
      <c r="L447" s="746"/>
      <c r="M447" s="746"/>
      <c r="N447" s="746"/>
      <c r="O447" s="748"/>
      <c r="P447" s="758" t="s">
        <v>79</v>
      </c>
      <c r="Q447" s="759"/>
      <c r="R447" s="759"/>
      <c r="S447" s="759"/>
      <c r="T447" s="759"/>
      <c r="U447" s="759"/>
      <c r="V447" s="760"/>
      <c r="W447" s="37" t="s">
        <v>80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hidden="1" x14ac:dyDescent="0.2">
      <c r="A448" s="746"/>
      <c r="B448" s="746"/>
      <c r="C448" s="746"/>
      <c r="D448" s="746"/>
      <c r="E448" s="746"/>
      <c r="F448" s="746"/>
      <c r="G448" s="746"/>
      <c r="H448" s="746"/>
      <c r="I448" s="746"/>
      <c r="J448" s="746"/>
      <c r="K448" s="746"/>
      <c r="L448" s="746"/>
      <c r="M448" s="746"/>
      <c r="N448" s="746"/>
      <c r="O448" s="748"/>
      <c r="P448" s="758" t="s">
        <v>79</v>
      </c>
      <c r="Q448" s="759"/>
      <c r="R448" s="759"/>
      <c r="S448" s="759"/>
      <c r="T448" s="759"/>
      <c r="U448" s="759"/>
      <c r="V448" s="760"/>
      <c r="W448" s="37" t="s">
        <v>68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hidden="1" customHeight="1" x14ac:dyDescent="0.25">
      <c r="A449" s="757" t="s">
        <v>63</v>
      </c>
      <c r="B449" s="746"/>
      <c r="C449" s="746"/>
      <c r="D449" s="746"/>
      <c r="E449" s="746"/>
      <c r="F449" s="746"/>
      <c r="G449" s="746"/>
      <c r="H449" s="746"/>
      <c r="I449" s="746"/>
      <c r="J449" s="746"/>
      <c r="K449" s="746"/>
      <c r="L449" s="746"/>
      <c r="M449" s="746"/>
      <c r="N449" s="746"/>
      <c r="O449" s="746"/>
      <c r="P449" s="746"/>
      <c r="Q449" s="746"/>
      <c r="R449" s="746"/>
      <c r="S449" s="746"/>
      <c r="T449" s="746"/>
      <c r="U449" s="746"/>
      <c r="V449" s="746"/>
      <c r="W449" s="746"/>
      <c r="X449" s="746"/>
      <c r="Y449" s="746"/>
      <c r="Z449" s="746"/>
      <c r="AA449" s="737"/>
      <c r="AB449" s="737"/>
      <c r="AC449" s="737"/>
    </row>
    <row r="450" spans="1:68" ht="27" customHeight="1" x14ac:dyDescent="0.25">
      <c r="A450" s="54" t="s">
        <v>697</v>
      </c>
      <c r="B450" s="54" t="s">
        <v>698</v>
      </c>
      <c r="C450" s="31">
        <v>4301051899</v>
      </c>
      <c r="D450" s="749">
        <v>4607091384246</v>
      </c>
      <c r="E450" s="750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92</v>
      </c>
      <c r="L450" s="32"/>
      <c r="M450" s="33" t="s">
        <v>93</v>
      </c>
      <c r="N450" s="33"/>
      <c r="O450" s="32">
        <v>40</v>
      </c>
      <c r="P450" s="936" t="s">
        <v>699</v>
      </c>
      <c r="Q450" s="752"/>
      <c r="R450" s="752"/>
      <c r="S450" s="752"/>
      <c r="T450" s="753"/>
      <c r="U450" s="34"/>
      <c r="V450" s="34"/>
      <c r="W450" s="35" t="s">
        <v>68</v>
      </c>
      <c r="X450" s="741">
        <v>223</v>
      </c>
      <c r="Y450" s="742">
        <f>IFERROR(IF(X450="",0,CEILING((X450/$H450),1)*$H450),"")</f>
        <v>225</v>
      </c>
      <c r="Z450" s="36">
        <f>IFERROR(IF(Y450=0,"",ROUNDUP(Y450/H450,0)*0.01898),"")</f>
        <v>0.47450000000000003</v>
      </c>
      <c r="AA450" s="56"/>
      <c r="AB450" s="57"/>
      <c r="AC450" s="521" t="s">
        <v>700</v>
      </c>
      <c r="AG450" s="64"/>
      <c r="AJ450" s="68"/>
      <c r="AK450" s="68">
        <v>0</v>
      </c>
      <c r="BB450" s="522" t="s">
        <v>1</v>
      </c>
      <c r="BM450" s="64">
        <f>IFERROR(X450*I450/H450,"0")</f>
        <v>235.85966666666667</v>
      </c>
      <c r="BN450" s="64">
        <f>IFERROR(Y450*I450/H450,"0")</f>
        <v>237.97500000000002</v>
      </c>
      <c r="BO450" s="64">
        <f>IFERROR(1/J450*(X450/H450),"0")</f>
        <v>0.38715277777777779</v>
      </c>
      <c r="BP450" s="64">
        <f>IFERROR(1/J450*(Y450/H450),"0")</f>
        <v>0.390625</v>
      </c>
    </row>
    <row r="451" spans="1:68" ht="37.5" hidden="1" customHeight="1" x14ac:dyDescent="0.25">
      <c r="A451" s="54" t="s">
        <v>701</v>
      </c>
      <c r="B451" s="54" t="s">
        <v>702</v>
      </c>
      <c r="C451" s="31">
        <v>4301051901</v>
      </c>
      <c r="D451" s="749">
        <v>4680115881976</v>
      </c>
      <c r="E451" s="750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92</v>
      </c>
      <c r="L451" s="32"/>
      <c r="M451" s="33" t="s">
        <v>93</v>
      </c>
      <c r="N451" s="33"/>
      <c r="O451" s="32">
        <v>40</v>
      </c>
      <c r="P451" s="965" t="s">
        <v>703</v>
      </c>
      <c r="Q451" s="752"/>
      <c r="R451" s="752"/>
      <c r="S451" s="752"/>
      <c r="T451" s="753"/>
      <c r="U451" s="34"/>
      <c r="V451" s="34"/>
      <c r="W451" s="35" t="s">
        <v>68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705</v>
      </c>
      <c r="B452" s="54" t="s">
        <v>706</v>
      </c>
      <c r="C452" s="31">
        <v>4301051660</v>
      </c>
      <c r="D452" s="749">
        <v>4607091384253</v>
      </c>
      <c r="E452" s="750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66</v>
      </c>
      <c r="L452" s="32"/>
      <c r="M452" s="33" t="s">
        <v>93</v>
      </c>
      <c r="N452" s="33"/>
      <c r="O452" s="32">
        <v>40</v>
      </c>
      <c r="P452" s="7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52"/>
      <c r="R452" s="752"/>
      <c r="S452" s="752"/>
      <c r="T452" s="753"/>
      <c r="U452" s="34"/>
      <c r="V452" s="34"/>
      <c r="W452" s="35" t="s">
        <v>68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700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705</v>
      </c>
      <c r="B453" s="54" t="s">
        <v>707</v>
      </c>
      <c r="C453" s="31">
        <v>4301051297</v>
      </c>
      <c r="D453" s="749">
        <v>4607091384253</v>
      </c>
      <c r="E453" s="750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66</v>
      </c>
      <c r="L453" s="32"/>
      <c r="M453" s="33" t="s">
        <v>67</v>
      </c>
      <c r="N453" s="33"/>
      <c r="O453" s="32">
        <v>40</v>
      </c>
      <c r="P453" s="8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52"/>
      <c r="R453" s="752"/>
      <c r="S453" s="752"/>
      <c r="T453" s="753"/>
      <c r="U453" s="34"/>
      <c r="V453" s="34"/>
      <c r="W453" s="35" t="s">
        <v>68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708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709</v>
      </c>
      <c r="B454" s="54" t="s">
        <v>710</v>
      </c>
      <c r="C454" s="31">
        <v>4301051444</v>
      </c>
      <c r="D454" s="749">
        <v>4680115881969</v>
      </c>
      <c r="E454" s="750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2"/>
      <c r="R454" s="752"/>
      <c r="S454" s="752"/>
      <c r="T454" s="753"/>
      <c r="U454" s="34"/>
      <c r="V454" s="34"/>
      <c r="W454" s="35" t="s">
        <v>68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47"/>
      <c r="B455" s="746"/>
      <c r="C455" s="746"/>
      <c r="D455" s="746"/>
      <c r="E455" s="746"/>
      <c r="F455" s="746"/>
      <c r="G455" s="746"/>
      <c r="H455" s="746"/>
      <c r="I455" s="746"/>
      <c r="J455" s="746"/>
      <c r="K455" s="746"/>
      <c r="L455" s="746"/>
      <c r="M455" s="746"/>
      <c r="N455" s="746"/>
      <c r="O455" s="748"/>
      <c r="P455" s="758" t="s">
        <v>79</v>
      </c>
      <c r="Q455" s="759"/>
      <c r="R455" s="759"/>
      <c r="S455" s="759"/>
      <c r="T455" s="759"/>
      <c r="U455" s="759"/>
      <c r="V455" s="760"/>
      <c r="W455" s="37" t="s">
        <v>80</v>
      </c>
      <c r="X455" s="743">
        <f>IFERROR(X450/H450,"0")+IFERROR(X451/H451,"0")+IFERROR(X452/H452,"0")+IFERROR(X453/H453,"0")+IFERROR(X454/H454,"0")</f>
        <v>24.777777777777779</v>
      </c>
      <c r="Y455" s="743">
        <f>IFERROR(Y450/H450,"0")+IFERROR(Y451/H451,"0")+IFERROR(Y452/H452,"0")+IFERROR(Y453/H453,"0")+IFERROR(Y454/H454,"0")</f>
        <v>25</v>
      </c>
      <c r="Z455" s="743">
        <f>IFERROR(IF(Z450="",0,Z450),"0")+IFERROR(IF(Z451="",0,Z451),"0")+IFERROR(IF(Z452="",0,Z452),"0")+IFERROR(IF(Z453="",0,Z453),"0")+IFERROR(IF(Z454="",0,Z454),"0")</f>
        <v>0.47450000000000003</v>
      </c>
      <c r="AA455" s="744"/>
      <c r="AB455" s="744"/>
      <c r="AC455" s="744"/>
    </row>
    <row r="456" spans="1:68" x14ac:dyDescent="0.2">
      <c r="A456" s="746"/>
      <c r="B456" s="746"/>
      <c r="C456" s="746"/>
      <c r="D456" s="746"/>
      <c r="E456" s="746"/>
      <c r="F456" s="746"/>
      <c r="G456" s="746"/>
      <c r="H456" s="746"/>
      <c r="I456" s="746"/>
      <c r="J456" s="746"/>
      <c r="K456" s="746"/>
      <c r="L456" s="746"/>
      <c r="M456" s="746"/>
      <c r="N456" s="746"/>
      <c r="O456" s="748"/>
      <c r="P456" s="758" t="s">
        <v>79</v>
      </c>
      <c r="Q456" s="759"/>
      <c r="R456" s="759"/>
      <c r="S456" s="759"/>
      <c r="T456" s="759"/>
      <c r="U456" s="759"/>
      <c r="V456" s="760"/>
      <c r="W456" s="37" t="s">
        <v>68</v>
      </c>
      <c r="X456" s="743">
        <f>IFERROR(SUM(X450:X454),"0")</f>
        <v>223</v>
      </c>
      <c r="Y456" s="743">
        <f>IFERROR(SUM(Y450:Y454),"0")</f>
        <v>225</v>
      </c>
      <c r="Z456" s="37"/>
      <c r="AA456" s="744"/>
      <c r="AB456" s="744"/>
      <c r="AC456" s="744"/>
    </row>
    <row r="457" spans="1:68" ht="14.25" hidden="1" customHeight="1" x14ac:dyDescent="0.25">
      <c r="A457" s="757" t="s">
        <v>178</v>
      </c>
      <c r="B457" s="746"/>
      <c r="C457" s="746"/>
      <c r="D457" s="746"/>
      <c r="E457" s="746"/>
      <c r="F457" s="746"/>
      <c r="G457" s="746"/>
      <c r="H457" s="746"/>
      <c r="I457" s="746"/>
      <c r="J457" s="746"/>
      <c r="K457" s="746"/>
      <c r="L457" s="746"/>
      <c r="M457" s="746"/>
      <c r="N457" s="746"/>
      <c r="O457" s="746"/>
      <c r="P457" s="746"/>
      <c r="Q457" s="746"/>
      <c r="R457" s="746"/>
      <c r="S457" s="746"/>
      <c r="T457" s="746"/>
      <c r="U457" s="746"/>
      <c r="V457" s="746"/>
      <c r="W457" s="746"/>
      <c r="X457" s="746"/>
      <c r="Y457" s="746"/>
      <c r="Z457" s="746"/>
      <c r="AA457" s="737"/>
      <c r="AB457" s="737"/>
      <c r="AC457" s="737"/>
    </row>
    <row r="458" spans="1:68" ht="27" hidden="1" customHeight="1" x14ac:dyDescent="0.25">
      <c r="A458" s="54" t="s">
        <v>712</v>
      </c>
      <c r="B458" s="54" t="s">
        <v>713</v>
      </c>
      <c r="C458" s="31">
        <v>4301060441</v>
      </c>
      <c r="D458" s="749">
        <v>4607091389357</v>
      </c>
      <c r="E458" s="750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92</v>
      </c>
      <c r="L458" s="32"/>
      <c r="M458" s="33" t="s">
        <v>93</v>
      </c>
      <c r="N458" s="33"/>
      <c r="O458" s="32">
        <v>40</v>
      </c>
      <c r="P458" s="820" t="s">
        <v>714</v>
      </c>
      <c r="Q458" s="752"/>
      <c r="R458" s="752"/>
      <c r="S458" s="752"/>
      <c r="T458" s="753"/>
      <c r="U458" s="34"/>
      <c r="V458" s="34"/>
      <c r="W458" s="35" t="s">
        <v>68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715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7"/>
      <c r="B459" s="746"/>
      <c r="C459" s="746"/>
      <c r="D459" s="746"/>
      <c r="E459" s="746"/>
      <c r="F459" s="746"/>
      <c r="G459" s="746"/>
      <c r="H459" s="746"/>
      <c r="I459" s="746"/>
      <c r="J459" s="746"/>
      <c r="K459" s="746"/>
      <c r="L459" s="746"/>
      <c r="M459" s="746"/>
      <c r="N459" s="746"/>
      <c r="O459" s="748"/>
      <c r="P459" s="758" t="s">
        <v>79</v>
      </c>
      <c r="Q459" s="759"/>
      <c r="R459" s="759"/>
      <c r="S459" s="759"/>
      <c r="T459" s="759"/>
      <c r="U459" s="759"/>
      <c r="V459" s="760"/>
      <c r="W459" s="37" t="s">
        <v>80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hidden="1" x14ac:dyDescent="0.2">
      <c r="A460" s="746"/>
      <c r="B460" s="746"/>
      <c r="C460" s="746"/>
      <c r="D460" s="746"/>
      <c r="E460" s="746"/>
      <c r="F460" s="746"/>
      <c r="G460" s="746"/>
      <c r="H460" s="746"/>
      <c r="I460" s="746"/>
      <c r="J460" s="746"/>
      <c r="K460" s="746"/>
      <c r="L460" s="746"/>
      <c r="M460" s="746"/>
      <c r="N460" s="746"/>
      <c r="O460" s="748"/>
      <c r="P460" s="758" t="s">
        <v>79</v>
      </c>
      <c r="Q460" s="759"/>
      <c r="R460" s="759"/>
      <c r="S460" s="759"/>
      <c r="T460" s="759"/>
      <c r="U460" s="759"/>
      <c r="V460" s="760"/>
      <c r="W460" s="37" t="s">
        <v>68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hidden="1" customHeight="1" x14ac:dyDescent="0.2">
      <c r="A461" s="791" t="s">
        <v>716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48"/>
      <c r="AB461" s="48"/>
      <c r="AC461" s="48"/>
    </row>
    <row r="462" spans="1:68" ht="16.5" hidden="1" customHeight="1" x14ac:dyDescent="0.25">
      <c r="A462" s="745" t="s">
        <v>717</v>
      </c>
      <c r="B462" s="746"/>
      <c r="C462" s="746"/>
      <c r="D462" s="746"/>
      <c r="E462" s="746"/>
      <c r="F462" s="746"/>
      <c r="G462" s="746"/>
      <c r="H462" s="746"/>
      <c r="I462" s="746"/>
      <c r="J462" s="746"/>
      <c r="K462" s="746"/>
      <c r="L462" s="746"/>
      <c r="M462" s="746"/>
      <c r="N462" s="746"/>
      <c r="O462" s="746"/>
      <c r="P462" s="746"/>
      <c r="Q462" s="746"/>
      <c r="R462" s="746"/>
      <c r="S462" s="746"/>
      <c r="T462" s="746"/>
      <c r="U462" s="746"/>
      <c r="V462" s="746"/>
      <c r="W462" s="746"/>
      <c r="X462" s="746"/>
      <c r="Y462" s="746"/>
      <c r="Z462" s="746"/>
      <c r="AA462" s="736"/>
      <c r="AB462" s="736"/>
      <c r="AC462" s="736"/>
    </row>
    <row r="463" spans="1:68" ht="14.25" hidden="1" customHeight="1" x14ac:dyDescent="0.25">
      <c r="A463" s="757" t="s">
        <v>147</v>
      </c>
      <c r="B463" s="746"/>
      <c r="C463" s="746"/>
      <c r="D463" s="746"/>
      <c r="E463" s="746"/>
      <c r="F463" s="746"/>
      <c r="G463" s="746"/>
      <c r="H463" s="746"/>
      <c r="I463" s="746"/>
      <c r="J463" s="746"/>
      <c r="K463" s="746"/>
      <c r="L463" s="746"/>
      <c r="M463" s="746"/>
      <c r="N463" s="746"/>
      <c r="O463" s="746"/>
      <c r="P463" s="746"/>
      <c r="Q463" s="746"/>
      <c r="R463" s="746"/>
      <c r="S463" s="746"/>
      <c r="T463" s="746"/>
      <c r="U463" s="746"/>
      <c r="V463" s="746"/>
      <c r="W463" s="746"/>
      <c r="X463" s="746"/>
      <c r="Y463" s="746"/>
      <c r="Z463" s="746"/>
      <c r="AA463" s="737"/>
      <c r="AB463" s="737"/>
      <c r="AC463" s="737"/>
    </row>
    <row r="464" spans="1:68" ht="27" hidden="1" customHeight="1" x14ac:dyDescent="0.25">
      <c r="A464" s="54" t="s">
        <v>718</v>
      </c>
      <c r="B464" s="54" t="s">
        <v>719</v>
      </c>
      <c r="C464" s="31">
        <v>4301031405</v>
      </c>
      <c r="D464" s="749">
        <v>4680115886100</v>
      </c>
      <c r="E464" s="750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103</v>
      </c>
      <c r="L464" s="32"/>
      <c r="M464" s="33" t="s">
        <v>67</v>
      </c>
      <c r="N464" s="33"/>
      <c r="O464" s="32">
        <v>50</v>
      </c>
      <c r="P464" s="859" t="s">
        <v>720</v>
      </c>
      <c r="Q464" s="752"/>
      <c r="R464" s="752"/>
      <c r="S464" s="752"/>
      <c r="T464" s="753"/>
      <c r="U464" s="34"/>
      <c r="V464" s="34"/>
      <c r="W464" s="35" t="s">
        <v>68</v>
      </c>
      <c r="X464" s="741">
        <v>0</v>
      </c>
      <c r="Y464" s="742">
        <f t="shared" ref="Y464:Y479" si="8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721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0</v>
      </c>
      <c r="BN464" s="64">
        <f t="shared" ref="BN464:BN479" si="89">IFERROR(Y464*I464/H464,"0")</f>
        <v>0</v>
      </c>
      <c r="BO464" s="64">
        <f t="shared" ref="BO464:BO479" si="90">IFERROR(1/J464*(X464/H464),"0")</f>
        <v>0</v>
      </c>
      <c r="BP464" s="64">
        <f t="shared" ref="BP464:BP479" si="91">IFERROR(1/J464*(Y464/H464),"0")</f>
        <v>0</v>
      </c>
    </row>
    <row r="465" spans="1:68" ht="27" hidden="1" customHeight="1" x14ac:dyDescent="0.25">
      <c r="A465" s="54" t="s">
        <v>722</v>
      </c>
      <c r="B465" s="54" t="s">
        <v>723</v>
      </c>
      <c r="C465" s="31">
        <v>4301031406</v>
      </c>
      <c r="D465" s="749">
        <v>4680115886117</v>
      </c>
      <c r="E465" s="750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103</v>
      </c>
      <c r="L465" s="32"/>
      <c r="M465" s="33" t="s">
        <v>67</v>
      </c>
      <c r="N465" s="33"/>
      <c r="O465" s="32">
        <v>50</v>
      </c>
      <c r="P465" s="1086" t="s">
        <v>724</v>
      </c>
      <c r="Q465" s="752"/>
      <c r="R465" s="752"/>
      <c r="S465" s="752"/>
      <c r="T465" s="753"/>
      <c r="U465" s="34"/>
      <c r="V465" s="34"/>
      <c r="W465" s="35" t="s">
        <v>68</v>
      </c>
      <c r="X465" s="741">
        <v>0</v>
      </c>
      <c r="Y465" s="742">
        <f t="shared" si="87"/>
        <v>0</v>
      </c>
      <c r="Z465" s="36" t="str">
        <f>IFERROR(IF(Y465=0,"",ROUNDUP(Y465/H465,0)*0.00902),"")</f>
        <v/>
      </c>
      <c r="AA465" s="56"/>
      <c r="AB465" s="57"/>
      <c r="AC465" s="535" t="s">
        <v>725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hidden="1" customHeight="1" x14ac:dyDescent="0.25">
      <c r="A466" s="54" t="s">
        <v>722</v>
      </c>
      <c r="B466" s="54" t="s">
        <v>726</v>
      </c>
      <c r="C466" s="31">
        <v>4301031382</v>
      </c>
      <c r="D466" s="749">
        <v>4680115886117</v>
      </c>
      <c r="E466" s="750"/>
      <c r="F466" s="740">
        <v>0.9</v>
      </c>
      <c r="G466" s="32">
        <v>6</v>
      </c>
      <c r="H466" s="740">
        <v>5.4</v>
      </c>
      <c r="I466" s="740">
        <v>5.61</v>
      </c>
      <c r="J466" s="32">
        <v>120</v>
      </c>
      <c r="K466" s="32" t="s">
        <v>103</v>
      </c>
      <c r="L466" s="32"/>
      <c r="M466" s="33" t="s">
        <v>67</v>
      </c>
      <c r="N466" s="33"/>
      <c r="O466" s="32">
        <v>50</v>
      </c>
      <c r="P466" s="864" t="s">
        <v>724</v>
      </c>
      <c r="Q466" s="752"/>
      <c r="R466" s="752"/>
      <c r="S466" s="752"/>
      <c r="T466" s="753"/>
      <c r="U466" s="34"/>
      <c r="V466" s="34"/>
      <c r="W466" s="35" t="s">
        <v>68</v>
      </c>
      <c r="X466" s="741">
        <v>0</v>
      </c>
      <c r="Y466" s="742">
        <f t="shared" si="87"/>
        <v>0</v>
      </c>
      <c r="Z466" s="36" t="str">
        <f>IFERROR(IF(Y466=0,"",ROUNDUP(Y466/H466,0)*0.00937),"")</f>
        <v/>
      </c>
      <c r="AA466" s="56"/>
      <c r="AB466" s="57"/>
      <c r="AC466" s="537" t="s">
        <v>725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hidden="1" customHeight="1" x14ac:dyDescent="0.25">
      <c r="A467" s="54" t="s">
        <v>727</v>
      </c>
      <c r="B467" s="54" t="s">
        <v>728</v>
      </c>
      <c r="C467" s="31">
        <v>4301031402</v>
      </c>
      <c r="D467" s="749">
        <v>4680115886124</v>
      </c>
      <c r="E467" s="750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103</v>
      </c>
      <c r="L467" s="32"/>
      <c r="M467" s="33" t="s">
        <v>67</v>
      </c>
      <c r="N467" s="33"/>
      <c r="O467" s="32">
        <v>50</v>
      </c>
      <c r="P467" s="910" t="s">
        <v>729</v>
      </c>
      <c r="Q467" s="752"/>
      <c r="R467" s="752"/>
      <c r="S467" s="752"/>
      <c r="T467" s="753"/>
      <c r="U467" s="34"/>
      <c r="V467" s="34"/>
      <c r="W467" s="35" t="s">
        <v>68</v>
      </c>
      <c r="X467" s="741">
        <v>0</v>
      </c>
      <c r="Y467" s="742">
        <f t="shared" si="87"/>
        <v>0</v>
      </c>
      <c r="Z467" s="36" t="str">
        <f>IFERROR(IF(Y467=0,"",ROUNDUP(Y467/H467,0)*0.00902),"")</f>
        <v/>
      </c>
      <c r="AA467" s="56"/>
      <c r="AB467" s="57"/>
      <c r="AC467" s="539" t="s">
        <v>730</v>
      </c>
      <c r="AG467" s="64"/>
      <c r="AJ467" s="68"/>
      <c r="AK467" s="68">
        <v>0</v>
      </c>
      <c r="BB467" s="540" t="s">
        <v>1</v>
      </c>
      <c r="BM467" s="64">
        <f t="shared" si="88"/>
        <v>0</v>
      </c>
      <c r="BN467" s="64">
        <f t="shared" si="89"/>
        <v>0</v>
      </c>
      <c r="BO467" s="64">
        <f t="shared" si="90"/>
        <v>0</v>
      </c>
      <c r="BP467" s="64">
        <f t="shared" si="91"/>
        <v>0</v>
      </c>
    </row>
    <row r="468" spans="1:68" ht="27" hidden="1" customHeight="1" x14ac:dyDescent="0.25">
      <c r="A468" s="54" t="s">
        <v>731</v>
      </c>
      <c r="B468" s="54" t="s">
        <v>732</v>
      </c>
      <c r="C468" s="31">
        <v>4301031335</v>
      </c>
      <c r="D468" s="749">
        <v>4680115883147</v>
      </c>
      <c r="E468" s="750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9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52"/>
      <c r="R468" s="752"/>
      <c r="S468" s="752"/>
      <c r="T468" s="753"/>
      <c r="U468" s="34"/>
      <c r="V468" s="34"/>
      <c r="W468" s="35" t="s">
        <v>68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721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hidden="1" customHeight="1" x14ac:dyDescent="0.25">
      <c r="A469" s="54" t="s">
        <v>731</v>
      </c>
      <c r="B469" s="54" t="s">
        <v>733</v>
      </c>
      <c r="C469" s="31">
        <v>4301031366</v>
      </c>
      <c r="D469" s="749">
        <v>4680115883147</v>
      </c>
      <c r="E469" s="750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912" t="s">
        <v>734</v>
      </c>
      <c r="Q469" s="752"/>
      <c r="R469" s="752"/>
      <c r="S469" s="752"/>
      <c r="T469" s="753"/>
      <c r="U469" s="34"/>
      <c r="V469" s="34"/>
      <c r="W469" s="35" t="s">
        <v>68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721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hidden="1" customHeight="1" x14ac:dyDescent="0.25">
      <c r="A470" s="54" t="s">
        <v>735</v>
      </c>
      <c r="B470" s="54" t="s">
        <v>736</v>
      </c>
      <c r="C470" s="31">
        <v>4301031362</v>
      </c>
      <c r="D470" s="749">
        <v>4607091384338</v>
      </c>
      <c r="E470" s="750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52"/>
      <c r="R470" s="752"/>
      <c r="S470" s="752"/>
      <c r="T470" s="753"/>
      <c r="U470" s="34"/>
      <c r="V470" s="34"/>
      <c r="W470" s="35" t="s">
        <v>68</v>
      </c>
      <c r="X470" s="741">
        <v>0</v>
      </c>
      <c r="Y470" s="742">
        <f t="shared" si="87"/>
        <v>0</v>
      </c>
      <c r="Z470" s="36" t="str">
        <f t="shared" si="92"/>
        <v/>
      </c>
      <c r="AA470" s="56"/>
      <c r="AB470" s="57"/>
      <c r="AC470" s="545" t="s">
        <v>721</v>
      </c>
      <c r="AG470" s="64"/>
      <c r="AJ470" s="68"/>
      <c r="AK470" s="68">
        <v>0</v>
      </c>
      <c r="BB470" s="546" t="s">
        <v>1</v>
      </c>
      <c r="BM470" s="64">
        <f t="shared" si="88"/>
        <v>0</v>
      </c>
      <c r="BN470" s="64">
        <f t="shared" si="89"/>
        <v>0</v>
      </c>
      <c r="BO470" s="64">
        <f t="shared" si="90"/>
        <v>0</v>
      </c>
      <c r="BP470" s="64">
        <f t="shared" si="91"/>
        <v>0</v>
      </c>
    </row>
    <row r="471" spans="1:68" ht="37.5" hidden="1" customHeight="1" x14ac:dyDescent="0.25">
      <c r="A471" s="54" t="s">
        <v>737</v>
      </c>
      <c r="B471" s="54" t="s">
        <v>738</v>
      </c>
      <c r="C471" s="31">
        <v>4301031336</v>
      </c>
      <c r="D471" s="749">
        <v>4680115883154</v>
      </c>
      <c r="E471" s="750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5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52"/>
      <c r="R471" s="752"/>
      <c r="S471" s="752"/>
      <c r="T471" s="753"/>
      <c r="U471" s="34"/>
      <c r="V471" s="34"/>
      <c r="W471" s="35" t="s">
        <v>68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739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hidden="1" customHeight="1" x14ac:dyDescent="0.25">
      <c r="A472" s="54" t="s">
        <v>737</v>
      </c>
      <c r="B472" s="54" t="s">
        <v>740</v>
      </c>
      <c r="C472" s="31">
        <v>4301031374</v>
      </c>
      <c r="D472" s="749">
        <v>4680115883154</v>
      </c>
      <c r="E472" s="750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36" t="s">
        <v>741</v>
      </c>
      <c r="Q472" s="752"/>
      <c r="R472" s="752"/>
      <c r="S472" s="752"/>
      <c r="T472" s="753"/>
      <c r="U472" s="34"/>
      <c r="V472" s="34"/>
      <c r="W472" s="35" t="s">
        <v>68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739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hidden="1" customHeight="1" x14ac:dyDescent="0.25">
      <c r="A473" s="54" t="s">
        <v>742</v>
      </c>
      <c r="B473" s="54" t="s">
        <v>743</v>
      </c>
      <c r="C473" s="31">
        <v>4301031361</v>
      </c>
      <c r="D473" s="749">
        <v>4607091389524</v>
      </c>
      <c r="E473" s="750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2"/>
      <c r="R473" s="752"/>
      <c r="S473" s="752"/>
      <c r="T473" s="753"/>
      <c r="U473" s="34"/>
      <c r="V473" s="34"/>
      <c r="W473" s="35" t="s">
        <v>68</v>
      </c>
      <c r="X473" s="741">
        <v>0</v>
      </c>
      <c r="Y473" s="742">
        <f t="shared" si="87"/>
        <v>0</v>
      </c>
      <c r="Z473" s="36" t="str">
        <f t="shared" si="92"/>
        <v/>
      </c>
      <c r="AA473" s="56"/>
      <c r="AB473" s="57"/>
      <c r="AC473" s="551" t="s">
        <v>739</v>
      </c>
      <c r="AG473" s="64"/>
      <c r="AJ473" s="68"/>
      <c r="AK473" s="68">
        <v>0</v>
      </c>
      <c r="BB473" s="552" t="s">
        <v>1</v>
      </c>
      <c r="BM473" s="64">
        <f t="shared" si="88"/>
        <v>0</v>
      </c>
      <c r="BN473" s="64">
        <f t="shared" si="89"/>
        <v>0</v>
      </c>
      <c r="BO473" s="64">
        <f t="shared" si="90"/>
        <v>0</v>
      </c>
      <c r="BP473" s="64">
        <f t="shared" si="91"/>
        <v>0</v>
      </c>
    </row>
    <row r="474" spans="1:68" ht="27" hidden="1" customHeight="1" x14ac:dyDescent="0.25">
      <c r="A474" s="54" t="s">
        <v>744</v>
      </c>
      <c r="B474" s="54" t="s">
        <v>745</v>
      </c>
      <c r="C474" s="31">
        <v>4301031337</v>
      </c>
      <c r="D474" s="749">
        <v>4680115883161</v>
      </c>
      <c r="E474" s="750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6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2"/>
      <c r="R474" s="752"/>
      <c r="S474" s="752"/>
      <c r="T474" s="753"/>
      <c r="U474" s="34"/>
      <c r="V474" s="34"/>
      <c r="W474" s="35" t="s">
        <v>68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746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hidden="1" customHeight="1" x14ac:dyDescent="0.25">
      <c r="A475" s="54" t="s">
        <v>744</v>
      </c>
      <c r="B475" s="54" t="s">
        <v>747</v>
      </c>
      <c r="C475" s="31">
        <v>4301031364</v>
      </c>
      <c r="D475" s="749">
        <v>4680115883161</v>
      </c>
      <c r="E475" s="750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57" t="s">
        <v>748</v>
      </c>
      <c r="Q475" s="752"/>
      <c r="R475" s="752"/>
      <c r="S475" s="752"/>
      <c r="T475" s="753"/>
      <c r="U475" s="34"/>
      <c r="V475" s="34"/>
      <c r="W475" s="35" t="s">
        <v>68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746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customHeight="1" x14ac:dyDescent="0.25">
      <c r="A476" s="54" t="s">
        <v>749</v>
      </c>
      <c r="B476" s="54" t="s">
        <v>750</v>
      </c>
      <c r="C476" s="31">
        <v>4301031358</v>
      </c>
      <c r="D476" s="749">
        <v>4607091389531</v>
      </c>
      <c r="E476" s="750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4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2"/>
      <c r="R476" s="752"/>
      <c r="S476" s="752"/>
      <c r="T476" s="753"/>
      <c r="U476" s="34"/>
      <c r="V476" s="34"/>
      <c r="W476" s="35" t="s">
        <v>68</v>
      </c>
      <c r="X476" s="741">
        <v>9</v>
      </c>
      <c r="Y476" s="742">
        <f t="shared" si="87"/>
        <v>10.5</v>
      </c>
      <c r="Z476" s="36">
        <f t="shared" si="92"/>
        <v>2.5100000000000001E-2</v>
      </c>
      <c r="AA476" s="56"/>
      <c r="AB476" s="57"/>
      <c r="AC476" s="557" t="s">
        <v>751</v>
      </c>
      <c r="AG476" s="64"/>
      <c r="AJ476" s="68"/>
      <c r="AK476" s="68">
        <v>0</v>
      </c>
      <c r="BB476" s="558" t="s">
        <v>1</v>
      </c>
      <c r="BM476" s="64">
        <f t="shared" si="88"/>
        <v>9.5571428571428569</v>
      </c>
      <c r="BN476" s="64">
        <f t="shared" si="89"/>
        <v>11.149999999999999</v>
      </c>
      <c r="BO476" s="64">
        <f t="shared" si="90"/>
        <v>1.8315018315018316E-2</v>
      </c>
      <c r="BP476" s="64">
        <f t="shared" si="91"/>
        <v>2.1367521367521368E-2</v>
      </c>
    </row>
    <row r="477" spans="1:68" ht="37.5" hidden="1" customHeight="1" x14ac:dyDescent="0.25">
      <c r="A477" s="54" t="s">
        <v>752</v>
      </c>
      <c r="B477" s="54" t="s">
        <v>753</v>
      </c>
      <c r="C477" s="31">
        <v>4301031360</v>
      </c>
      <c r="D477" s="749">
        <v>4607091384345</v>
      </c>
      <c r="E477" s="750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100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52"/>
      <c r="R477" s="752"/>
      <c r="S477" s="752"/>
      <c r="T477" s="753"/>
      <c r="U477" s="34"/>
      <c r="V477" s="34"/>
      <c r="W477" s="35" t="s">
        <v>68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746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hidden="1" customHeight="1" x14ac:dyDescent="0.25">
      <c r="A478" s="54" t="s">
        <v>754</v>
      </c>
      <c r="B478" s="54" t="s">
        <v>755</v>
      </c>
      <c r="C478" s="31">
        <v>4301031255</v>
      </c>
      <c r="D478" s="749">
        <v>4680115883185</v>
      </c>
      <c r="E478" s="750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110</v>
      </c>
      <c r="L478" s="32"/>
      <c r="M478" s="33" t="s">
        <v>67</v>
      </c>
      <c r="N478" s="33"/>
      <c r="O478" s="32">
        <v>45</v>
      </c>
      <c r="P478" s="10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52"/>
      <c r="R478" s="752"/>
      <c r="S478" s="752"/>
      <c r="T478" s="753"/>
      <c r="U478" s="34"/>
      <c r="V478" s="34"/>
      <c r="W478" s="35" t="s">
        <v>68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756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hidden="1" customHeight="1" x14ac:dyDescent="0.25">
      <c r="A479" s="54" t="s">
        <v>754</v>
      </c>
      <c r="B479" s="54" t="s">
        <v>757</v>
      </c>
      <c r="C479" s="31">
        <v>4301031368</v>
      </c>
      <c r="D479" s="749">
        <v>4680115883185</v>
      </c>
      <c r="E479" s="750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110</v>
      </c>
      <c r="L479" s="32"/>
      <c r="M479" s="33" t="s">
        <v>67</v>
      </c>
      <c r="N479" s="33"/>
      <c r="O479" s="32">
        <v>50</v>
      </c>
      <c r="P479" s="897" t="s">
        <v>758</v>
      </c>
      <c r="Q479" s="752"/>
      <c r="R479" s="752"/>
      <c r="S479" s="752"/>
      <c r="T479" s="753"/>
      <c r="U479" s="34"/>
      <c r="V479" s="34"/>
      <c r="W479" s="35" t="s">
        <v>68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725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x14ac:dyDescent="0.2">
      <c r="A480" s="747"/>
      <c r="B480" s="746"/>
      <c r="C480" s="746"/>
      <c r="D480" s="746"/>
      <c r="E480" s="746"/>
      <c r="F480" s="746"/>
      <c r="G480" s="746"/>
      <c r="H480" s="746"/>
      <c r="I480" s="746"/>
      <c r="J480" s="746"/>
      <c r="K480" s="746"/>
      <c r="L480" s="746"/>
      <c r="M480" s="746"/>
      <c r="N480" s="746"/>
      <c r="O480" s="748"/>
      <c r="P480" s="758" t="s">
        <v>79</v>
      </c>
      <c r="Q480" s="759"/>
      <c r="R480" s="759"/>
      <c r="S480" s="759"/>
      <c r="T480" s="759"/>
      <c r="U480" s="759"/>
      <c r="V480" s="760"/>
      <c r="W480" s="37" t="s">
        <v>80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4.2857142857142856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5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2.5100000000000001E-2</v>
      </c>
      <c r="AA480" s="744"/>
      <c r="AB480" s="744"/>
      <c r="AC480" s="744"/>
    </row>
    <row r="481" spans="1:68" x14ac:dyDescent="0.2">
      <c r="A481" s="746"/>
      <c r="B481" s="746"/>
      <c r="C481" s="746"/>
      <c r="D481" s="746"/>
      <c r="E481" s="746"/>
      <c r="F481" s="746"/>
      <c r="G481" s="746"/>
      <c r="H481" s="746"/>
      <c r="I481" s="746"/>
      <c r="J481" s="746"/>
      <c r="K481" s="746"/>
      <c r="L481" s="746"/>
      <c r="M481" s="746"/>
      <c r="N481" s="746"/>
      <c r="O481" s="748"/>
      <c r="P481" s="758" t="s">
        <v>79</v>
      </c>
      <c r="Q481" s="759"/>
      <c r="R481" s="759"/>
      <c r="S481" s="759"/>
      <c r="T481" s="759"/>
      <c r="U481" s="759"/>
      <c r="V481" s="760"/>
      <c r="W481" s="37" t="s">
        <v>68</v>
      </c>
      <c r="X481" s="743">
        <f>IFERROR(SUM(X464:X479),"0")</f>
        <v>9</v>
      </c>
      <c r="Y481" s="743">
        <f>IFERROR(SUM(Y464:Y479),"0")</f>
        <v>10.5</v>
      </c>
      <c r="Z481" s="37"/>
      <c r="AA481" s="744"/>
      <c r="AB481" s="744"/>
      <c r="AC481" s="744"/>
    </row>
    <row r="482" spans="1:68" ht="14.25" hidden="1" customHeight="1" x14ac:dyDescent="0.25">
      <c r="A482" s="757" t="s">
        <v>63</v>
      </c>
      <c r="B482" s="746"/>
      <c r="C482" s="746"/>
      <c r="D482" s="746"/>
      <c r="E482" s="746"/>
      <c r="F482" s="746"/>
      <c r="G482" s="746"/>
      <c r="H482" s="746"/>
      <c r="I482" s="746"/>
      <c r="J482" s="746"/>
      <c r="K482" s="746"/>
      <c r="L482" s="746"/>
      <c r="M482" s="746"/>
      <c r="N482" s="746"/>
      <c r="O482" s="746"/>
      <c r="P482" s="746"/>
      <c r="Q482" s="746"/>
      <c r="R482" s="746"/>
      <c r="S482" s="746"/>
      <c r="T482" s="746"/>
      <c r="U482" s="746"/>
      <c r="V482" s="746"/>
      <c r="W482" s="746"/>
      <c r="X482" s="746"/>
      <c r="Y482" s="746"/>
      <c r="Z482" s="746"/>
      <c r="AA482" s="737"/>
      <c r="AB482" s="737"/>
      <c r="AC482" s="737"/>
    </row>
    <row r="483" spans="1:68" ht="27" hidden="1" customHeight="1" x14ac:dyDescent="0.25">
      <c r="A483" s="54" t="s">
        <v>759</v>
      </c>
      <c r="B483" s="54" t="s">
        <v>760</v>
      </c>
      <c r="C483" s="31">
        <v>4301051284</v>
      </c>
      <c r="D483" s="749">
        <v>4607091384352</v>
      </c>
      <c r="E483" s="750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103</v>
      </c>
      <c r="L483" s="32"/>
      <c r="M483" s="33" t="s">
        <v>93</v>
      </c>
      <c r="N483" s="33"/>
      <c r="O483" s="32">
        <v>45</v>
      </c>
      <c r="P483" s="10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52"/>
      <c r="R483" s="752"/>
      <c r="S483" s="752"/>
      <c r="T483" s="753"/>
      <c r="U483" s="34"/>
      <c r="V483" s="34"/>
      <c r="W483" s="35" t="s">
        <v>68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761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762</v>
      </c>
      <c r="B484" s="54" t="s">
        <v>763</v>
      </c>
      <c r="C484" s="31">
        <v>4301051431</v>
      </c>
      <c r="D484" s="749">
        <v>4607091389654</v>
      </c>
      <c r="E484" s="750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66</v>
      </c>
      <c r="L484" s="32"/>
      <c r="M484" s="33" t="s">
        <v>93</v>
      </c>
      <c r="N484" s="33"/>
      <c r="O484" s="32">
        <v>45</v>
      </c>
      <c r="P484" s="11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52"/>
      <c r="R484" s="752"/>
      <c r="S484" s="752"/>
      <c r="T484" s="753"/>
      <c r="U484" s="34"/>
      <c r="V484" s="34"/>
      <c r="W484" s="35" t="s">
        <v>68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764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747"/>
      <c r="B485" s="746"/>
      <c r="C485" s="746"/>
      <c r="D485" s="746"/>
      <c r="E485" s="746"/>
      <c r="F485" s="746"/>
      <c r="G485" s="746"/>
      <c r="H485" s="746"/>
      <c r="I485" s="746"/>
      <c r="J485" s="746"/>
      <c r="K485" s="746"/>
      <c r="L485" s="746"/>
      <c r="M485" s="746"/>
      <c r="N485" s="746"/>
      <c r="O485" s="748"/>
      <c r="P485" s="758" t="s">
        <v>79</v>
      </c>
      <c r="Q485" s="759"/>
      <c r="R485" s="759"/>
      <c r="S485" s="759"/>
      <c r="T485" s="759"/>
      <c r="U485" s="759"/>
      <c r="V485" s="760"/>
      <c r="W485" s="37" t="s">
        <v>80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hidden="1" x14ac:dyDescent="0.2">
      <c r="A486" s="746"/>
      <c r="B486" s="746"/>
      <c r="C486" s="746"/>
      <c r="D486" s="746"/>
      <c r="E486" s="746"/>
      <c r="F486" s="746"/>
      <c r="G486" s="746"/>
      <c r="H486" s="746"/>
      <c r="I486" s="746"/>
      <c r="J486" s="746"/>
      <c r="K486" s="746"/>
      <c r="L486" s="746"/>
      <c r="M486" s="746"/>
      <c r="N486" s="746"/>
      <c r="O486" s="748"/>
      <c r="P486" s="758" t="s">
        <v>79</v>
      </c>
      <c r="Q486" s="759"/>
      <c r="R486" s="759"/>
      <c r="S486" s="759"/>
      <c r="T486" s="759"/>
      <c r="U486" s="759"/>
      <c r="V486" s="760"/>
      <c r="W486" s="37" t="s">
        <v>68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hidden="1" customHeight="1" x14ac:dyDescent="0.25">
      <c r="A487" s="757" t="s">
        <v>81</v>
      </c>
      <c r="B487" s="746"/>
      <c r="C487" s="746"/>
      <c r="D487" s="746"/>
      <c r="E487" s="746"/>
      <c r="F487" s="746"/>
      <c r="G487" s="746"/>
      <c r="H487" s="746"/>
      <c r="I487" s="746"/>
      <c r="J487" s="746"/>
      <c r="K487" s="746"/>
      <c r="L487" s="746"/>
      <c r="M487" s="746"/>
      <c r="N487" s="746"/>
      <c r="O487" s="746"/>
      <c r="P487" s="746"/>
      <c r="Q487" s="746"/>
      <c r="R487" s="746"/>
      <c r="S487" s="746"/>
      <c r="T487" s="746"/>
      <c r="U487" s="746"/>
      <c r="V487" s="746"/>
      <c r="W487" s="746"/>
      <c r="X487" s="746"/>
      <c r="Y487" s="746"/>
      <c r="Z487" s="746"/>
      <c r="AA487" s="737"/>
      <c r="AB487" s="737"/>
      <c r="AC487" s="737"/>
    </row>
    <row r="488" spans="1:68" ht="27" hidden="1" customHeight="1" x14ac:dyDescent="0.25">
      <c r="A488" s="54" t="s">
        <v>765</v>
      </c>
      <c r="B488" s="54" t="s">
        <v>766</v>
      </c>
      <c r="C488" s="31">
        <v>4301170011</v>
      </c>
      <c r="D488" s="749">
        <v>4680115884113</v>
      </c>
      <c r="E488" s="750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767</v>
      </c>
      <c r="L488" s="32"/>
      <c r="M488" s="33" t="s">
        <v>768</v>
      </c>
      <c r="N488" s="33"/>
      <c r="O488" s="32">
        <v>150</v>
      </c>
      <c r="P488" s="99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52"/>
      <c r="R488" s="752"/>
      <c r="S488" s="752"/>
      <c r="T488" s="753"/>
      <c r="U488" s="34"/>
      <c r="V488" s="34"/>
      <c r="W488" s="35" t="s">
        <v>68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769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47"/>
      <c r="B489" s="746"/>
      <c r="C489" s="746"/>
      <c r="D489" s="746"/>
      <c r="E489" s="746"/>
      <c r="F489" s="746"/>
      <c r="G489" s="746"/>
      <c r="H489" s="746"/>
      <c r="I489" s="746"/>
      <c r="J489" s="746"/>
      <c r="K489" s="746"/>
      <c r="L489" s="746"/>
      <c r="M489" s="746"/>
      <c r="N489" s="746"/>
      <c r="O489" s="748"/>
      <c r="P489" s="758" t="s">
        <v>79</v>
      </c>
      <c r="Q489" s="759"/>
      <c r="R489" s="759"/>
      <c r="S489" s="759"/>
      <c r="T489" s="759"/>
      <c r="U489" s="759"/>
      <c r="V489" s="760"/>
      <c r="W489" s="37" t="s">
        <v>80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hidden="1" x14ac:dyDescent="0.2">
      <c r="A490" s="746"/>
      <c r="B490" s="746"/>
      <c r="C490" s="746"/>
      <c r="D490" s="746"/>
      <c r="E490" s="746"/>
      <c r="F490" s="746"/>
      <c r="G490" s="746"/>
      <c r="H490" s="746"/>
      <c r="I490" s="746"/>
      <c r="J490" s="746"/>
      <c r="K490" s="746"/>
      <c r="L490" s="746"/>
      <c r="M490" s="746"/>
      <c r="N490" s="746"/>
      <c r="O490" s="748"/>
      <c r="P490" s="758" t="s">
        <v>79</v>
      </c>
      <c r="Q490" s="759"/>
      <c r="R490" s="759"/>
      <c r="S490" s="759"/>
      <c r="T490" s="759"/>
      <c r="U490" s="759"/>
      <c r="V490" s="760"/>
      <c r="W490" s="37" t="s">
        <v>68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hidden="1" customHeight="1" x14ac:dyDescent="0.25">
      <c r="A491" s="745" t="s">
        <v>770</v>
      </c>
      <c r="B491" s="746"/>
      <c r="C491" s="746"/>
      <c r="D491" s="746"/>
      <c r="E491" s="746"/>
      <c r="F491" s="746"/>
      <c r="G491" s="746"/>
      <c r="H491" s="746"/>
      <c r="I491" s="746"/>
      <c r="J491" s="746"/>
      <c r="K491" s="746"/>
      <c r="L491" s="746"/>
      <c r="M491" s="746"/>
      <c r="N491" s="746"/>
      <c r="O491" s="746"/>
      <c r="P491" s="746"/>
      <c r="Q491" s="746"/>
      <c r="R491" s="746"/>
      <c r="S491" s="746"/>
      <c r="T491" s="746"/>
      <c r="U491" s="746"/>
      <c r="V491" s="746"/>
      <c r="W491" s="746"/>
      <c r="X491" s="746"/>
      <c r="Y491" s="746"/>
      <c r="Z491" s="746"/>
      <c r="AA491" s="736"/>
      <c r="AB491" s="736"/>
      <c r="AC491" s="736"/>
    </row>
    <row r="492" spans="1:68" ht="14.25" hidden="1" customHeight="1" x14ac:dyDescent="0.25">
      <c r="A492" s="757" t="s">
        <v>136</v>
      </c>
      <c r="B492" s="746"/>
      <c r="C492" s="746"/>
      <c r="D492" s="746"/>
      <c r="E492" s="746"/>
      <c r="F492" s="746"/>
      <c r="G492" s="746"/>
      <c r="H492" s="746"/>
      <c r="I492" s="746"/>
      <c r="J492" s="746"/>
      <c r="K492" s="746"/>
      <c r="L492" s="746"/>
      <c r="M492" s="746"/>
      <c r="N492" s="746"/>
      <c r="O492" s="746"/>
      <c r="P492" s="746"/>
      <c r="Q492" s="746"/>
      <c r="R492" s="746"/>
      <c r="S492" s="746"/>
      <c r="T492" s="746"/>
      <c r="U492" s="746"/>
      <c r="V492" s="746"/>
      <c r="W492" s="746"/>
      <c r="X492" s="746"/>
      <c r="Y492" s="746"/>
      <c r="Z492" s="746"/>
      <c r="AA492" s="737"/>
      <c r="AB492" s="737"/>
      <c r="AC492" s="737"/>
    </row>
    <row r="493" spans="1:68" ht="27" hidden="1" customHeight="1" x14ac:dyDescent="0.25">
      <c r="A493" s="54" t="s">
        <v>771</v>
      </c>
      <c r="B493" s="54" t="s">
        <v>772</v>
      </c>
      <c r="C493" s="31">
        <v>4301020315</v>
      </c>
      <c r="D493" s="749">
        <v>4607091389364</v>
      </c>
      <c r="E493" s="750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66</v>
      </c>
      <c r="L493" s="32"/>
      <c r="M493" s="33" t="s">
        <v>67</v>
      </c>
      <c r="N493" s="33"/>
      <c r="O493" s="32">
        <v>40</v>
      </c>
      <c r="P493" s="91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52"/>
      <c r="R493" s="752"/>
      <c r="S493" s="752"/>
      <c r="T493" s="753"/>
      <c r="U493" s="34"/>
      <c r="V493" s="34"/>
      <c r="W493" s="35" t="s">
        <v>68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773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47"/>
      <c r="B494" s="746"/>
      <c r="C494" s="746"/>
      <c r="D494" s="746"/>
      <c r="E494" s="746"/>
      <c r="F494" s="746"/>
      <c r="G494" s="746"/>
      <c r="H494" s="746"/>
      <c r="I494" s="746"/>
      <c r="J494" s="746"/>
      <c r="K494" s="746"/>
      <c r="L494" s="746"/>
      <c r="M494" s="746"/>
      <c r="N494" s="746"/>
      <c r="O494" s="748"/>
      <c r="P494" s="758" t="s">
        <v>79</v>
      </c>
      <c r="Q494" s="759"/>
      <c r="R494" s="759"/>
      <c r="S494" s="759"/>
      <c r="T494" s="759"/>
      <c r="U494" s="759"/>
      <c r="V494" s="760"/>
      <c r="W494" s="37" t="s">
        <v>80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hidden="1" x14ac:dyDescent="0.2">
      <c r="A495" s="746"/>
      <c r="B495" s="746"/>
      <c r="C495" s="746"/>
      <c r="D495" s="746"/>
      <c r="E495" s="746"/>
      <c r="F495" s="746"/>
      <c r="G495" s="746"/>
      <c r="H495" s="746"/>
      <c r="I495" s="746"/>
      <c r="J495" s="746"/>
      <c r="K495" s="746"/>
      <c r="L495" s="746"/>
      <c r="M495" s="746"/>
      <c r="N495" s="746"/>
      <c r="O495" s="748"/>
      <c r="P495" s="758" t="s">
        <v>79</v>
      </c>
      <c r="Q495" s="759"/>
      <c r="R495" s="759"/>
      <c r="S495" s="759"/>
      <c r="T495" s="759"/>
      <c r="U495" s="759"/>
      <c r="V495" s="760"/>
      <c r="W495" s="37" t="s">
        <v>68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hidden="1" customHeight="1" x14ac:dyDescent="0.25">
      <c r="A496" s="757" t="s">
        <v>147</v>
      </c>
      <c r="B496" s="746"/>
      <c r="C496" s="746"/>
      <c r="D496" s="746"/>
      <c r="E496" s="746"/>
      <c r="F496" s="746"/>
      <c r="G496" s="746"/>
      <c r="H496" s="746"/>
      <c r="I496" s="746"/>
      <c r="J496" s="746"/>
      <c r="K496" s="746"/>
      <c r="L496" s="746"/>
      <c r="M496" s="746"/>
      <c r="N496" s="746"/>
      <c r="O496" s="746"/>
      <c r="P496" s="746"/>
      <c r="Q496" s="746"/>
      <c r="R496" s="746"/>
      <c r="S496" s="746"/>
      <c r="T496" s="746"/>
      <c r="U496" s="746"/>
      <c r="V496" s="746"/>
      <c r="W496" s="746"/>
      <c r="X496" s="746"/>
      <c r="Y496" s="746"/>
      <c r="Z496" s="746"/>
      <c r="AA496" s="737"/>
      <c r="AB496" s="737"/>
      <c r="AC496" s="737"/>
    </row>
    <row r="497" spans="1:68" ht="27" hidden="1" customHeight="1" x14ac:dyDescent="0.25">
      <c r="A497" s="54" t="s">
        <v>774</v>
      </c>
      <c r="B497" s="54" t="s">
        <v>775</v>
      </c>
      <c r="C497" s="31">
        <v>4301031403</v>
      </c>
      <c r="D497" s="749">
        <v>4680115886094</v>
      </c>
      <c r="E497" s="750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103</v>
      </c>
      <c r="L497" s="32"/>
      <c r="M497" s="33" t="s">
        <v>96</v>
      </c>
      <c r="N497" s="33"/>
      <c r="O497" s="32">
        <v>50</v>
      </c>
      <c r="P497" s="1124" t="s">
        <v>776</v>
      </c>
      <c r="Q497" s="752"/>
      <c r="R497" s="752"/>
      <c r="S497" s="752"/>
      <c r="T497" s="753"/>
      <c r="U497" s="34"/>
      <c r="V497" s="34"/>
      <c r="W497" s="35" t="s">
        <v>68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777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778</v>
      </c>
      <c r="B498" s="54" t="s">
        <v>779</v>
      </c>
      <c r="C498" s="31">
        <v>4301031363</v>
      </c>
      <c r="D498" s="749">
        <v>4607091389425</v>
      </c>
      <c r="E498" s="750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110</v>
      </c>
      <c r="L498" s="32"/>
      <c r="M498" s="33" t="s">
        <v>67</v>
      </c>
      <c r="N498" s="33"/>
      <c r="O498" s="32">
        <v>50</v>
      </c>
      <c r="P498" s="89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52"/>
      <c r="R498" s="752"/>
      <c r="S498" s="752"/>
      <c r="T498" s="753"/>
      <c r="U498" s="34"/>
      <c r="V498" s="34"/>
      <c r="W498" s="35" t="s">
        <v>68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780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781</v>
      </c>
      <c r="B499" s="54" t="s">
        <v>782</v>
      </c>
      <c r="C499" s="31">
        <v>4301031373</v>
      </c>
      <c r="D499" s="749">
        <v>4680115880771</v>
      </c>
      <c r="E499" s="750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110</v>
      </c>
      <c r="L499" s="32"/>
      <c r="M499" s="33" t="s">
        <v>67</v>
      </c>
      <c r="N499" s="33"/>
      <c r="O499" s="32">
        <v>50</v>
      </c>
      <c r="P499" s="1140" t="s">
        <v>783</v>
      </c>
      <c r="Q499" s="752"/>
      <c r="R499" s="752"/>
      <c r="S499" s="752"/>
      <c r="T499" s="753"/>
      <c r="U499" s="34"/>
      <c r="V499" s="34"/>
      <c r="W499" s="35" t="s">
        <v>68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784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785</v>
      </c>
      <c r="B500" s="54" t="s">
        <v>786</v>
      </c>
      <c r="C500" s="31">
        <v>4301031359</v>
      </c>
      <c r="D500" s="749">
        <v>4607091389500</v>
      </c>
      <c r="E500" s="750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50</v>
      </c>
      <c r="P500" s="102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52"/>
      <c r="R500" s="752"/>
      <c r="S500" s="752"/>
      <c r="T500" s="753"/>
      <c r="U500" s="34"/>
      <c r="V500" s="34"/>
      <c r="W500" s="35" t="s">
        <v>68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47"/>
      <c r="B501" s="746"/>
      <c r="C501" s="746"/>
      <c r="D501" s="746"/>
      <c r="E501" s="746"/>
      <c r="F501" s="746"/>
      <c r="G501" s="746"/>
      <c r="H501" s="746"/>
      <c r="I501" s="746"/>
      <c r="J501" s="746"/>
      <c r="K501" s="746"/>
      <c r="L501" s="746"/>
      <c r="M501" s="746"/>
      <c r="N501" s="746"/>
      <c r="O501" s="748"/>
      <c r="P501" s="758" t="s">
        <v>79</v>
      </c>
      <c r="Q501" s="759"/>
      <c r="R501" s="759"/>
      <c r="S501" s="759"/>
      <c r="T501" s="759"/>
      <c r="U501" s="759"/>
      <c r="V501" s="760"/>
      <c r="W501" s="37" t="s">
        <v>80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hidden="1" x14ac:dyDescent="0.2">
      <c r="A502" s="746"/>
      <c r="B502" s="746"/>
      <c r="C502" s="746"/>
      <c r="D502" s="746"/>
      <c r="E502" s="746"/>
      <c r="F502" s="746"/>
      <c r="G502" s="746"/>
      <c r="H502" s="746"/>
      <c r="I502" s="746"/>
      <c r="J502" s="746"/>
      <c r="K502" s="746"/>
      <c r="L502" s="746"/>
      <c r="M502" s="746"/>
      <c r="N502" s="746"/>
      <c r="O502" s="748"/>
      <c r="P502" s="758" t="s">
        <v>79</v>
      </c>
      <c r="Q502" s="759"/>
      <c r="R502" s="759"/>
      <c r="S502" s="759"/>
      <c r="T502" s="759"/>
      <c r="U502" s="759"/>
      <c r="V502" s="760"/>
      <c r="W502" s="37" t="s">
        <v>68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hidden="1" customHeight="1" x14ac:dyDescent="0.25">
      <c r="A503" s="745" t="s">
        <v>787</v>
      </c>
      <c r="B503" s="746"/>
      <c r="C503" s="746"/>
      <c r="D503" s="746"/>
      <c r="E503" s="746"/>
      <c r="F503" s="746"/>
      <c r="G503" s="746"/>
      <c r="H503" s="746"/>
      <c r="I503" s="746"/>
      <c r="J503" s="746"/>
      <c r="K503" s="746"/>
      <c r="L503" s="746"/>
      <c r="M503" s="746"/>
      <c r="N503" s="746"/>
      <c r="O503" s="746"/>
      <c r="P503" s="746"/>
      <c r="Q503" s="746"/>
      <c r="R503" s="746"/>
      <c r="S503" s="746"/>
      <c r="T503" s="746"/>
      <c r="U503" s="746"/>
      <c r="V503" s="746"/>
      <c r="W503" s="746"/>
      <c r="X503" s="746"/>
      <c r="Y503" s="746"/>
      <c r="Z503" s="746"/>
      <c r="AA503" s="736"/>
      <c r="AB503" s="736"/>
      <c r="AC503" s="736"/>
    </row>
    <row r="504" spans="1:68" ht="14.25" hidden="1" customHeight="1" x14ac:dyDescent="0.25">
      <c r="A504" s="757" t="s">
        <v>147</v>
      </c>
      <c r="B504" s="746"/>
      <c r="C504" s="746"/>
      <c r="D504" s="746"/>
      <c r="E504" s="746"/>
      <c r="F504" s="746"/>
      <c r="G504" s="746"/>
      <c r="H504" s="746"/>
      <c r="I504" s="746"/>
      <c r="J504" s="746"/>
      <c r="K504" s="746"/>
      <c r="L504" s="746"/>
      <c r="M504" s="746"/>
      <c r="N504" s="746"/>
      <c r="O504" s="746"/>
      <c r="P504" s="746"/>
      <c r="Q504" s="746"/>
      <c r="R504" s="746"/>
      <c r="S504" s="746"/>
      <c r="T504" s="746"/>
      <c r="U504" s="746"/>
      <c r="V504" s="746"/>
      <c r="W504" s="746"/>
      <c r="X504" s="746"/>
      <c r="Y504" s="746"/>
      <c r="Z504" s="746"/>
      <c r="AA504" s="737"/>
      <c r="AB504" s="737"/>
      <c r="AC504" s="737"/>
    </row>
    <row r="505" spans="1:68" ht="27" hidden="1" customHeight="1" x14ac:dyDescent="0.25">
      <c r="A505" s="54" t="s">
        <v>788</v>
      </c>
      <c r="B505" s="54" t="s">
        <v>789</v>
      </c>
      <c r="C505" s="31">
        <v>4301031294</v>
      </c>
      <c r="D505" s="749">
        <v>4680115885189</v>
      </c>
      <c r="E505" s="750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110</v>
      </c>
      <c r="L505" s="32"/>
      <c r="M505" s="33" t="s">
        <v>67</v>
      </c>
      <c r="N505" s="33"/>
      <c r="O505" s="32">
        <v>40</v>
      </c>
      <c r="P50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52"/>
      <c r="R505" s="752"/>
      <c r="S505" s="752"/>
      <c r="T505" s="753"/>
      <c r="U505" s="34"/>
      <c r="V505" s="34"/>
      <c r="W505" s="35" t="s">
        <v>68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790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791</v>
      </c>
      <c r="B506" s="54" t="s">
        <v>792</v>
      </c>
      <c r="C506" s="31">
        <v>4301031347</v>
      </c>
      <c r="D506" s="749">
        <v>4680115885110</v>
      </c>
      <c r="E506" s="750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50</v>
      </c>
      <c r="P506" s="1005" t="s">
        <v>793</v>
      </c>
      <c r="Q506" s="752"/>
      <c r="R506" s="752"/>
      <c r="S506" s="752"/>
      <c r="T506" s="753"/>
      <c r="U506" s="34"/>
      <c r="V506" s="34"/>
      <c r="W506" s="35" t="s">
        <v>68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794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795</v>
      </c>
      <c r="B507" s="54" t="s">
        <v>796</v>
      </c>
      <c r="C507" s="31">
        <v>4301031416</v>
      </c>
      <c r="D507" s="749">
        <v>4680115885219</v>
      </c>
      <c r="E507" s="750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110</v>
      </c>
      <c r="L507" s="32"/>
      <c r="M507" s="33" t="s">
        <v>67</v>
      </c>
      <c r="N507" s="33"/>
      <c r="O507" s="32">
        <v>50</v>
      </c>
      <c r="P507" s="1161" t="s">
        <v>797</v>
      </c>
      <c r="Q507" s="752"/>
      <c r="R507" s="752"/>
      <c r="S507" s="752"/>
      <c r="T507" s="753"/>
      <c r="U507" s="34"/>
      <c r="V507" s="34"/>
      <c r="W507" s="35" t="s">
        <v>68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798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47"/>
      <c r="B508" s="746"/>
      <c r="C508" s="746"/>
      <c r="D508" s="746"/>
      <c r="E508" s="746"/>
      <c r="F508" s="746"/>
      <c r="G508" s="746"/>
      <c r="H508" s="746"/>
      <c r="I508" s="746"/>
      <c r="J508" s="746"/>
      <c r="K508" s="746"/>
      <c r="L508" s="746"/>
      <c r="M508" s="746"/>
      <c r="N508" s="746"/>
      <c r="O508" s="748"/>
      <c r="P508" s="758" t="s">
        <v>79</v>
      </c>
      <c r="Q508" s="759"/>
      <c r="R508" s="759"/>
      <c r="S508" s="759"/>
      <c r="T508" s="759"/>
      <c r="U508" s="759"/>
      <c r="V508" s="760"/>
      <c r="W508" s="37" t="s">
        <v>80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hidden="1" x14ac:dyDescent="0.2">
      <c r="A509" s="746"/>
      <c r="B509" s="746"/>
      <c r="C509" s="746"/>
      <c r="D509" s="746"/>
      <c r="E509" s="746"/>
      <c r="F509" s="746"/>
      <c r="G509" s="746"/>
      <c r="H509" s="746"/>
      <c r="I509" s="746"/>
      <c r="J509" s="746"/>
      <c r="K509" s="746"/>
      <c r="L509" s="746"/>
      <c r="M509" s="746"/>
      <c r="N509" s="746"/>
      <c r="O509" s="748"/>
      <c r="P509" s="758" t="s">
        <v>79</v>
      </c>
      <c r="Q509" s="759"/>
      <c r="R509" s="759"/>
      <c r="S509" s="759"/>
      <c r="T509" s="759"/>
      <c r="U509" s="759"/>
      <c r="V509" s="760"/>
      <c r="W509" s="37" t="s">
        <v>68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hidden="1" customHeight="1" x14ac:dyDescent="0.25">
      <c r="A510" s="745" t="s">
        <v>799</v>
      </c>
      <c r="B510" s="746"/>
      <c r="C510" s="746"/>
      <c r="D510" s="746"/>
      <c r="E510" s="746"/>
      <c r="F510" s="746"/>
      <c r="G510" s="746"/>
      <c r="H510" s="746"/>
      <c r="I510" s="746"/>
      <c r="J510" s="746"/>
      <c r="K510" s="746"/>
      <c r="L510" s="746"/>
      <c r="M510" s="746"/>
      <c r="N510" s="746"/>
      <c r="O510" s="746"/>
      <c r="P510" s="746"/>
      <c r="Q510" s="746"/>
      <c r="R510" s="746"/>
      <c r="S510" s="746"/>
      <c r="T510" s="746"/>
      <c r="U510" s="746"/>
      <c r="V510" s="746"/>
      <c r="W510" s="746"/>
      <c r="X510" s="746"/>
      <c r="Y510" s="746"/>
      <c r="Z510" s="746"/>
      <c r="AA510" s="736"/>
      <c r="AB510" s="736"/>
      <c r="AC510" s="736"/>
    </row>
    <row r="511" spans="1:68" ht="14.25" hidden="1" customHeight="1" x14ac:dyDescent="0.25">
      <c r="A511" s="757" t="s">
        <v>147</v>
      </c>
      <c r="B511" s="746"/>
      <c r="C511" s="746"/>
      <c r="D511" s="746"/>
      <c r="E511" s="746"/>
      <c r="F511" s="746"/>
      <c r="G511" s="746"/>
      <c r="H511" s="746"/>
      <c r="I511" s="746"/>
      <c r="J511" s="746"/>
      <c r="K511" s="746"/>
      <c r="L511" s="746"/>
      <c r="M511" s="746"/>
      <c r="N511" s="746"/>
      <c r="O511" s="746"/>
      <c r="P511" s="746"/>
      <c r="Q511" s="746"/>
      <c r="R511" s="746"/>
      <c r="S511" s="746"/>
      <c r="T511" s="746"/>
      <c r="U511" s="746"/>
      <c r="V511" s="746"/>
      <c r="W511" s="746"/>
      <c r="X511" s="746"/>
      <c r="Y511" s="746"/>
      <c r="Z511" s="746"/>
      <c r="AA511" s="737"/>
      <c r="AB511" s="737"/>
      <c r="AC511" s="737"/>
    </row>
    <row r="512" spans="1:68" ht="27" hidden="1" customHeight="1" x14ac:dyDescent="0.25">
      <c r="A512" s="54" t="s">
        <v>800</v>
      </c>
      <c r="B512" s="54" t="s">
        <v>801</v>
      </c>
      <c r="C512" s="31">
        <v>4301031261</v>
      </c>
      <c r="D512" s="749">
        <v>4680115885103</v>
      </c>
      <c r="E512" s="750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66</v>
      </c>
      <c r="L512" s="32"/>
      <c r="M512" s="33" t="s">
        <v>67</v>
      </c>
      <c r="N512" s="33"/>
      <c r="O512" s="32">
        <v>40</v>
      </c>
      <c r="P512" s="103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52"/>
      <c r="R512" s="752"/>
      <c r="S512" s="752"/>
      <c r="T512" s="753"/>
      <c r="U512" s="34"/>
      <c r="V512" s="34"/>
      <c r="W512" s="35" t="s">
        <v>68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802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47"/>
      <c r="B513" s="746"/>
      <c r="C513" s="746"/>
      <c r="D513" s="746"/>
      <c r="E513" s="746"/>
      <c r="F513" s="746"/>
      <c r="G513" s="746"/>
      <c r="H513" s="746"/>
      <c r="I513" s="746"/>
      <c r="J513" s="746"/>
      <c r="K513" s="746"/>
      <c r="L513" s="746"/>
      <c r="M513" s="746"/>
      <c r="N513" s="746"/>
      <c r="O513" s="748"/>
      <c r="P513" s="758" t="s">
        <v>79</v>
      </c>
      <c r="Q513" s="759"/>
      <c r="R513" s="759"/>
      <c r="S513" s="759"/>
      <c r="T513" s="759"/>
      <c r="U513" s="759"/>
      <c r="V513" s="760"/>
      <c r="W513" s="37" t="s">
        <v>80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hidden="1" x14ac:dyDescent="0.2">
      <c r="A514" s="746"/>
      <c r="B514" s="746"/>
      <c r="C514" s="746"/>
      <c r="D514" s="746"/>
      <c r="E514" s="746"/>
      <c r="F514" s="746"/>
      <c r="G514" s="746"/>
      <c r="H514" s="746"/>
      <c r="I514" s="746"/>
      <c r="J514" s="746"/>
      <c r="K514" s="746"/>
      <c r="L514" s="746"/>
      <c r="M514" s="746"/>
      <c r="N514" s="746"/>
      <c r="O514" s="748"/>
      <c r="P514" s="758" t="s">
        <v>79</v>
      </c>
      <c r="Q514" s="759"/>
      <c r="R514" s="759"/>
      <c r="S514" s="759"/>
      <c r="T514" s="759"/>
      <c r="U514" s="759"/>
      <c r="V514" s="760"/>
      <c r="W514" s="37" t="s">
        <v>68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hidden="1" customHeight="1" x14ac:dyDescent="0.25">
      <c r="A515" s="757" t="s">
        <v>178</v>
      </c>
      <c r="B515" s="746"/>
      <c r="C515" s="746"/>
      <c r="D515" s="746"/>
      <c r="E515" s="746"/>
      <c r="F515" s="746"/>
      <c r="G515" s="746"/>
      <c r="H515" s="746"/>
      <c r="I515" s="746"/>
      <c r="J515" s="746"/>
      <c r="K515" s="746"/>
      <c r="L515" s="746"/>
      <c r="M515" s="746"/>
      <c r="N515" s="746"/>
      <c r="O515" s="746"/>
      <c r="P515" s="746"/>
      <c r="Q515" s="746"/>
      <c r="R515" s="746"/>
      <c r="S515" s="746"/>
      <c r="T515" s="746"/>
      <c r="U515" s="746"/>
      <c r="V515" s="746"/>
      <c r="W515" s="746"/>
      <c r="X515" s="746"/>
      <c r="Y515" s="746"/>
      <c r="Z515" s="746"/>
      <c r="AA515" s="737"/>
      <c r="AB515" s="737"/>
      <c r="AC515" s="737"/>
    </row>
    <row r="516" spans="1:68" ht="27" hidden="1" customHeight="1" x14ac:dyDescent="0.25">
      <c r="A516" s="54" t="s">
        <v>803</v>
      </c>
      <c r="B516" s="54" t="s">
        <v>804</v>
      </c>
      <c r="C516" s="31">
        <v>4301060412</v>
      </c>
      <c r="D516" s="749">
        <v>4680115885509</v>
      </c>
      <c r="E516" s="750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66</v>
      </c>
      <c r="L516" s="32"/>
      <c r="M516" s="33" t="s">
        <v>67</v>
      </c>
      <c r="N516" s="33"/>
      <c r="O516" s="32">
        <v>35</v>
      </c>
      <c r="P516" s="96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52"/>
      <c r="R516" s="752"/>
      <c r="S516" s="752"/>
      <c r="T516" s="753"/>
      <c r="U516" s="34"/>
      <c r="V516" s="34"/>
      <c r="W516" s="35" t="s">
        <v>68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805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47"/>
      <c r="B517" s="746"/>
      <c r="C517" s="746"/>
      <c r="D517" s="746"/>
      <c r="E517" s="746"/>
      <c r="F517" s="746"/>
      <c r="G517" s="746"/>
      <c r="H517" s="746"/>
      <c r="I517" s="746"/>
      <c r="J517" s="746"/>
      <c r="K517" s="746"/>
      <c r="L517" s="746"/>
      <c r="M517" s="746"/>
      <c r="N517" s="746"/>
      <c r="O517" s="748"/>
      <c r="P517" s="758" t="s">
        <v>79</v>
      </c>
      <c r="Q517" s="759"/>
      <c r="R517" s="759"/>
      <c r="S517" s="759"/>
      <c r="T517" s="759"/>
      <c r="U517" s="759"/>
      <c r="V517" s="760"/>
      <c r="W517" s="37" t="s">
        <v>80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hidden="1" x14ac:dyDescent="0.2">
      <c r="A518" s="746"/>
      <c r="B518" s="746"/>
      <c r="C518" s="746"/>
      <c r="D518" s="746"/>
      <c r="E518" s="746"/>
      <c r="F518" s="746"/>
      <c r="G518" s="746"/>
      <c r="H518" s="746"/>
      <c r="I518" s="746"/>
      <c r="J518" s="746"/>
      <c r="K518" s="746"/>
      <c r="L518" s="746"/>
      <c r="M518" s="746"/>
      <c r="N518" s="746"/>
      <c r="O518" s="748"/>
      <c r="P518" s="758" t="s">
        <v>79</v>
      </c>
      <c r="Q518" s="759"/>
      <c r="R518" s="759"/>
      <c r="S518" s="759"/>
      <c r="T518" s="759"/>
      <c r="U518" s="759"/>
      <c r="V518" s="760"/>
      <c r="W518" s="37" t="s">
        <v>68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hidden="1" customHeight="1" x14ac:dyDescent="0.2">
      <c r="A519" s="791" t="s">
        <v>806</v>
      </c>
      <c r="B519" s="792"/>
      <c r="C519" s="792"/>
      <c r="D519" s="792"/>
      <c r="E519" s="792"/>
      <c r="F519" s="792"/>
      <c r="G519" s="792"/>
      <c r="H519" s="792"/>
      <c r="I519" s="792"/>
      <c r="J519" s="792"/>
      <c r="K519" s="792"/>
      <c r="L519" s="792"/>
      <c r="M519" s="792"/>
      <c r="N519" s="792"/>
      <c r="O519" s="792"/>
      <c r="P519" s="792"/>
      <c r="Q519" s="792"/>
      <c r="R519" s="792"/>
      <c r="S519" s="792"/>
      <c r="T519" s="792"/>
      <c r="U519" s="792"/>
      <c r="V519" s="792"/>
      <c r="W519" s="792"/>
      <c r="X519" s="792"/>
      <c r="Y519" s="792"/>
      <c r="Z519" s="792"/>
      <c r="AA519" s="48"/>
      <c r="AB519" s="48"/>
      <c r="AC519" s="48"/>
    </row>
    <row r="520" spans="1:68" ht="16.5" hidden="1" customHeight="1" x14ac:dyDescent="0.25">
      <c r="A520" s="745" t="s">
        <v>806</v>
      </c>
      <c r="B520" s="746"/>
      <c r="C520" s="746"/>
      <c r="D520" s="746"/>
      <c r="E520" s="746"/>
      <c r="F520" s="746"/>
      <c r="G520" s="746"/>
      <c r="H520" s="746"/>
      <c r="I520" s="746"/>
      <c r="J520" s="746"/>
      <c r="K520" s="746"/>
      <c r="L520" s="746"/>
      <c r="M520" s="746"/>
      <c r="N520" s="746"/>
      <c r="O520" s="746"/>
      <c r="P520" s="746"/>
      <c r="Q520" s="746"/>
      <c r="R520" s="746"/>
      <c r="S520" s="746"/>
      <c r="T520" s="746"/>
      <c r="U520" s="746"/>
      <c r="V520" s="746"/>
      <c r="W520" s="746"/>
      <c r="X520" s="746"/>
      <c r="Y520" s="746"/>
      <c r="Z520" s="746"/>
      <c r="AA520" s="736"/>
      <c r="AB520" s="736"/>
      <c r="AC520" s="736"/>
    </row>
    <row r="521" spans="1:68" ht="14.25" hidden="1" customHeight="1" x14ac:dyDescent="0.25">
      <c r="A521" s="757" t="s">
        <v>89</v>
      </c>
      <c r="B521" s="746"/>
      <c r="C521" s="746"/>
      <c r="D521" s="746"/>
      <c r="E521" s="746"/>
      <c r="F521" s="746"/>
      <c r="G521" s="746"/>
      <c r="H521" s="746"/>
      <c r="I521" s="746"/>
      <c r="J521" s="746"/>
      <c r="K521" s="746"/>
      <c r="L521" s="746"/>
      <c r="M521" s="746"/>
      <c r="N521" s="746"/>
      <c r="O521" s="746"/>
      <c r="P521" s="746"/>
      <c r="Q521" s="746"/>
      <c r="R521" s="746"/>
      <c r="S521" s="746"/>
      <c r="T521" s="746"/>
      <c r="U521" s="746"/>
      <c r="V521" s="746"/>
      <c r="W521" s="746"/>
      <c r="X521" s="746"/>
      <c r="Y521" s="746"/>
      <c r="Z521" s="746"/>
      <c r="AA521" s="737"/>
      <c r="AB521" s="737"/>
      <c r="AC521" s="737"/>
    </row>
    <row r="522" spans="1:68" ht="27" customHeight="1" x14ac:dyDescent="0.25">
      <c r="A522" s="54" t="s">
        <v>807</v>
      </c>
      <c r="B522" s="54" t="s">
        <v>808</v>
      </c>
      <c r="C522" s="31">
        <v>4301011795</v>
      </c>
      <c r="D522" s="749">
        <v>4607091389067</v>
      </c>
      <c r="E522" s="750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92</v>
      </c>
      <c r="L522" s="32"/>
      <c r="M522" s="33" t="s">
        <v>96</v>
      </c>
      <c r="N522" s="33"/>
      <c r="O522" s="32">
        <v>60</v>
      </c>
      <c r="P522" s="8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52"/>
      <c r="R522" s="752"/>
      <c r="S522" s="752"/>
      <c r="T522" s="753"/>
      <c r="U522" s="34"/>
      <c r="V522" s="34"/>
      <c r="W522" s="35" t="s">
        <v>68</v>
      </c>
      <c r="X522" s="741">
        <v>51</v>
      </c>
      <c r="Y522" s="742">
        <f t="shared" ref="Y522:Y537" si="93">IFERROR(IF(X522="",0,CEILING((X522/$H522),1)*$H522),"")</f>
        <v>52.800000000000004</v>
      </c>
      <c r="Z522" s="36">
        <f t="shared" ref="Z522:Z527" si="94">IFERROR(IF(Y522=0,"",ROUNDUP(Y522/H522,0)*0.01196),"")</f>
        <v>0.1196</v>
      </c>
      <c r="AA522" s="56"/>
      <c r="AB522" s="57"/>
      <c r="AC522" s="591" t="s">
        <v>94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54.47727272727272</v>
      </c>
      <c r="BN522" s="64">
        <f t="shared" ref="BN522:BN537" si="96">IFERROR(Y522*I522/H522,"0")</f>
        <v>56.400000000000006</v>
      </c>
      <c r="BO522" s="64">
        <f t="shared" ref="BO522:BO537" si="97">IFERROR(1/J522*(X522/H522),"0")</f>
        <v>9.2875874125874128E-2</v>
      </c>
      <c r="BP522" s="64">
        <f t="shared" ref="BP522:BP537" si="98">IFERROR(1/J522*(Y522/H522),"0")</f>
        <v>9.6153846153846159E-2</v>
      </c>
    </row>
    <row r="523" spans="1:68" ht="27" customHeight="1" x14ac:dyDescent="0.25">
      <c r="A523" s="54" t="s">
        <v>809</v>
      </c>
      <c r="B523" s="54" t="s">
        <v>810</v>
      </c>
      <c r="C523" s="31">
        <v>4301011961</v>
      </c>
      <c r="D523" s="749">
        <v>4680115885271</v>
      </c>
      <c r="E523" s="750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92</v>
      </c>
      <c r="L523" s="32"/>
      <c r="M523" s="33" t="s">
        <v>96</v>
      </c>
      <c r="N523" s="33"/>
      <c r="O523" s="32">
        <v>60</v>
      </c>
      <c r="P523" s="8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52"/>
      <c r="R523" s="752"/>
      <c r="S523" s="752"/>
      <c r="T523" s="753"/>
      <c r="U523" s="34"/>
      <c r="V523" s="34"/>
      <c r="W523" s="35" t="s">
        <v>68</v>
      </c>
      <c r="X523" s="741">
        <v>4</v>
      </c>
      <c r="Y523" s="742">
        <f t="shared" si="93"/>
        <v>5.28</v>
      </c>
      <c r="Z523" s="36">
        <f t="shared" si="94"/>
        <v>1.196E-2</v>
      </c>
      <c r="AA523" s="56"/>
      <c r="AB523" s="57"/>
      <c r="AC523" s="593" t="s">
        <v>811</v>
      </c>
      <c r="AG523" s="64"/>
      <c r="AJ523" s="68"/>
      <c r="AK523" s="68">
        <v>0</v>
      </c>
      <c r="BB523" s="594" t="s">
        <v>1</v>
      </c>
      <c r="BM523" s="64">
        <f t="shared" si="95"/>
        <v>4.2727272727272725</v>
      </c>
      <c r="BN523" s="64">
        <f t="shared" si="96"/>
        <v>5.64</v>
      </c>
      <c r="BO523" s="64">
        <f t="shared" si="97"/>
        <v>7.2843822843822849E-3</v>
      </c>
      <c r="BP523" s="64">
        <f t="shared" si="98"/>
        <v>9.6153846153846159E-3</v>
      </c>
    </row>
    <row r="524" spans="1:68" ht="16.5" hidden="1" customHeight="1" x14ac:dyDescent="0.25">
      <c r="A524" s="54" t="s">
        <v>812</v>
      </c>
      <c r="B524" s="54" t="s">
        <v>813</v>
      </c>
      <c r="C524" s="31">
        <v>4301011774</v>
      </c>
      <c r="D524" s="749">
        <v>4680115884502</v>
      </c>
      <c r="E524" s="750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92</v>
      </c>
      <c r="L524" s="32"/>
      <c r="M524" s="33" t="s">
        <v>96</v>
      </c>
      <c r="N524" s="33"/>
      <c r="O524" s="32">
        <v>60</v>
      </c>
      <c r="P524" s="9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52"/>
      <c r="R524" s="752"/>
      <c r="S524" s="752"/>
      <c r="T524" s="753"/>
      <c r="U524" s="34"/>
      <c r="V524" s="34"/>
      <c r="W524" s="35" t="s">
        <v>68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814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815</v>
      </c>
      <c r="B525" s="54" t="s">
        <v>816</v>
      </c>
      <c r="C525" s="31">
        <v>4301011771</v>
      </c>
      <c r="D525" s="749">
        <v>4607091389104</v>
      </c>
      <c r="E525" s="750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92</v>
      </c>
      <c r="L525" s="32"/>
      <c r="M525" s="33" t="s">
        <v>96</v>
      </c>
      <c r="N525" s="33"/>
      <c r="O525" s="32">
        <v>60</v>
      </c>
      <c r="P525" s="10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52"/>
      <c r="R525" s="752"/>
      <c r="S525" s="752"/>
      <c r="T525" s="753"/>
      <c r="U525" s="34"/>
      <c r="V525" s="34"/>
      <c r="W525" s="35" t="s">
        <v>68</v>
      </c>
      <c r="X525" s="741">
        <v>25</v>
      </c>
      <c r="Y525" s="742">
        <f t="shared" si="93"/>
        <v>26.400000000000002</v>
      </c>
      <c r="Z525" s="36">
        <f t="shared" si="94"/>
        <v>5.9799999999999999E-2</v>
      </c>
      <c r="AA525" s="56"/>
      <c r="AB525" s="57"/>
      <c r="AC525" s="597" t="s">
        <v>817</v>
      </c>
      <c r="AG525" s="64"/>
      <c r="AJ525" s="68"/>
      <c r="AK525" s="68">
        <v>0</v>
      </c>
      <c r="BB525" s="598" t="s">
        <v>1</v>
      </c>
      <c r="BM525" s="64">
        <f t="shared" si="95"/>
        <v>26.704545454545453</v>
      </c>
      <c r="BN525" s="64">
        <f t="shared" si="96"/>
        <v>28.200000000000003</v>
      </c>
      <c r="BO525" s="64">
        <f t="shared" si="97"/>
        <v>4.5527389277389273E-2</v>
      </c>
      <c r="BP525" s="64">
        <f t="shared" si="98"/>
        <v>4.807692307692308E-2</v>
      </c>
    </row>
    <row r="526" spans="1:68" ht="16.5" hidden="1" customHeight="1" x14ac:dyDescent="0.25">
      <c r="A526" s="54" t="s">
        <v>818</v>
      </c>
      <c r="B526" s="54" t="s">
        <v>819</v>
      </c>
      <c r="C526" s="31">
        <v>4301011799</v>
      </c>
      <c r="D526" s="749">
        <v>4680115884519</v>
      </c>
      <c r="E526" s="750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92</v>
      </c>
      <c r="L526" s="32"/>
      <c r="M526" s="33" t="s">
        <v>93</v>
      </c>
      <c r="N526" s="33"/>
      <c r="O526" s="32">
        <v>60</v>
      </c>
      <c r="P526" s="104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52"/>
      <c r="R526" s="752"/>
      <c r="S526" s="752"/>
      <c r="T526" s="753"/>
      <c r="U526" s="34"/>
      <c r="V526" s="34"/>
      <c r="W526" s="35" t="s">
        <v>68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820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hidden="1" customHeight="1" x14ac:dyDescent="0.25">
      <c r="A527" s="54" t="s">
        <v>821</v>
      </c>
      <c r="B527" s="54" t="s">
        <v>822</v>
      </c>
      <c r="C527" s="31">
        <v>4301011376</v>
      </c>
      <c r="D527" s="749">
        <v>4680115885226</v>
      </c>
      <c r="E527" s="750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92</v>
      </c>
      <c r="L527" s="32"/>
      <c r="M527" s="33" t="s">
        <v>93</v>
      </c>
      <c r="N527" s="33"/>
      <c r="O527" s="32">
        <v>60</v>
      </c>
      <c r="P527" s="8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52"/>
      <c r="R527" s="752"/>
      <c r="S527" s="752"/>
      <c r="T527" s="753"/>
      <c r="U527" s="34"/>
      <c r="V527" s="34"/>
      <c r="W527" s="35" t="s">
        <v>68</v>
      </c>
      <c r="X527" s="741">
        <v>0</v>
      </c>
      <c r="Y527" s="742">
        <f t="shared" si="93"/>
        <v>0</v>
      </c>
      <c r="Z527" s="36" t="str">
        <f t="shared" si="94"/>
        <v/>
      </c>
      <c r="AA527" s="56"/>
      <c r="AB527" s="57"/>
      <c r="AC527" s="601" t="s">
        <v>823</v>
      </c>
      <c r="AG527" s="64"/>
      <c r="AJ527" s="68"/>
      <c r="AK527" s="68">
        <v>0</v>
      </c>
      <c r="BB527" s="602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t="27" hidden="1" customHeight="1" x14ac:dyDescent="0.25">
      <c r="A528" s="54" t="s">
        <v>824</v>
      </c>
      <c r="B528" s="54" t="s">
        <v>825</v>
      </c>
      <c r="C528" s="31">
        <v>4301011778</v>
      </c>
      <c r="D528" s="749">
        <v>4680115880603</v>
      </c>
      <c r="E528" s="750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103</v>
      </c>
      <c r="L528" s="32"/>
      <c r="M528" s="33" t="s">
        <v>96</v>
      </c>
      <c r="N528" s="33"/>
      <c r="O528" s="32">
        <v>60</v>
      </c>
      <c r="P528" s="11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52"/>
      <c r="R528" s="752"/>
      <c r="S528" s="752"/>
      <c r="T528" s="753"/>
      <c r="U528" s="34"/>
      <c r="V528" s="34"/>
      <c r="W528" s="35" t="s">
        <v>68</v>
      </c>
      <c r="X528" s="741">
        <v>0</v>
      </c>
      <c r="Y528" s="742">
        <f t="shared" si="93"/>
        <v>0</v>
      </c>
      <c r="Z528" s="36" t="str">
        <f>IFERROR(IF(Y528=0,"",ROUNDUP(Y528/H528,0)*0.00902),"")</f>
        <v/>
      </c>
      <c r="AA528" s="56"/>
      <c r="AB528" s="57"/>
      <c r="AC528" s="603" t="s">
        <v>94</v>
      </c>
      <c r="AG528" s="64"/>
      <c r="AJ528" s="68"/>
      <c r="AK528" s="68">
        <v>0</v>
      </c>
      <c r="BB528" s="604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hidden="1" customHeight="1" x14ac:dyDescent="0.25">
      <c r="A529" s="54" t="s">
        <v>824</v>
      </c>
      <c r="B529" s="54" t="s">
        <v>826</v>
      </c>
      <c r="C529" s="31">
        <v>4301012035</v>
      </c>
      <c r="D529" s="749">
        <v>4680115880603</v>
      </c>
      <c r="E529" s="750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103</v>
      </c>
      <c r="L529" s="32"/>
      <c r="M529" s="33" t="s">
        <v>96</v>
      </c>
      <c r="N529" s="33"/>
      <c r="O529" s="32">
        <v>60</v>
      </c>
      <c r="P529" s="92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52"/>
      <c r="R529" s="752"/>
      <c r="S529" s="752"/>
      <c r="T529" s="753"/>
      <c r="U529" s="34"/>
      <c r="V529" s="34"/>
      <c r="W529" s="35" t="s">
        <v>68</v>
      </c>
      <c r="X529" s="741">
        <v>0</v>
      </c>
      <c r="Y529" s="742">
        <f t="shared" si="93"/>
        <v>0</v>
      </c>
      <c r="Z529" s="36" t="str">
        <f>IFERROR(IF(Y529=0,"",ROUNDUP(Y529/H529,0)*0.00937),"")</f>
        <v/>
      </c>
      <c r="AA529" s="56"/>
      <c r="AB529" s="57"/>
      <c r="AC529" s="605" t="s">
        <v>94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hidden="1" customHeight="1" x14ac:dyDescent="0.25">
      <c r="A530" s="54" t="s">
        <v>827</v>
      </c>
      <c r="B530" s="54" t="s">
        <v>828</v>
      </c>
      <c r="C530" s="31">
        <v>4301012125</v>
      </c>
      <c r="D530" s="749">
        <v>4680115886391</v>
      </c>
      <c r="E530" s="750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66</v>
      </c>
      <c r="L530" s="32"/>
      <c r="M530" s="33" t="s">
        <v>93</v>
      </c>
      <c r="N530" s="33"/>
      <c r="O530" s="32">
        <v>60</v>
      </c>
      <c r="P530" s="1041" t="s">
        <v>829</v>
      </c>
      <c r="Q530" s="752"/>
      <c r="R530" s="752"/>
      <c r="S530" s="752"/>
      <c r="T530" s="753"/>
      <c r="U530" s="34"/>
      <c r="V530" s="34"/>
      <c r="W530" s="35" t="s">
        <v>68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94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hidden="1" customHeight="1" x14ac:dyDescent="0.25">
      <c r="A531" s="54" t="s">
        <v>830</v>
      </c>
      <c r="B531" s="54" t="s">
        <v>831</v>
      </c>
      <c r="C531" s="31">
        <v>4301012036</v>
      </c>
      <c r="D531" s="749">
        <v>4680115882782</v>
      </c>
      <c r="E531" s="750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103</v>
      </c>
      <c r="L531" s="32"/>
      <c r="M531" s="33" t="s">
        <v>96</v>
      </c>
      <c r="N531" s="33"/>
      <c r="O531" s="32">
        <v>60</v>
      </c>
      <c r="P531" s="78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52"/>
      <c r="R531" s="752"/>
      <c r="S531" s="752"/>
      <c r="T531" s="753"/>
      <c r="U531" s="34"/>
      <c r="V531" s="34"/>
      <c r="W531" s="35" t="s">
        <v>68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811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hidden="1" customHeight="1" x14ac:dyDescent="0.25">
      <c r="A532" s="54" t="s">
        <v>832</v>
      </c>
      <c r="B532" s="54" t="s">
        <v>833</v>
      </c>
      <c r="C532" s="31">
        <v>4301012050</v>
      </c>
      <c r="D532" s="749">
        <v>4680115885479</v>
      </c>
      <c r="E532" s="750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66</v>
      </c>
      <c r="L532" s="32"/>
      <c r="M532" s="33" t="s">
        <v>96</v>
      </c>
      <c r="N532" s="33"/>
      <c r="O532" s="32">
        <v>60</v>
      </c>
      <c r="P532" s="1016" t="s">
        <v>834</v>
      </c>
      <c r="Q532" s="752"/>
      <c r="R532" s="752"/>
      <c r="S532" s="752"/>
      <c r="T532" s="753"/>
      <c r="U532" s="34"/>
      <c r="V532" s="34"/>
      <c r="W532" s="35" t="s">
        <v>68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hidden="1" customHeight="1" x14ac:dyDescent="0.25">
      <c r="A533" s="54" t="s">
        <v>836</v>
      </c>
      <c r="B533" s="54" t="s">
        <v>837</v>
      </c>
      <c r="C533" s="31">
        <v>4301011784</v>
      </c>
      <c r="D533" s="749">
        <v>4607091389982</v>
      </c>
      <c r="E533" s="750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103</v>
      </c>
      <c r="L533" s="32"/>
      <c r="M533" s="33" t="s">
        <v>96</v>
      </c>
      <c r="N533" s="33"/>
      <c r="O533" s="32">
        <v>60</v>
      </c>
      <c r="P533" s="100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52"/>
      <c r="R533" s="752"/>
      <c r="S533" s="752"/>
      <c r="T533" s="753"/>
      <c r="U533" s="34"/>
      <c r="V533" s="34"/>
      <c r="W533" s="35" t="s">
        <v>68</v>
      </c>
      <c r="X533" s="741">
        <v>0</v>
      </c>
      <c r="Y533" s="742">
        <f t="shared" si="93"/>
        <v>0</v>
      </c>
      <c r="Z533" s="36" t="str">
        <f>IFERROR(IF(Y533=0,"",ROUNDUP(Y533/H533,0)*0.00902),"")</f>
        <v/>
      </c>
      <c r="AA533" s="56"/>
      <c r="AB533" s="57"/>
      <c r="AC533" s="613" t="s">
        <v>817</v>
      </c>
      <c r="AG533" s="64"/>
      <c r="AJ533" s="68"/>
      <c r="AK533" s="68">
        <v>0</v>
      </c>
      <c r="BB533" s="614" t="s">
        <v>1</v>
      </c>
      <c r="BM533" s="64">
        <f t="shared" si="95"/>
        <v>0</v>
      </c>
      <c r="BN533" s="64">
        <f t="shared" si="96"/>
        <v>0</v>
      </c>
      <c r="BO533" s="64">
        <f t="shared" si="97"/>
        <v>0</v>
      </c>
      <c r="BP533" s="64">
        <f t="shared" si="98"/>
        <v>0</v>
      </c>
    </row>
    <row r="534" spans="1:68" ht="27" hidden="1" customHeight="1" x14ac:dyDescent="0.25">
      <c r="A534" s="54" t="s">
        <v>836</v>
      </c>
      <c r="B534" s="54" t="s">
        <v>838</v>
      </c>
      <c r="C534" s="31">
        <v>4301012034</v>
      </c>
      <c r="D534" s="749">
        <v>4607091389982</v>
      </c>
      <c r="E534" s="750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103</v>
      </c>
      <c r="L534" s="32"/>
      <c r="M534" s="33" t="s">
        <v>96</v>
      </c>
      <c r="N534" s="33"/>
      <c r="O534" s="32">
        <v>60</v>
      </c>
      <c r="P534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52"/>
      <c r="R534" s="752"/>
      <c r="S534" s="752"/>
      <c r="T534" s="753"/>
      <c r="U534" s="34"/>
      <c r="V534" s="34"/>
      <c r="W534" s="35" t="s">
        <v>68</v>
      </c>
      <c r="X534" s="741">
        <v>0</v>
      </c>
      <c r="Y534" s="742">
        <f t="shared" si="93"/>
        <v>0</v>
      </c>
      <c r="Z534" s="36" t="str">
        <f>IFERROR(IF(Y534=0,"",ROUNDUP(Y534/H534,0)*0.00937),"")</f>
        <v/>
      </c>
      <c r="AA534" s="56"/>
      <c r="AB534" s="57"/>
      <c r="AC534" s="615" t="s">
        <v>817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hidden="1" customHeight="1" x14ac:dyDescent="0.25">
      <c r="A535" s="54" t="s">
        <v>839</v>
      </c>
      <c r="B535" s="54" t="s">
        <v>840</v>
      </c>
      <c r="C535" s="31">
        <v>4301012057</v>
      </c>
      <c r="D535" s="749">
        <v>4680115886483</v>
      </c>
      <c r="E535" s="750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103</v>
      </c>
      <c r="L535" s="32"/>
      <c r="M535" s="33" t="s">
        <v>96</v>
      </c>
      <c r="N535" s="33"/>
      <c r="O535" s="32">
        <v>60</v>
      </c>
      <c r="P535" s="1027" t="s">
        <v>841</v>
      </c>
      <c r="Q535" s="752"/>
      <c r="R535" s="752"/>
      <c r="S535" s="752"/>
      <c r="T535" s="753"/>
      <c r="U535" s="34"/>
      <c r="V535" s="34"/>
      <c r="W535" s="35" t="s">
        <v>68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814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hidden="1" customHeight="1" x14ac:dyDescent="0.25">
      <c r="A536" s="54" t="s">
        <v>842</v>
      </c>
      <c r="B536" s="54" t="s">
        <v>843</v>
      </c>
      <c r="C536" s="31">
        <v>4301012058</v>
      </c>
      <c r="D536" s="749">
        <v>4680115886490</v>
      </c>
      <c r="E536" s="750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103</v>
      </c>
      <c r="L536" s="32"/>
      <c r="M536" s="33" t="s">
        <v>96</v>
      </c>
      <c r="N536" s="33"/>
      <c r="O536" s="32">
        <v>60</v>
      </c>
      <c r="P536" s="1163" t="s">
        <v>844</v>
      </c>
      <c r="Q536" s="752"/>
      <c r="R536" s="752"/>
      <c r="S536" s="752"/>
      <c r="T536" s="753"/>
      <c r="U536" s="34"/>
      <c r="V536" s="34"/>
      <c r="W536" s="35" t="s">
        <v>68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820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hidden="1" customHeight="1" x14ac:dyDescent="0.25">
      <c r="A537" s="54" t="s">
        <v>845</v>
      </c>
      <c r="B537" s="54" t="s">
        <v>846</v>
      </c>
      <c r="C537" s="31">
        <v>4301012055</v>
      </c>
      <c r="D537" s="749">
        <v>4680115886469</v>
      </c>
      <c r="E537" s="750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103</v>
      </c>
      <c r="L537" s="32"/>
      <c r="M537" s="33" t="s">
        <v>96</v>
      </c>
      <c r="N537" s="33"/>
      <c r="O537" s="32">
        <v>60</v>
      </c>
      <c r="P537" s="857" t="s">
        <v>847</v>
      </c>
      <c r="Q537" s="752"/>
      <c r="R537" s="752"/>
      <c r="S537" s="752"/>
      <c r="T537" s="753"/>
      <c r="U537" s="34"/>
      <c r="V537" s="34"/>
      <c r="W537" s="35" t="s">
        <v>68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823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x14ac:dyDescent="0.2">
      <c r="A538" s="747"/>
      <c r="B538" s="746"/>
      <c r="C538" s="746"/>
      <c r="D538" s="746"/>
      <c r="E538" s="746"/>
      <c r="F538" s="746"/>
      <c r="G538" s="746"/>
      <c r="H538" s="746"/>
      <c r="I538" s="746"/>
      <c r="J538" s="746"/>
      <c r="K538" s="746"/>
      <c r="L538" s="746"/>
      <c r="M538" s="746"/>
      <c r="N538" s="746"/>
      <c r="O538" s="748"/>
      <c r="P538" s="758" t="s">
        <v>79</v>
      </c>
      <c r="Q538" s="759"/>
      <c r="R538" s="759"/>
      <c r="S538" s="759"/>
      <c r="T538" s="759"/>
      <c r="U538" s="759"/>
      <c r="V538" s="760"/>
      <c r="W538" s="37" t="s">
        <v>80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15.15151515151515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16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0.19136</v>
      </c>
      <c r="AA538" s="744"/>
      <c r="AB538" s="744"/>
      <c r="AC538" s="744"/>
    </row>
    <row r="539" spans="1:68" x14ac:dyDescent="0.2">
      <c r="A539" s="746"/>
      <c r="B539" s="746"/>
      <c r="C539" s="746"/>
      <c r="D539" s="746"/>
      <c r="E539" s="746"/>
      <c r="F539" s="746"/>
      <c r="G539" s="746"/>
      <c r="H539" s="746"/>
      <c r="I539" s="746"/>
      <c r="J539" s="746"/>
      <c r="K539" s="746"/>
      <c r="L539" s="746"/>
      <c r="M539" s="746"/>
      <c r="N539" s="746"/>
      <c r="O539" s="748"/>
      <c r="P539" s="758" t="s">
        <v>79</v>
      </c>
      <c r="Q539" s="759"/>
      <c r="R539" s="759"/>
      <c r="S539" s="759"/>
      <c r="T539" s="759"/>
      <c r="U539" s="759"/>
      <c r="V539" s="760"/>
      <c r="W539" s="37" t="s">
        <v>68</v>
      </c>
      <c r="X539" s="743">
        <f>IFERROR(SUM(X522:X537),"0")</f>
        <v>80</v>
      </c>
      <c r="Y539" s="743">
        <f>IFERROR(SUM(Y522:Y537),"0")</f>
        <v>84.48</v>
      </c>
      <c r="Z539" s="37"/>
      <c r="AA539" s="744"/>
      <c r="AB539" s="744"/>
      <c r="AC539" s="744"/>
    </row>
    <row r="540" spans="1:68" ht="14.25" hidden="1" customHeight="1" x14ac:dyDescent="0.25">
      <c r="A540" s="757" t="s">
        <v>136</v>
      </c>
      <c r="B540" s="746"/>
      <c r="C540" s="746"/>
      <c r="D540" s="746"/>
      <c r="E540" s="746"/>
      <c r="F540" s="746"/>
      <c r="G540" s="746"/>
      <c r="H540" s="746"/>
      <c r="I540" s="746"/>
      <c r="J540" s="746"/>
      <c r="K540" s="746"/>
      <c r="L540" s="746"/>
      <c r="M540" s="746"/>
      <c r="N540" s="746"/>
      <c r="O540" s="746"/>
      <c r="P540" s="746"/>
      <c r="Q540" s="746"/>
      <c r="R540" s="746"/>
      <c r="S540" s="746"/>
      <c r="T540" s="746"/>
      <c r="U540" s="746"/>
      <c r="V540" s="746"/>
      <c r="W540" s="746"/>
      <c r="X540" s="746"/>
      <c r="Y540" s="746"/>
      <c r="Z540" s="746"/>
      <c r="AA540" s="737"/>
      <c r="AB540" s="737"/>
      <c r="AC540" s="737"/>
    </row>
    <row r="541" spans="1:68" ht="16.5" customHeight="1" x14ac:dyDescent="0.25">
      <c r="A541" s="54" t="s">
        <v>848</v>
      </c>
      <c r="B541" s="54" t="s">
        <v>849</v>
      </c>
      <c r="C541" s="31">
        <v>4301020222</v>
      </c>
      <c r="D541" s="749">
        <v>4607091388930</v>
      </c>
      <c r="E541" s="750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92</v>
      </c>
      <c r="L541" s="32"/>
      <c r="M541" s="33" t="s">
        <v>96</v>
      </c>
      <c r="N541" s="33"/>
      <c r="O541" s="32">
        <v>55</v>
      </c>
      <c r="P541" s="106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52"/>
      <c r="R541" s="752"/>
      <c r="S541" s="752"/>
      <c r="T541" s="753"/>
      <c r="U541" s="34"/>
      <c r="V541" s="34"/>
      <c r="W541" s="35" t="s">
        <v>68</v>
      </c>
      <c r="X541" s="741">
        <v>31</v>
      </c>
      <c r="Y541" s="742">
        <f>IFERROR(IF(X541="",0,CEILING((X541/$H541),1)*$H541),"")</f>
        <v>31.68</v>
      </c>
      <c r="Z541" s="36">
        <f>IFERROR(IF(Y541=0,"",ROUNDUP(Y541/H541,0)*0.01196),"")</f>
        <v>7.1760000000000004E-2</v>
      </c>
      <c r="AA541" s="56"/>
      <c r="AB541" s="57"/>
      <c r="AC541" s="623" t="s">
        <v>850</v>
      </c>
      <c r="AG541" s="64"/>
      <c r="AJ541" s="68"/>
      <c r="AK541" s="68">
        <v>0</v>
      </c>
      <c r="BB541" s="624" t="s">
        <v>1</v>
      </c>
      <c r="BM541" s="64">
        <f>IFERROR(X541*I541/H541,"0")</f>
        <v>33.11363636363636</v>
      </c>
      <c r="BN541" s="64">
        <f>IFERROR(Y541*I541/H541,"0")</f>
        <v>33.839999999999996</v>
      </c>
      <c r="BO541" s="64">
        <f>IFERROR(1/J541*(X541/H541),"0")</f>
        <v>5.6453962703962704E-2</v>
      </c>
      <c r="BP541" s="64">
        <f>IFERROR(1/J541*(Y541/H541),"0")</f>
        <v>5.7692307692307696E-2</v>
      </c>
    </row>
    <row r="542" spans="1:68" ht="16.5" hidden="1" customHeight="1" x14ac:dyDescent="0.25">
      <c r="A542" s="54" t="s">
        <v>848</v>
      </c>
      <c r="B542" s="54" t="s">
        <v>851</v>
      </c>
      <c r="C542" s="31">
        <v>4301020334</v>
      </c>
      <c r="D542" s="749">
        <v>4607091388930</v>
      </c>
      <c r="E542" s="750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47" t="s">
        <v>852</v>
      </c>
      <c r="Q542" s="752"/>
      <c r="R542" s="752"/>
      <c r="S542" s="752"/>
      <c r="T542" s="753"/>
      <c r="U542" s="34"/>
      <c r="V542" s="34"/>
      <c r="W542" s="35" t="s">
        <v>68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853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hidden="1" customHeight="1" x14ac:dyDescent="0.25">
      <c r="A543" s="54" t="s">
        <v>854</v>
      </c>
      <c r="B543" s="54" t="s">
        <v>855</v>
      </c>
      <c r="C543" s="31">
        <v>4301020385</v>
      </c>
      <c r="D543" s="749">
        <v>4680115880054</v>
      </c>
      <c r="E543" s="750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103</v>
      </c>
      <c r="L543" s="32"/>
      <c r="M543" s="33" t="s">
        <v>96</v>
      </c>
      <c r="N543" s="33"/>
      <c r="O543" s="32">
        <v>70</v>
      </c>
      <c r="P543" s="967" t="s">
        <v>856</v>
      </c>
      <c r="Q543" s="752"/>
      <c r="R543" s="752"/>
      <c r="S543" s="752"/>
      <c r="T543" s="753"/>
      <c r="U543" s="34"/>
      <c r="V543" s="34"/>
      <c r="W543" s="35" t="s">
        <v>68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hidden="1" customHeight="1" x14ac:dyDescent="0.25">
      <c r="A544" s="54" t="s">
        <v>857</v>
      </c>
      <c r="B544" s="54" t="s">
        <v>858</v>
      </c>
      <c r="C544" s="31">
        <v>4301020384</v>
      </c>
      <c r="D544" s="749">
        <v>4680115886407</v>
      </c>
      <c r="E544" s="750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66</v>
      </c>
      <c r="L544" s="32"/>
      <c r="M544" s="33" t="s">
        <v>93</v>
      </c>
      <c r="N544" s="33"/>
      <c r="O544" s="32">
        <v>70</v>
      </c>
      <c r="P544" s="942" t="s">
        <v>859</v>
      </c>
      <c r="Q544" s="752"/>
      <c r="R544" s="752"/>
      <c r="S544" s="752"/>
      <c r="T544" s="753"/>
      <c r="U544" s="34"/>
      <c r="V544" s="34"/>
      <c r="W544" s="35" t="s">
        <v>68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853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47"/>
      <c r="B545" s="746"/>
      <c r="C545" s="746"/>
      <c r="D545" s="746"/>
      <c r="E545" s="746"/>
      <c r="F545" s="746"/>
      <c r="G545" s="746"/>
      <c r="H545" s="746"/>
      <c r="I545" s="746"/>
      <c r="J545" s="746"/>
      <c r="K545" s="746"/>
      <c r="L545" s="746"/>
      <c r="M545" s="746"/>
      <c r="N545" s="746"/>
      <c r="O545" s="748"/>
      <c r="P545" s="758" t="s">
        <v>79</v>
      </c>
      <c r="Q545" s="759"/>
      <c r="R545" s="759"/>
      <c r="S545" s="759"/>
      <c r="T545" s="759"/>
      <c r="U545" s="759"/>
      <c r="V545" s="760"/>
      <c r="W545" s="37" t="s">
        <v>80</v>
      </c>
      <c r="X545" s="743">
        <f>IFERROR(X541/H541,"0")+IFERROR(X542/H542,"0")+IFERROR(X543/H543,"0")+IFERROR(X544/H544,"0")</f>
        <v>5.8712121212121211</v>
      </c>
      <c r="Y545" s="743">
        <f>IFERROR(Y541/H541,"0")+IFERROR(Y542/H542,"0")+IFERROR(Y543/H543,"0")+IFERROR(Y544/H544,"0")</f>
        <v>6</v>
      </c>
      <c r="Z545" s="743">
        <f>IFERROR(IF(Z541="",0,Z541),"0")+IFERROR(IF(Z542="",0,Z542),"0")+IFERROR(IF(Z543="",0,Z543),"0")+IFERROR(IF(Z544="",0,Z544),"0")</f>
        <v>7.1760000000000004E-2</v>
      </c>
      <c r="AA545" s="744"/>
      <c r="AB545" s="744"/>
      <c r="AC545" s="744"/>
    </row>
    <row r="546" spans="1:68" x14ac:dyDescent="0.2">
      <c r="A546" s="746"/>
      <c r="B546" s="746"/>
      <c r="C546" s="746"/>
      <c r="D546" s="746"/>
      <c r="E546" s="746"/>
      <c r="F546" s="746"/>
      <c r="G546" s="746"/>
      <c r="H546" s="746"/>
      <c r="I546" s="746"/>
      <c r="J546" s="746"/>
      <c r="K546" s="746"/>
      <c r="L546" s="746"/>
      <c r="M546" s="746"/>
      <c r="N546" s="746"/>
      <c r="O546" s="748"/>
      <c r="P546" s="758" t="s">
        <v>79</v>
      </c>
      <c r="Q546" s="759"/>
      <c r="R546" s="759"/>
      <c r="S546" s="759"/>
      <c r="T546" s="759"/>
      <c r="U546" s="759"/>
      <c r="V546" s="760"/>
      <c r="W546" s="37" t="s">
        <v>68</v>
      </c>
      <c r="X546" s="743">
        <f>IFERROR(SUM(X541:X544),"0")</f>
        <v>31</v>
      </c>
      <c r="Y546" s="743">
        <f>IFERROR(SUM(Y541:Y544),"0")</f>
        <v>31.68</v>
      </c>
      <c r="Z546" s="37"/>
      <c r="AA546" s="744"/>
      <c r="AB546" s="744"/>
      <c r="AC546" s="744"/>
    </row>
    <row r="547" spans="1:68" ht="14.25" hidden="1" customHeight="1" x14ac:dyDescent="0.25">
      <c r="A547" s="757" t="s">
        <v>147</v>
      </c>
      <c r="B547" s="746"/>
      <c r="C547" s="746"/>
      <c r="D547" s="746"/>
      <c r="E547" s="746"/>
      <c r="F547" s="746"/>
      <c r="G547" s="746"/>
      <c r="H547" s="746"/>
      <c r="I547" s="746"/>
      <c r="J547" s="746"/>
      <c r="K547" s="746"/>
      <c r="L547" s="746"/>
      <c r="M547" s="746"/>
      <c r="N547" s="746"/>
      <c r="O547" s="746"/>
      <c r="P547" s="746"/>
      <c r="Q547" s="746"/>
      <c r="R547" s="746"/>
      <c r="S547" s="746"/>
      <c r="T547" s="746"/>
      <c r="U547" s="746"/>
      <c r="V547" s="746"/>
      <c r="W547" s="746"/>
      <c r="X547" s="746"/>
      <c r="Y547" s="746"/>
      <c r="Z547" s="746"/>
      <c r="AA547" s="737"/>
      <c r="AB547" s="737"/>
      <c r="AC547" s="737"/>
    </row>
    <row r="548" spans="1:68" ht="27" customHeight="1" x14ac:dyDescent="0.25">
      <c r="A548" s="54" t="s">
        <v>860</v>
      </c>
      <c r="B548" s="54" t="s">
        <v>861</v>
      </c>
      <c r="C548" s="31">
        <v>4301031349</v>
      </c>
      <c r="D548" s="749">
        <v>4680115883116</v>
      </c>
      <c r="E548" s="750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92</v>
      </c>
      <c r="L548" s="32"/>
      <c r="M548" s="33" t="s">
        <v>96</v>
      </c>
      <c r="N548" s="33"/>
      <c r="O548" s="32">
        <v>70</v>
      </c>
      <c r="P548" s="825" t="s">
        <v>862</v>
      </c>
      <c r="Q548" s="752"/>
      <c r="R548" s="752"/>
      <c r="S548" s="752"/>
      <c r="T548" s="753"/>
      <c r="U548" s="34"/>
      <c r="V548" s="34"/>
      <c r="W548" s="35" t="s">
        <v>68</v>
      </c>
      <c r="X548" s="741">
        <v>35</v>
      </c>
      <c r="Y548" s="742">
        <f t="shared" ref="Y548:Y559" si="99">IFERROR(IF(X548="",0,CEILING((X548/$H548),1)*$H548),"")</f>
        <v>36.96</v>
      </c>
      <c r="Z548" s="36">
        <f>IFERROR(IF(Y548=0,"",ROUNDUP(Y548/H548,0)*0.01196),"")</f>
        <v>8.3720000000000003E-2</v>
      </c>
      <c r="AA548" s="56"/>
      <c r="AB548" s="57"/>
      <c r="AC548" s="631" t="s">
        <v>863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37.386363636363633</v>
      </c>
      <c r="BN548" s="64">
        <f t="shared" ref="BN548:BN559" si="101">IFERROR(Y548*I548/H548,"0")</f>
        <v>39.479999999999997</v>
      </c>
      <c r="BO548" s="64">
        <f t="shared" ref="BO548:BO559" si="102">IFERROR(1/J548*(X548/H548),"0")</f>
        <v>6.3738344988344992E-2</v>
      </c>
      <c r="BP548" s="64">
        <f t="shared" ref="BP548:BP559" si="103">IFERROR(1/J548*(Y548/H548),"0")</f>
        <v>6.7307692307692318E-2</v>
      </c>
    </row>
    <row r="549" spans="1:68" ht="27" customHeight="1" x14ac:dyDescent="0.25">
      <c r="A549" s="54" t="s">
        <v>864</v>
      </c>
      <c r="B549" s="54" t="s">
        <v>865</v>
      </c>
      <c r="C549" s="31">
        <v>4301031350</v>
      </c>
      <c r="D549" s="749">
        <v>4680115883093</v>
      </c>
      <c r="E549" s="750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92</v>
      </c>
      <c r="L549" s="32"/>
      <c r="M549" s="33" t="s">
        <v>67</v>
      </c>
      <c r="N549" s="33"/>
      <c r="O549" s="32">
        <v>70</v>
      </c>
      <c r="P549" s="782" t="s">
        <v>866</v>
      </c>
      <c r="Q549" s="752"/>
      <c r="R549" s="752"/>
      <c r="S549" s="752"/>
      <c r="T549" s="753"/>
      <c r="U549" s="34"/>
      <c r="V549" s="34"/>
      <c r="W549" s="35" t="s">
        <v>68</v>
      </c>
      <c r="X549" s="741">
        <v>36</v>
      </c>
      <c r="Y549" s="742">
        <f t="shared" si="99"/>
        <v>36.96</v>
      </c>
      <c r="Z549" s="36">
        <f>IFERROR(IF(Y549=0,"",ROUNDUP(Y549/H549,0)*0.01196),"")</f>
        <v>8.3720000000000003E-2</v>
      </c>
      <c r="AA549" s="56"/>
      <c r="AB549" s="57"/>
      <c r="AC549" s="633" t="s">
        <v>867</v>
      </c>
      <c r="AG549" s="64"/>
      <c r="AJ549" s="68"/>
      <c r="AK549" s="68">
        <v>0</v>
      </c>
      <c r="BB549" s="634" t="s">
        <v>1</v>
      </c>
      <c r="BM549" s="64">
        <f t="shared" si="100"/>
        <v>38.454545454545453</v>
      </c>
      <c r="BN549" s="64">
        <f t="shared" si="101"/>
        <v>39.479999999999997</v>
      </c>
      <c r="BO549" s="64">
        <f t="shared" si="102"/>
        <v>6.555944055944056E-2</v>
      </c>
      <c r="BP549" s="64">
        <f t="shared" si="103"/>
        <v>6.7307692307692318E-2</v>
      </c>
    </row>
    <row r="550" spans="1:68" ht="27" customHeight="1" x14ac:dyDescent="0.25">
      <c r="A550" s="54" t="s">
        <v>868</v>
      </c>
      <c r="B550" s="54" t="s">
        <v>869</v>
      </c>
      <c r="C550" s="31">
        <v>4301031353</v>
      </c>
      <c r="D550" s="749">
        <v>4680115883109</v>
      </c>
      <c r="E550" s="750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92</v>
      </c>
      <c r="L550" s="32"/>
      <c r="M550" s="33" t="s">
        <v>67</v>
      </c>
      <c r="N550" s="33"/>
      <c r="O550" s="32">
        <v>70</v>
      </c>
      <c r="P550" s="831" t="s">
        <v>870</v>
      </c>
      <c r="Q550" s="752"/>
      <c r="R550" s="752"/>
      <c r="S550" s="752"/>
      <c r="T550" s="753"/>
      <c r="U550" s="34"/>
      <c r="V550" s="34"/>
      <c r="W550" s="35" t="s">
        <v>68</v>
      </c>
      <c r="X550" s="741">
        <v>8</v>
      </c>
      <c r="Y550" s="742">
        <f t="shared" si="99"/>
        <v>10.56</v>
      </c>
      <c r="Z550" s="36">
        <f>IFERROR(IF(Y550=0,"",ROUNDUP(Y550/H550,0)*0.01196),"")</f>
        <v>2.392E-2</v>
      </c>
      <c r="AA550" s="56"/>
      <c r="AB550" s="57"/>
      <c r="AC550" s="635" t="s">
        <v>871</v>
      </c>
      <c r="AG550" s="64"/>
      <c r="AJ550" s="68"/>
      <c r="AK550" s="68">
        <v>0</v>
      </c>
      <c r="BB550" s="636" t="s">
        <v>1</v>
      </c>
      <c r="BM550" s="64">
        <f t="shared" si="100"/>
        <v>8.545454545454545</v>
      </c>
      <c r="BN550" s="64">
        <f t="shared" si="101"/>
        <v>11.28</v>
      </c>
      <c r="BO550" s="64">
        <f t="shared" si="102"/>
        <v>1.456876456876457E-2</v>
      </c>
      <c r="BP550" s="64">
        <f t="shared" si="103"/>
        <v>1.9230769230769232E-2</v>
      </c>
    </row>
    <row r="551" spans="1:68" ht="27" hidden="1" customHeight="1" x14ac:dyDescent="0.25">
      <c r="A551" s="54" t="s">
        <v>872</v>
      </c>
      <c r="B551" s="54" t="s">
        <v>873</v>
      </c>
      <c r="C551" s="31">
        <v>4301031409</v>
      </c>
      <c r="D551" s="749">
        <v>4680115886438</v>
      </c>
      <c r="E551" s="750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66</v>
      </c>
      <c r="L551" s="32"/>
      <c r="M551" s="33" t="s">
        <v>96</v>
      </c>
      <c r="N551" s="33"/>
      <c r="O551" s="32">
        <v>70</v>
      </c>
      <c r="P551" s="1010" t="s">
        <v>874</v>
      </c>
      <c r="Q551" s="752"/>
      <c r="R551" s="752"/>
      <c r="S551" s="752"/>
      <c r="T551" s="753"/>
      <c r="U551" s="34"/>
      <c r="V551" s="34"/>
      <c r="W551" s="35" t="s">
        <v>68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863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hidden="1" customHeight="1" x14ac:dyDescent="0.25">
      <c r="A552" s="54" t="s">
        <v>875</v>
      </c>
      <c r="B552" s="54" t="s">
        <v>876</v>
      </c>
      <c r="C552" s="31">
        <v>4301031419</v>
      </c>
      <c r="D552" s="749">
        <v>4680115882072</v>
      </c>
      <c r="E552" s="750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103</v>
      </c>
      <c r="L552" s="32"/>
      <c r="M552" s="33" t="s">
        <v>96</v>
      </c>
      <c r="N552" s="33"/>
      <c r="O552" s="32">
        <v>70</v>
      </c>
      <c r="P552" s="801" t="s">
        <v>877</v>
      </c>
      <c r="Q552" s="752"/>
      <c r="R552" s="752"/>
      <c r="S552" s="752"/>
      <c r="T552" s="753"/>
      <c r="U552" s="34"/>
      <c r="V552" s="34"/>
      <c r="W552" s="35" t="s">
        <v>68</v>
      </c>
      <c r="X552" s="741">
        <v>0</v>
      </c>
      <c r="Y552" s="742">
        <f t="shared" si="99"/>
        <v>0</v>
      </c>
      <c r="Z552" s="36" t="str">
        <f>IFERROR(IF(Y552=0,"",ROUNDUP(Y552/H552,0)*0.00902),"")</f>
        <v/>
      </c>
      <c r="AA552" s="56"/>
      <c r="AB552" s="57"/>
      <c r="AC552" s="639" t="s">
        <v>863</v>
      </c>
      <c r="AG552" s="64"/>
      <c r="AJ552" s="68"/>
      <c r="AK552" s="68">
        <v>0</v>
      </c>
      <c r="BB552" s="640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hidden="1" customHeight="1" x14ac:dyDescent="0.25">
      <c r="A553" s="54" t="s">
        <v>875</v>
      </c>
      <c r="B553" s="54" t="s">
        <v>878</v>
      </c>
      <c r="C553" s="31">
        <v>4301031351</v>
      </c>
      <c r="D553" s="749">
        <v>4680115882072</v>
      </c>
      <c r="E553" s="750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103</v>
      </c>
      <c r="L553" s="32"/>
      <c r="M553" s="33" t="s">
        <v>96</v>
      </c>
      <c r="N553" s="33"/>
      <c r="O553" s="32">
        <v>70</v>
      </c>
      <c r="P553" s="849" t="s">
        <v>879</v>
      </c>
      <c r="Q553" s="752"/>
      <c r="R553" s="752"/>
      <c r="S553" s="752"/>
      <c r="T553" s="753"/>
      <c r="U553" s="34"/>
      <c r="V553" s="34"/>
      <c r="W553" s="35" t="s">
        <v>68</v>
      </c>
      <c r="X553" s="741">
        <v>0</v>
      </c>
      <c r="Y553" s="742">
        <f t="shared" si="99"/>
        <v>0</v>
      </c>
      <c r="Z553" s="36" t="str">
        <f>IFERROR(IF(Y553=0,"",ROUNDUP(Y553/H553,0)*0.00902),"")</f>
        <v/>
      </c>
      <c r="AA553" s="56"/>
      <c r="AB553" s="57"/>
      <c r="AC553" s="641" t="s">
        <v>863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875</v>
      </c>
      <c r="B554" s="54" t="s">
        <v>880</v>
      </c>
      <c r="C554" s="31">
        <v>4301031383</v>
      </c>
      <c r="D554" s="749">
        <v>4680115882072</v>
      </c>
      <c r="E554" s="750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103</v>
      </c>
      <c r="L554" s="32"/>
      <c r="M554" s="33" t="s">
        <v>96</v>
      </c>
      <c r="N554" s="33"/>
      <c r="O554" s="32">
        <v>60</v>
      </c>
      <c r="P554" s="104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52"/>
      <c r="R554" s="752"/>
      <c r="S554" s="752"/>
      <c r="T554" s="753"/>
      <c r="U554" s="34"/>
      <c r="V554" s="34"/>
      <c r="W554" s="35" t="s">
        <v>68</v>
      </c>
      <c r="X554" s="741">
        <v>0</v>
      </c>
      <c r="Y554" s="742">
        <f t="shared" si="99"/>
        <v>0</v>
      </c>
      <c r="Z554" s="36" t="str">
        <f>IFERROR(IF(Y554=0,"",ROUNDUP(Y554/H554,0)*0.00937),"")</f>
        <v/>
      </c>
      <c r="AA554" s="56"/>
      <c r="AB554" s="57"/>
      <c r="AC554" s="643" t="s">
        <v>881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882</v>
      </c>
      <c r="B555" s="54" t="s">
        <v>883</v>
      </c>
      <c r="C555" s="31">
        <v>4301031418</v>
      </c>
      <c r="D555" s="749">
        <v>4680115882102</v>
      </c>
      <c r="E555" s="750"/>
      <c r="F555" s="740">
        <v>0.6</v>
      </c>
      <c r="G555" s="32">
        <v>8</v>
      </c>
      <c r="H555" s="740">
        <v>4.8</v>
      </c>
      <c r="I555" s="740">
        <v>6.69</v>
      </c>
      <c r="J555" s="32">
        <v>132</v>
      </c>
      <c r="K555" s="32" t="s">
        <v>103</v>
      </c>
      <c r="L555" s="32"/>
      <c r="M555" s="33" t="s">
        <v>67</v>
      </c>
      <c r="N555" s="33"/>
      <c r="O555" s="32">
        <v>70</v>
      </c>
      <c r="P555" s="996" t="s">
        <v>884</v>
      </c>
      <c r="Q555" s="752"/>
      <c r="R555" s="752"/>
      <c r="S555" s="752"/>
      <c r="T555" s="753"/>
      <c r="U555" s="34"/>
      <c r="V555" s="34"/>
      <c r="W555" s="35" t="s">
        <v>68</v>
      </c>
      <c r="X555" s="741">
        <v>0</v>
      </c>
      <c r="Y555" s="742">
        <f t="shared" si="99"/>
        <v>0</v>
      </c>
      <c r="Z555" s="36" t="str">
        <f>IFERROR(IF(Y555=0,"",ROUNDUP(Y555/H555,0)*0.00902),"")</f>
        <v/>
      </c>
      <c r="AA555" s="56"/>
      <c r="AB555" s="57"/>
      <c r="AC555" s="645" t="s">
        <v>867</v>
      </c>
      <c r="AG555" s="64"/>
      <c r="AJ555" s="68"/>
      <c r="AK555" s="68">
        <v>0</v>
      </c>
      <c r="BB555" s="646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882</v>
      </c>
      <c r="B556" s="54" t="s">
        <v>885</v>
      </c>
      <c r="C556" s="31">
        <v>4301031251</v>
      </c>
      <c r="D556" s="749">
        <v>4680115882102</v>
      </c>
      <c r="E556" s="750"/>
      <c r="F556" s="740">
        <v>0.6</v>
      </c>
      <c r="G556" s="32">
        <v>6</v>
      </c>
      <c r="H556" s="740">
        <v>3.6</v>
      </c>
      <c r="I556" s="740">
        <v>3.81</v>
      </c>
      <c r="J556" s="32">
        <v>132</v>
      </c>
      <c r="K556" s="32" t="s">
        <v>103</v>
      </c>
      <c r="L556" s="32"/>
      <c r="M556" s="33" t="s">
        <v>67</v>
      </c>
      <c r="N556" s="33"/>
      <c r="O556" s="32">
        <v>60</v>
      </c>
      <c r="P556" s="8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752"/>
      <c r="R556" s="752"/>
      <c r="S556" s="752"/>
      <c r="T556" s="753"/>
      <c r="U556" s="34"/>
      <c r="V556" s="34"/>
      <c r="W556" s="35" t="s">
        <v>68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886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887</v>
      </c>
      <c r="B557" s="54" t="s">
        <v>888</v>
      </c>
      <c r="C557" s="31">
        <v>4301031417</v>
      </c>
      <c r="D557" s="749">
        <v>4680115882096</v>
      </c>
      <c r="E557" s="750"/>
      <c r="F557" s="740">
        <v>0.6</v>
      </c>
      <c r="G557" s="32">
        <v>8</v>
      </c>
      <c r="H557" s="740">
        <v>4.8</v>
      </c>
      <c r="I557" s="740">
        <v>6.69</v>
      </c>
      <c r="J557" s="32">
        <v>132</v>
      </c>
      <c r="K557" s="32" t="s">
        <v>103</v>
      </c>
      <c r="L557" s="32"/>
      <c r="M557" s="33" t="s">
        <v>67</v>
      </c>
      <c r="N557" s="33"/>
      <c r="O557" s="32">
        <v>70</v>
      </c>
      <c r="P557" s="1067" t="s">
        <v>889</v>
      </c>
      <c r="Q557" s="752"/>
      <c r="R557" s="752"/>
      <c r="S557" s="752"/>
      <c r="T557" s="753"/>
      <c r="U557" s="34"/>
      <c r="V557" s="34"/>
      <c r="W557" s="35" t="s">
        <v>68</v>
      </c>
      <c r="X557" s="741">
        <v>0</v>
      </c>
      <c r="Y557" s="742">
        <f t="shared" si="99"/>
        <v>0</v>
      </c>
      <c r="Z557" s="36" t="str">
        <f>IFERROR(IF(Y557=0,"",ROUNDUP(Y557/H557,0)*0.00902),"")</f>
        <v/>
      </c>
      <c r="AA557" s="56"/>
      <c r="AB557" s="57"/>
      <c r="AC557" s="649" t="s">
        <v>871</v>
      </c>
      <c r="AG557" s="64"/>
      <c r="AJ557" s="68"/>
      <c r="AK557" s="68">
        <v>0</v>
      </c>
      <c r="BB557" s="650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hidden="1" customHeight="1" x14ac:dyDescent="0.25">
      <c r="A558" s="54" t="s">
        <v>887</v>
      </c>
      <c r="B558" s="54" t="s">
        <v>890</v>
      </c>
      <c r="C558" s="31">
        <v>4301031253</v>
      </c>
      <c r="D558" s="749">
        <v>4680115882096</v>
      </c>
      <c r="E558" s="750"/>
      <c r="F558" s="740">
        <v>0.6</v>
      </c>
      <c r="G558" s="32">
        <v>6</v>
      </c>
      <c r="H558" s="740">
        <v>3.6</v>
      </c>
      <c r="I558" s="740">
        <v>3.81</v>
      </c>
      <c r="J558" s="32">
        <v>132</v>
      </c>
      <c r="K558" s="32" t="s">
        <v>103</v>
      </c>
      <c r="L558" s="32"/>
      <c r="M558" s="33" t="s">
        <v>67</v>
      </c>
      <c r="N558" s="33"/>
      <c r="O558" s="32">
        <v>60</v>
      </c>
      <c r="P558" s="76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8" s="752"/>
      <c r="R558" s="752"/>
      <c r="S558" s="752"/>
      <c r="T558" s="753"/>
      <c r="U558" s="34"/>
      <c r="V558" s="34"/>
      <c r="W558" s="35" t="s">
        <v>68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891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887</v>
      </c>
      <c r="B559" s="54" t="s">
        <v>892</v>
      </c>
      <c r="C559" s="31">
        <v>4301031384</v>
      </c>
      <c r="D559" s="749">
        <v>4680115882096</v>
      </c>
      <c r="E559" s="750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103</v>
      </c>
      <c r="L559" s="32"/>
      <c r="M559" s="33" t="s">
        <v>67</v>
      </c>
      <c r="N559" s="33"/>
      <c r="O559" s="32">
        <v>60</v>
      </c>
      <c r="P559" s="10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52"/>
      <c r="R559" s="752"/>
      <c r="S559" s="752"/>
      <c r="T559" s="753"/>
      <c r="U559" s="34"/>
      <c r="V559" s="34"/>
      <c r="W559" s="35" t="s">
        <v>68</v>
      </c>
      <c r="X559" s="741">
        <v>0</v>
      </c>
      <c r="Y559" s="742">
        <f t="shared" si="99"/>
        <v>0</v>
      </c>
      <c r="Z559" s="36" t="str">
        <f>IFERROR(IF(Y559=0,"",ROUNDUP(Y559/H559,0)*0.00937),"")</f>
        <v/>
      </c>
      <c r="AA559" s="56"/>
      <c r="AB559" s="57"/>
      <c r="AC559" s="653" t="s">
        <v>871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x14ac:dyDescent="0.2">
      <c r="A560" s="747"/>
      <c r="B560" s="746"/>
      <c r="C560" s="746"/>
      <c r="D560" s="746"/>
      <c r="E560" s="746"/>
      <c r="F560" s="746"/>
      <c r="G560" s="746"/>
      <c r="H560" s="746"/>
      <c r="I560" s="746"/>
      <c r="J560" s="746"/>
      <c r="K560" s="746"/>
      <c r="L560" s="746"/>
      <c r="M560" s="746"/>
      <c r="N560" s="746"/>
      <c r="O560" s="748"/>
      <c r="P560" s="758" t="s">
        <v>79</v>
      </c>
      <c r="Q560" s="759"/>
      <c r="R560" s="759"/>
      <c r="S560" s="759"/>
      <c r="T560" s="759"/>
      <c r="U560" s="759"/>
      <c r="V560" s="760"/>
      <c r="W560" s="37" t="s">
        <v>80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14.962121212121211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16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0.19136</v>
      </c>
      <c r="AA560" s="744"/>
      <c r="AB560" s="744"/>
      <c r="AC560" s="744"/>
    </row>
    <row r="561" spans="1:68" x14ac:dyDescent="0.2">
      <c r="A561" s="746"/>
      <c r="B561" s="746"/>
      <c r="C561" s="746"/>
      <c r="D561" s="746"/>
      <c r="E561" s="746"/>
      <c r="F561" s="746"/>
      <c r="G561" s="746"/>
      <c r="H561" s="746"/>
      <c r="I561" s="746"/>
      <c r="J561" s="746"/>
      <c r="K561" s="746"/>
      <c r="L561" s="746"/>
      <c r="M561" s="746"/>
      <c r="N561" s="746"/>
      <c r="O561" s="748"/>
      <c r="P561" s="758" t="s">
        <v>79</v>
      </c>
      <c r="Q561" s="759"/>
      <c r="R561" s="759"/>
      <c r="S561" s="759"/>
      <c r="T561" s="759"/>
      <c r="U561" s="759"/>
      <c r="V561" s="760"/>
      <c r="W561" s="37" t="s">
        <v>68</v>
      </c>
      <c r="X561" s="743">
        <f>IFERROR(SUM(X548:X559),"0")</f>
        <v>79</v>
      </c>
      <c r="Y561" s="743">
        <f>IFERROR(SUM(Y548:Y559),"0")</f>
        <v>84.48</v>
      </c>
      <c r="Z561" s="37"/>
      <c r="AA561" s="744"/>
      <c r="AB561" s="744"/>
      <c r="AC561" s="744"/>
    </row>
    <row r="562" spans="1:68" ht="14.25" hidden="1" customHeight="1" x14ac:dyDescent="0.25">
      <c r="A562" s="757" t="s">
        <v>63</v>
      </c>
      <c r="B562" s="746"/>
      <c r="C562" s="746"/>
      <c r="D562" s="746"/>
      <c r="E562" s="746"/>
      <c r="F562" s="746"/>
      <c r="G562" s="746"/>
      <c r="H562" s="746"/>
      <c r="I562" s="746"/>
      <c r="J562" s="746"/>
      <c r="K562" s="746"/>
      <c r="L562" s="746"/>
      <c r="M562" s="746"/>
      <c r="N562" s="746"/>
      <c r="O562" s="746"/>
      <c r="P562" s="746"/>
      <c r="Q562" s="746"/>
      <c r="R562" s="746"/>
      <c r="S562" s="746"/>
      <c r="T562" s="746"/>
      <c r="U562" s="746"/>
      <c r="V562" s="746"/>
      <c r="W562" s="746"/>
      <c r="X562" s="746"/>
      <c r="Y562" s="746"/>
      <c r="Z562" s="746"/>
      <c r="AA562" s="737"/>
      <c r="AB562" s="737"/>
      <c r="AC562" s="737"/>
    </row>
    <row r="563" spans="1:68" ht="16.5" hidden="1" customHeight="1" x14ac:dyDescent="0.25">
      <c r="A563" s="54" t="s">
        <v>893</v>
      </c>
      <c r="B563" s="54" t="s">
        <v>894</v>
      </c>
      <c r="C563" s="31">
        <v>4301051232</v>
      </c>
      <c r="D563" s="749">
        <v>4607091383409</v>
      </c>
      <c r="E563" s="750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92</v>
      </c>
      <c r="L563" s="32"/>
      <c r="M563" s="33" t="s">
        <v>93</v>
      </c>
      <c r="N563" s="33"/>
      <c r="O563" s="32">
        <v>45</v>
      </c>
      <c r="P563" s="82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52"/>
      <c r="R563" s="752"/>
      <c r="S563" s="752"/>
      <c r="T563" s="753"/>
      <c r="U563" s="34"/>
      <c r="V563" s="34"/>
      <c r="W563" s="35" t="s">
        <v>68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895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896</v>
      </c>
      <c r="B564" s="54" t="s">
        <v>897</v>
      </c>
      <c r="C564" s="31">
        <v>4301051231</v>
      </c>
      <c r="D564" s="749">
        <v>4607091383416</v>
      </c>
      <c r="E564" s="750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45</v>
      </c>
      <c r="P564" s="10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52"/>
      <c r="R564" s="752"/>
      <c r="S564" s="752"/>
      <c r="T564" s="753"/>
      <c r="U564" s="34"/>
      <c r="V564" s="34"/>
      <c r="W564" s="35" t="s">
        <v>68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898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899</v>
      </c>
      <c r="B565" s="54" t="s">
        <v>900</v>
      </c>
      <c r="C565" s="31">
        <v>4301051064</v>
      </c>
      <c r="D565" s="749">
        <v>4680115883536</v>
      </c>
      <c r="E565" s="750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66</v>
      </c>
      <c r="L565" s="32"/>
      <c r="M565" s="33" t="s">
        <v>93</v>
      </c>
      <c r="N565" s="33"/>
      <c r="O565" s="32">
        <v>45</v>
      </c>
      <c r="P565" s="8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52"/>
      <c r="R565" s="752"/>
      <c r="S565" s="752"/>
      <c r="T565" s="753"/>
      <c r="U565" s="34"/>
      <c r="V565" s="34"/>
      <c r="W565" s="35" t="s">
        <v>68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901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747"/>
      <c r="B566" s="746"/>
      <c r="C566" s="746"/>
      <c r="D566" s="746"/>
      <c r="E566" s="746"/>
      <c r="F566" s="746"/>
      <c r="G566" s="746"/>
      <c r="H566" s="746"/>
      <c r="I566" s="746"/>
      <c r="J566" s="746"/>
      <c r="K566" s="746"/>
      <c r="L566" s="746"/>
      <c r="M566" s="746"/>
      <c r="N566" s="746"/>
      <c r="O566" s="748"/>
      <c r="P566" s="758" t="s">
        <v>79</v>
      </c>
      <c r="Q566" s="759"/>
      <c r="R566" s="759"/>
      <c r="S566" s="759"/>
      <c r="T566" s="759"/>
      <c r="U566" s="759"/>
      <c r="V566" s="760"/>
      <c r="W566" s="37" t="s">
        <v>80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hidden="1" x14ac:dyDescent="0.2">
      <c r="A567" s="746"/>
      <c r="B567" s="746"/>
      <c r="C567" s="746"/>
      <c r="D567" s="746"/>
      <c r="E567" s="746"/>
      <c r="F567" s="746"/>
      <c r="G567" s="746"/>
      <c r="H567" s="746"/>
      <c r="I567" s="746"/>
      <c r="J567" s="746"/>
      <c r="K567" s="746"/>
      <c r="L567" s="746"/>
      <c r="M567" s="746"/>
      <c r="N567" s="746"/>
      <c r="O567" s="748"/>
      <c r="P567" s="758" t="s">
        <v>79</v>
      </c>
      <c r="Q567" s="759"/>
      <c r="R567" s="759"/>
      <c r="S567" s="759"/>
      <c r="T567" s="759"/>
      <c r="U567" s="759"/>
      <c r="V567" s="760"/>
      <c r="W567" s="37" t="s">
        <v>68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hidden="1" customHeight="1" x14ac:dyDescent="0.25">
      <c r="A568" s="757" t="s">
        <v>178</v>
      </c>
      <c r="B568" s="746"/>
      <c r="C568" s="746"/>
      <c r="D568" s="746"/>
      <c r="E568" s="746"/>
      <c r="F568" s="746"/>
      <c r="G568" s="746"/>
      <c r="H568" s="746"/>
      <c r="I568" s="746"/>
      <c r="J568" s="746"/>
      <c r="K568" s="746"/>
      <c r="L568" s="746"/>
      <c r="M568" s="746"/>
      <c r="N568" s="746"/>
      <c r="O568" s="746"/>
      <c r="P568" s="746"/>
      <c r="Q568" s="746"/>
      <c r="R568" s="746"/>
      <c r="S568" s="746"/>
      <c r="T568" s="746"/>
      <c r="U568" s="746"/>
      <c r="V568" s="746"/>
      <c r="W568" s="746"/>
      <c r="X568" s="746"/>
      <c r="Y568" s="746"/>
      <c r="Z568" s="746"/>
      <c r="AA568" s="737"/>
      <c r="AB568" s="737"/>
      <c r="AC568" s="737"/>
    </row>
    <row r="569" spans="1:68" ht="37.5" hidden="1" customHeight="1" x14ac:dyDescent="0.25">
      <c r="A569" s="54" t="s">
        <v>902</v>
      </c>
      <c r="B569" s="54" t="s">
        <v>903</v>
      </c>
      <c r="C569" s="31">
        <v>4301060363</v>
      </c>
      <c r="D569" s="749">
        <v>4680115885035</v>
      </c>
      <c r="E569" s="750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92</v>
      </c>
      <c r="L569" s="32"/>
      <c r="M569" s="33" t="s">
        <v>67</v>
      </c>
      <c r="N569" s="33"/>
      <c r="O569" s="32">
        <v>35</v>
      </c>
      <c r="P569" s="105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52"/>
      <c r="R569" s="752"/>
      <c r="S569" s="752"/>
      <c r="T569" s="753"/>
      <c r="U569" s="34"/>
      <c r="V569" s="34"/>
      <c r="W569" s="35" t="s">
        <v>68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hidden="1" customHeight="1" x14ac:dyDescent="0.25">
      <c r="A570" s="54" t="s">
        <v>905</v>
      </c>
      <c r="B570" s="54" t="s">
        <v>906</v>
      </c>
      <c r="C570" s="31">
        <v>4301060436</v>
      </c>
      <c r="D570" s="749">
        <v>4680115885936</v>
      </c>
      <c r="E570" s="750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92</v>
      </c>
      <c r="L570" s="32"/>
      <c r="M570" s="33" t="s">
        <v>67</v>
      </c>
      <c r="N570" s="33"/>
      <c r="O570" s="32">
        <v>35</v>
      </c>
      <c r="P570" s="814" t="s">
        <v>907</v>
      </c>
      <c r="Q570" s="752"/>
      <c r="R570" s="752"/>
      <c r="S570" s="752"/>
      <c r="T570" s="753"/>
      <c r="U570" s="34"/>
      <c r="V570" s="34"/>
      <c r="W570" s="35" t="s">
        <v>68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904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747"/>
      <c r="B571" s="746"/>
      <c r="C571" s="746"/>
      <c r="D571" s="746"/>
      <c r="E571" s="746"/>
      <c r="F571" s="746"/>
      <c r="G571" s="746"/>
      <c r="H571" s="746"/>
      <c r="I571" s="746"/>
      <c r="J571" s="746"/>
      <c r="K571" s="746"/>
      <c r="L571" s="746"/>
      <c r="M571" s="746"/>
      <c r="N571" s="746"/>
      <c r="O571" s="748"/>
      <c r="P571" s="758" t="s">
        <v>79</v>
      </c>
      <c r="Q571" s="759"/>
      <c r="R571" s="759"/>
      <c r="S571" s="759"/>
      <c r="T571" s="759"/>
      <c r="U571" s="759"/>
      <c r="V571" s="760"/>
      <c r="W571" s="37" t="s">
        <v>80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hidden="1" x14ac:dyDescent="0.2">
      <c r="A572" s="746"/>
      <c r="B572" s="746"/>
      <c r="C572" s="746"/>
      <c r="D572" s="746"/>
      <c r="E572" s="746"/>
      <c r="F572" s="746"/>
      <c r="G572" s="746"/>
      <c r="H572" s="746"/>
      <c r="I572" s="746"/>
      <c r="J572" s="746"/>
      <c r="K572" s="746"/>
      <c r="L572" s="746"/>
      <c r="M572" s="746"/>
      <c r="N572" s="746"/>
      <c r="O572" s="748"/>
      <c r="P572" s="758" t="s">
        <v>79</v>
      </c>
      <c r="Q572" s="759"/>
      <c r="R572" s="759"/>
      <c r="S572" s="759"/>
      <c r="T572" s="759"/>
      <c r="U572" s="759"/>
      <c r="V572" s="760"/>
      <c r="W572" s="37" t="s">
        <v>68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hidden="1" customHeight="1" x14ac:dyDescent="0.2">
      <c r="A573" s="791" t="s">
        <v>908</v>
      </c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2"/>
      <c r="P573" s="792"/>
      <c r="Q573" s="792"/>
      <c r="R573" s="792"/>
      <c r="S573" s="792"/>
      <c r="T573" s="792"/>
      <c r="U573" s="792"/>
      <c r="V573" s="792"/>
      <c r="W573" s="792"/>
      <c r="X573" s="792"/>
      <c r="Y573" s="792"/>
      <c r="Z573" s="792"/>
      <c r="AA573" s="48"/>
      <c r="AB573" s="48"/>
      <c r="AC573" s="48"/>
    </row>
    <row r="574" spans="1:68" ht="16.5" hidden="1" customHeight="1" x14ac:dyDescent="0.25">
      <c r="A574" s="745" t="s">
        <v>908</v>
      </c>
      <c r="B574" s="746"/>
      <c r="C574" s="746"/>
      <c r="D574" s="746"/>
      <c r="E574" s="746"/>
      <c r="F574" s="746"/>
      <c r="G574" s="746"/>
      <c r="H574" s="746"/>
      <c r="I574" s="746"/>
      <c r="J574" s="746"/>
      <c r="K574" s="746"/>
      <c r="L574" s="746"/>
      <c r="M574" s="746"/>
      <c r="N574" s="746"/>
      <c r="O574" s="746"/>
      <c r="P574" s="746"/>
      <c r="Q574" s="746"/>
      <c r="R574" s="746"/>
      <c r="S574" s="746"/>
      <c r="T574" s="746"/>
      <c r="U574" s="746"/>
      <c r="V574" s="746"/>
      <c r="W574" s="746"/>
      <c r="X574" s="746"/>
      <c r="Y574" s="746"/>
      <c r="Z574" s="746"/>
      <c r="AA574" s="736"/>
      <c r="AB574" s="736"/>
      <c r="AC574" s="736"/>
    </row>
    <row r="575" spans="1:68" ht="14.25" hidden="1" customHeight="1" x14ac:dyDescent="0.25">
      <c r="A575" s="757" t="s">
        <v>89</v>
      </c>
      <c r="B575" s="746"/>
      <c r="C575" s="746"/>
      <c r="D575" s="746"/>
      <c r="E575" s="746"/>
      <c r="F575" s="746"/>
      <c r="G575" s="746"/>
      <c r="H575" s="746"/>
      <c r="I575" s="746"/>
      <c r="J575" s="746"/>
      <c r="K575" s="746"/>
      <c r="L575" s="746"/>
      <c r="M575" s="746"/>
      <c r="N575" s="746"/>
      <c r="O575" s="746"/>
      <c r="P575" s="746"/>
      <c r="Q575" s="746"/>
      <c r="R575" s="746"/>
      <c r="S575" s="746"/>
      <c r="T575" s="746"/>
      <c r="U575" s="746"/>
      <c r="V575" s="746"/>
      <c r="W575" s="746"/>
      <c r="X575" s="746"/>
      <c r="Y575" s="746"/>
      <c r="Z575" s="746"/>
      <c r="AA575" s="737"/>
      <c r="AB575" s="737"/>
      <c r="AC575" s="737"/>
    </row>
    <row r="576" spans="1:68" ht="27" hidden="1" customHeight="1" x14ac:dyDescent="0.25">
      <c r="A576" s="54" t="s">
        <v>909</v>
      </c>
      <c r="B576" s="54" t="s">
        <v>910</v>
      </c>
      <c r="C576" s="31">
        <v>4301011862</v>
      </c>
      <c r="D576" s="749">
        <v>4680115885523</v>
      </c>
      <c r="E576" s="750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92</v>
      </c>
      <c r="L576" s="32"/>
      <c r="M576" s="33" t="s">
        <v>911</v>
      </c>
      <c r="N576" s="33"/>
      <c r="O576" s="32">
        <v>90</v>
      </c>
      <c r="P576" s="1084" t="s">
        <v>912</v>
      </c>
      <c r="Q576" s="752"/>
      <c r="R576" s="752"/>
      <c r="S576" s="752"/>
      <c r="T576" s="753"/>
      <c r="U576" s="34"/>
      <c r="V576" s="34"/>
      <c r="W576" s="35" t="s">
        <v>68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47"/>
      <c r="B577" s="746"/>
      <c r="C577" s="746"/>
      <c r="D577" s="746"/>
      <c r="E577" s="746"/>
      <c r="F577" s="746"/>
      <c r="G577" s="746"/>
      <c r="H577" s="746"/>
      <c r="I577" s="746"/>
      <c r="J577" s="746"/>
      <c r="K577" s="746"/>
      <c r="L577" s="746"/>
      <c r="M577" s="746"/>
      <c r="N577" s="746"/>
      <c r="O577" s="748"/>
      <c r="P577" s="758" t="s">
        <v>79</v>
      </c>
      <c r="Q577" s="759"/>
      <c r="R577" s="759"/>
      <c r="S577" s="759"/>
      <c r="T577" s="759"/>
      <c r="U577" s="759"/>
      <c r="V577" s="760"/>
      <c r="W577" s="37" t="s">
        <v>80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hidden="1" x14ac:dyDescent="0.2">
      <c r="A578" s="746"/>
      <c r="B578" s="746"/>
      <c r="C578" s="746"/>
      <c r="D578" s="746"/>
      <c r="E578" s="746"/>
      <c r="F578" s="746"/>
      <c r="G578" s="746"/>
      <c r="H578" s="746"/>
      <c r="I578" s="746"/>
      <c r="J578" s="746"/>
      <c r="K578" s="746"/>
      <c r="L578" s="746"/>
      <c r="M578" s="746"/>
      <c r="N578" s="746"/>
      <c r="O578" s="748"/>
      <c r="P578" s="758" t="s">
        <v>79</v>
      </c>
      <c r="Q578" s="759"/>
      <c r="R578" s="759"/>
      <c r="S578" s="759"/>
      <c r="T578" s="759"/>
      <c r="U578" s="759"/>
      <c r="V578" s="760"/>
      <c r="W578" s="37" t="s">
        <v>68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hidden="1" customHeight="1" x14ac:dyDescent="0.2">
      <c r="A579" s="791" t="s">
        <v>914</v>
      </c>
      <c r="B579" s="792"/>
      <c r="C579" s="792"/>
      <c r="D579" s="792"/>
      <c r="E579" s="792"/>
      <c r="F579" s="792"/>
      <c r="G579" s="792"/>
      <c r="H579" s="792"/>
      <c r="I579" s="792"/>
      <c r="J579" s="792"/>
      <c r="K579" s="792"/>
      <c r="L579" s="792"/>
      <c r="M579" s="792"/>
      <c r="N579" s="792"/>
      <c r="O579" s="792"/>
      <c r="P579" s="792"/>
      <c r="Q579" s="792"/>
      <c r="R579" s="792"/>
      <c r="S579" s="792"/>
      <c r="T579" s="792"/>
      <c r="U579" s="792"/>
      <c r="V579" s="792"/>
      <c r="W579" s="792"/>
      <c r="X579" s="792"/>
      <c r="Y579" s="792"/>
      <c r="Z579" s="792"/>
      <c r="AA579" s="48"/>
      <c r="AB579" s="48"/>
      <c r="AC579" s="48"/>
    </row>
    <row r="580" spans="1:68" ht="16.5" hidden="1" customHeight="1" x14ac:dyDescent="0.25">
      <c r="A580" s="745" t="s">
        <v>914</v>
      </c>
      <c r="B580" s="746"/>
      <c r="C580" s="746"/>
      <c r="D580" s="746"/>
      <c r="E580" s="746"/>
      <c r="F580" s="746"/>
      <c r="G580" s="746"/>
      <c r="H580" s="746"/>
      <c r="I580" s="746"/>
      <c r="J580" s="746"/>
      <c r="K580" s="746"/>
      <c r="L580" s="746"/>
      <c r="M580" s="746"/>
      <c r="N580" s="746"/>
      <c r="O580" s="746"/>
      <c r="P580" s="746"/>
      <c r="Q580" s="746"/>
      <c r="R580" s="746"/>
      <c r="S580" s="746"/>
      <c r="T580" s="746"/>
      <c r="U580" s="746"/>
      <c r="V580" s="746"/>
      <c r="W580" s="746"/>
      <c r="X580" s="746"/>
      <c r="Y580" s="746"/>
      <c r="Z580" s="746"/>
      <c r="AA580" s="736"/>
      <c r="AB580" s="736"/>
      <c r="AC580" s="736"/>
    </row>
    <row r="581" spans="1:68" ht="14.25" hidden="1" customHeight="1" x14ac:dyDescent="0.25">
      <c r="A581" s="757" t="s">
        <v>89</v>
      </c>
      <c r="B581" s="746"/>
      <c r="C581" s="746"/>
      <c r="D581" s="746"/>
      <c r="E581" s="746"/>
      <c r="F581" s="746"/>
      <c r="G581" s="746"/>
      <c r="H581" s="746"/>
      <c r="I581" s="746"/>
      <c r="J581" s="746"/>
      <c r="K581" s="746"/>
      <c r="L581" s="746"/>
      <c r="M581" s="746"/>
      <c r="N581" s="746"/>
      <c r="O581" s="746"/>
      <c r="P581" s="746"/>
      <c r="Q581" s="746"/>
      <c r="R581" s="746"/>
      <c r="S581" s="746"/>
      <c r="T581" s="746"/>
      <c r="U581" s="746"/>
      <c r="V581" s="746"/>
      <c r="W581" s="746"/>
      <c r="X581" s="746"/>
      <c r="Y581" s="746"/>
      <c r="Z581" s="746"/>
      <c r="AA581" s="737"/>
      <c r="AB581" s="737"/>
      <c r="AC581" s="737"/>
    </row>
    <row r="582" spans="1:68" ht="27" hidden="1" customHeight="1" x14ac:dyDescent="0.25">
      <c r="A582" s="54" t="s">
        <v>915</v>
      </c>
      <c r="B582" s="54" t="s">
        <v>916</v>
      </c>
      <c r="C582" s="31">
        <v>4301011763</v>
      </c>
      <c r="D582" s="749">
        <v>4640242181011</v>
      </c>
      <c r="E582" s="750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55</v>
      </c>
      <c r="P582" s="1064" t="s">
        <v>917</v>
      </c>
      <c r="Q582" s="752"/>
      <c r="R582" s="752"/>
      <c r="S582" s="752"/>
      <c r="T582" s="753"/>
      <c r="U582" s="34"/>
      <c r="V582" s="34"/>
      <c r="W582" s="35" t="s">
        <v>68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918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hidden="1" customHeight="1" x14ac:dyDescent="0.25">
      <c r="A583" s="54" t="s">
        <v>919</v>
      </c>
      <c r="B583" s="54" t="s">
        <v>920</v>
      </c>
      <c r="C583" s="31">
        <v>4301011585</v>
      </c>
      <c r="D583" s="749">
        <v>4640242180441</v>
      </c>
      <c r="E583" s="750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92</v>
      </c>
      <c r="L583" s="32"/>
      <c r="M583" s="33" t="s">
        <v>96</v>
      </c>
      <c r="N583" s="33"/>
      <c r="O583" s="32">
        <v>50</v>
      </c>
      <c r="P583" s="1095" t="s">
        <v>921</v>
      </c>
      <c r="Q583" s="752"/>
      <c r="R583" s="752"/>
      <c r="S583" s="752"/>
      <c r="T583" s="753"/>
      <c r="U583" s="34"/>
      <c r="V583" s="34"/>
      <c r="W583" s="35" t="s">
        <v>68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922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hidden="1" customHeight="1" x14ac:dyDescent="0.25">
      <c r="A584" s="54" t="s">
        <v>923</v>
      </c>
      <c r="B584" s="54" t="s">
        <v>924</v>
      </c>
      <c r="C584" s="31">
        <v>4301011584</v>
      </c>
      <c r="D584" s="749">
        <v>4640242180564</v>
      </c>
      <c r="E584" s="750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92</v>
      </c>
      <c r="L584" s="32"/>
      <c r="M584" s="33" t="s">
        <v>96</v>
      </c>
      <c r="N584" s="33"/>
      <c r="O584" s="32">
        <v>50</v>
      </c>
      <c r="P584" s="868" t="s">
        <v>925</v>
      </c>
      <c r="Q584" s="752"/>
      <c r="R584" s="752"/>
      <c r="S584" s="752"/>
      <c r="T584" s="753"/>
      <c r="U584" s="34"/>
      <c r="V584" s="34"/>
      <c r="W584" s="35" t="s">
        <v>68</v>
      </c>
      <c r="X584" s="741">
        <v>0</v>
      </c>
      <c r="Y584" s="742">
        <f t="shared" si="104"/>
        <v>0</v>
      </c>
      <c r="Z584" s="36" t="str">
        <f>IFERROR(IF(Y584=0,"",ROUNDUP(Y584/H584,0)*0.01898),"")</f>
        <v/>
      </c>
      <c r="AA584" s="56"/>
      <c r="AB584" s="57"/>
      <c r="AC584" s="671" t="s">
        <v>926</v>
      </c>
      <c r="AG584" s="64"/>
      <c r="AJ584" s="68"/>
      <c r="AK584" s="68">
        <v>0</v>
      </c>
      <c r="BB584" s="672" t="s">
        <v>1</v>
      </c>
      <c r="BM584" s="64">
        <f t="shared" si="105"/>
        <v>0</v>
      </c>
      <c r="BN584" s="64">
        <f t="shared" si="106"/>
        <v>0</v>
      </c>
      <c r="BO584" s="64">
        <f t="shared" si="107"/>
        <v>0</v>
      </c>
      <c r="BP584" s="64">
        <f t="shared" si="108"/>
        <v>0</v>
      </c>
    </row>
    <row r="585" spans="1:68" ht="27" hidden="1" customHeight="1" x14ac:dyDescent="0.25">
      <c r="A585" s="54" t="s">
        <v>927</v>
      </c>
      <c r="B585" s="54" t="s">
        <v>928</v>
      </c>
      <c r="C585" s="31">
        <v>4301011762</v>
      </c>
      <c r="D585" s="749">
        <v>4640242180922</v>
      </c>
      <c r="E585" s="750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92</v>
      </c>
      <c r="L585" s="32"/>
      <c r="M585" s="33" t="s">
        <v>96</v>
      </c>
      <c r="N585" s="33"/>
      <c r="O585" s="32">
        <v>55</v>
      </c>
      <c r="P585" s="824" t="s">
        <v>929</v>
      </c>
      <c r="Q585" s="752"/>
      <c r="R585" s="752"/>
      <c r="S585" s="752"/>
      <c r="T585" s="753"/>
      <c r="U585" s="34"/>
      <c r="V585" s="34"/>
      <c r="W585" s="35" t="s">
        <v>68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930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hidden="1" customHeight="1" x14ac:dyDescent="0.25">
      <c r="A586" s="54" t="s">
        <v>931</v>
      </c>
      <c r="B586" s="54" t="s">
        <v>932</v>
      </c>
      <c r="C586" s="31">
        <v>4301011764</v>
      </c>
      <c r="D586" s="749">
        <v>4640242181189</v>
      </c>
      <c r="E586" s="750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103</v>
      </c>
      <c r="L586" s="32"/>
      <c r="M586" s="33" t="s">
        <v>93</v>
      </c>
      <c r="N586" s="33"/>
      <c r="O586" s="32">
        <v>55</v>
      </c>
      <c r="P586" s="972" t="s">
        <v>933</v>
      </c>
      <c r="Q586" s="752"/>
      <c r="R586" s="752"/>
      <c r="S586" s="752"/>
      <c r="T586" s="753"/>
      <c r="U586" s="34"/>
      <c r="V586" s="34"/>
      <c r="W586" s="35" t="s">
        <v>68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918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hidden="1" customHeight="1" x14ac:dyDescent="0.25">
      <c r="A587" s="54" t="s">
        <v>934</v>
      </c>
      <c r="B587" s="54" t="s">
        <v>935</v>
      </c>
      <c r="C587" s="31">
        <v>4301011551</v>
      </c>
      <c r="D587" s="749">
        <v>4640242180038</v>
      </c>
      <c r="E587" s="750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103</v>
      </c>
      <c r="L587" s="32"/>
      <c r="M587" s="33" t="s">
        <v>96</v>
      </c>
      <c r="N587" s="33"/>
      <c r="O587" s="32">
        <v>50</v>
      </c>
      <c r="P587" s="929" t="s">
        <v>936</v>
      </c>
      <c r="Q587" s="752"/>
      <c r="R587" s="752"/>
      <c r="S587" s="752"/>
      <c r="T587" s="753"/>
      <c r="U587" s="34"/>
      <c r="V587" s="34"/>
      <c r="W587" s="35" t="s">
        <v>68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926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hidden="1" customHeight="1" x14ac:dyDescent="0.25">
      <c r="A588" s="54" t="s">
        <v>937</v>
      </c>
      <c r="B588" s="54" t="s">
        <v>938</v>
      </c>
      <c r="C588" s="31">
        <v>4301011765</v>
      </c>
      <c r="D588" s="749">
        <v>4640242181172</v>
      </c>
      <c r="E588" s="750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103</v>
      </c>
      <c r="L588" s="32"/>
      <c r="M588" s="33" t="s">
        <v>96</v>
      </c>
      <c r="N588" s="33"/>
      <c r="O588" s="32">
        <v>55</v>
      </c>
      <c r="P588" s="1088" t="s">
        <v>939</v>
      </c>
      <c r="Q588" s="752"/>
      <c r="R588" s="752"/>
      <c r="S588" s="752"/>
      <c r="T588" s="753"/>
      <c r="U588" s="34"/>
      <c r="V588" s="34"/>
      <c r="W588" s="35" t="s">
        <v>68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930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hidden="1" x14ac:dyDescent="0.2">
      <c r="A589" s="747"/>
      <c r="B589" s="746"/>
      <c r="C589" s="746"/>
      <c r="D589" s="746"/>
      <c r="E589" s="746"/>
      <c r="F589" s="746"/>
      <c r="G589" s="746"/>
      <c r="H589" s="746"/>
      <c r="I589" s="746"/>
      <c r="J589" s="746"/>
      <c r="K589" s="746"/>
      <c r="L589" s="746"/>
      <c r="M589" s="746"/>
      <c r="N589" s="746"/>
      <c r="O589" s="748"/>
      <c r="P589" s="758" t="s">
        <v>79</v>
      </c>
      <c r="Q589" s="759"/>
      <c r="R589" s="759"/>
      <c r="S589" s="759"/>
      <c r="T589" s="759"/>
      <c r="U589" s="759"/>
      <c r="V589" s="760"/>
      <c r="W589" s="37" t="s">
        <v>80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hidden="1" x14ac:dyDescent="0.2">
      <c r="A590" s="746"/>
      <c r="B590" s="746"/>
      <c r="C590" s="746"/>
      <c r="D590" s="746"/>
      <c r="E590" s="746"/>
      <c r="F590" s="746"/>
      <c r="G590" s="746"/>
      <c r="H590" s="746"/>
      <c r="I590" s="746"/>
      <c r="J590" s="746"/>
      <c r="K590" s="746"/>
      <c r="L590" s="746"/>
      <c r="M590" s="746"/>
      <c r="N590" s="746"/>
      <c r="O590" s="748"/>
      <c r="P590" s="758" t="s">
        <v>79</v>
      </c>
      <c r="Q590" s="759"/>
      <c r="R590" s="759"/>
      <c r="S590" s="759"/>
      <c r="T590" s="759"/>
      <c r="U590" s="759"/>
      <c r="V590" s="760"/>
      <c r="W590" s="37" t="s">
        <v>68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hidden="1" customHeight="1" x14ac:dyDescent="0.25">
      <c r="A591" s="757" t="s">
        <v>136</v>
      </c>
      <c r="B591" s="746"/>
      <c r="C591" s="746"/>
      <c r="D591" s="746"/>
      <c r="E591" s="746"/>
      <c r="F591" s="746"/>
      <c r="G591" s="746"/>
      <c r="H591" s="746"/>
      <c r="I591" s="746"/>
      <c r="J591" s="746"/>
      <c r="K591" s="746"/>
      <c r="L591" s="746"/>
      <c r="M591" s="746"/>
      <c r="N591" s="746"/>
      <c r="O591" s="746"/>
      <c r="P591" s="746"/>
      <c r="Q591" s="746"/>
      <c r="R591" s="746"/>
      <c r="S591" s="746"/>
      <c r="T591" s="746"/>
      <c r="U591" s="746"/>
      <c r="V591" s="746"/>
      <c r="W591" s="746"/>
      <c r="X591" s="746"/>
      <c r="Y591" s="746"/>
      <c r="Z591" s="746"/>
      <c r="AA591" s="737"/>
      <c r="AB591" s="737"/>
      <c r="AC591" s="737"/>
    </row>
    <row r="592" spans="1:68" ht="16.5" hidden="1" customHeight="1" x14ac:dyDescent="0.25">
      <c r="A592" s="54" t="s">
        <v>940</v>
      </c>
      <c r="B592" s="54" t="s">
        <v>941</v>
      </c>
      <c r="C592" s="31">
        <v>4301020269</v>
      </c>
      <c r="D592" s="749">
        <v>4640242180519</v>
      </c>
      <c r="E592" s="750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92</v>
      </c>
      <c r="L592" s="32"/>
      <c r="M592" s="33" t="s">
        <v>93</v>
      </c>
      <c r="N592" s="33"/>
      <c r="O592" s="32">
        <v>50</v>
      </c>
      <c r="P592" s="917" t="s">
        <v>942</v>
      </c>
      <c r="Q592" s="752"/>
      <c r="R592" s="752"/>
      <c r="S592" s="752"/>
      <c r="T592" s="753"/>
      <c r="U592" s="34"/>
      <c r="V592" s="34"/>
      <c r="W592" s="35" t="s">
        <v>68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943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944</v>
      </c>
      <c r="B593" s="54" t="s">
        <v>945</v>
      </c>
      <c r="C593" s="31">
        <v>4301020260</v>
      </c>
      <c r="D593" s="749">
        <v>4640242180526</v>
      </c>
      <c r="E593" s="750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92</v>
      </c>
      <c r="L593" s="32"/>
      <c r="M593" s="33" t="s">
        <v>96</v>
      </c>
      <c r="N593" s="33"/>
      <c r="O593" s="32">
        <v>50</v>
      </c>
      <c r="P593" s="927" t="s">
        <v>946</v>
      </c>
      <c r="Q593" s="752"/>
      <c r="R593" s="752"/>
      <c r="S593" s="752"/>
      <c r="T593" s="753"/>
      <c r="U593" s="34"/>
      <c r="V593" s="34"/>
      <c r="W593" s="35" t="s">
        <v>68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943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947</v>
      </c>
      <c r="B594" s="54" t="s">
        <v>948</v>
      </c>
      <c r="C594" s="31">
        <v>4301020309</v>
      </c>
      <c r="D594" s="749">
        <v>4640242180090</v>
      </c>
      <c r="E594" s="750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92</v>
      </c>
      <c r="L594" s="32"/>
      <c r="M594" s="33" t="s">
        <v>96</v>
      </c>
      <c r="N594" s="33"/>
      <c r="O594" s="32">
        <v>50</v>
      </c>
      <c r="P594" s="756" t="s">
        <v>949</v>
      </c>
      <c r="Q594" s="752"/>
      <c r="R594" s="752"/>
      <c r="S594" s="752"/>
      <c r="T594" s="753"/>
      <c r="U594" s="34"/>
      <c r="V594" s="34"/>
      <c r="W594" s="35" t="s">
        <v>68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950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951</v>
      </c>
      <c r="B595" s="54" t="s">
        <v>952</v>
      </c>
      <c r="C595" s="31">
        <v>4301020295</v>
      </c>
      <c r="D595" s="749">
        <v>4640242181363</v>
      </c>
      <c r="E595" s="750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103</v>
      </c>
      <c r="L595" s="32"/>
      <c r="M595" s="33" t="s">
        <v>96</v>
      </c>
      <c r="N595" s="33"/>
      <c r="O595" s="32">
        <v>50</v>
      </c>
      <c r="P595" s="978" t="s">
        <v>953</v>
      </c>
      <c r="Q595" s="752"/>
      <c r="R595" s="752"/>
      <c r="S595" s="752"/>
      <c r="T595" s="753"/>
      <c r="U595" s="34"/>
      <c r="V595" s="34"/>
      <c r="W595" s="35" t="s">
        <v>68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950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47"/>
      <c r="B596" s="746"/>
      <c r="C596" s="746"/>
      <c r="D596" s="746"/>
      <c r="E596" s="746"/>
      <c r="F596" s="746"/>
      <c r="G596" s="746"/>
      <c r="H596" s="746"/>
      <c r="I596" s="746"/>
      <c r="J596" s="746"/>
      <c r="K596" s="746"/>
      <c r="L596" s="746"/>
      <c r="M596" s="746"/>
      <c r="N596" s="746"/>
      <c r="O596" s="748"/>
      <c r="P596" s="758" t="s">
        <v>79</v>
      </c>
      <c r="Q596" s="759"/>
      <c r="R596" s="759"/>
      <c r="S596" s="759"/>
      <c r="T596" s="759"/>
      <c r="U596" s="759"/>
      <c r="V596" s="760"/>
      <c r="W596" s="37" t="s">
        <v>80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hidden="1" x14ac:dyDescent="0.2">
      <c r="A597" s="746"/>
      <c r="B597" s="746"/>
      <c r="C597" s="746"/>
      <c r="D597" s="746"/>
      <c r="E597" s="746"/>
      <c r="F597" s="746"/>
      <c r="G597" s="746"/>
      <c r="H597" s="746"/>
      <c r="I597" s="746"/>
      <c r="J597" s="746"/>
      <c r="K597" s="746"/>
      <c r="L597" s="746"/>
      <c r="M597" s="746"/>
      <c r="N597" s="746"/>
      <c r="O597" s="748"/>
      <c r="P597" s="758" t="s">
        <v>79</v>
      </c>
      <c r="Q597" s="759"/>
      <c r="R597" s="759"/>
      <c r="S597" s="759"/>
      <c r="T597" s="759"/>
      <c r="U597" s="759"/>
      <c r="V597" s="760"/>
      <c r="W597" s="37" t="s">
        <v>68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hidden="1" customHeight="1" x14ac:dyDescent="0.25">
      <c r="A598" s="757" t="s">
        <v>147</v>
      </c>
      <c r="B598" s="746"/>
      <c r="C598" s="746"/>
      <c r="D598" s="746"/>
      <c r="E598" s="746"/>
      <c r="F598" s="746"/>
      <c r="G598" s="746"/>
      <c r="H598" s="746"/>
      <c r="I598" s="746"/>
      <c r="J598" s="746"/>
      <c r="K598" s="746"/>
      <c r="L598" s="746"/>
      <c r="M598" s="746"/>
      <c r="N598" s="746"/>
      <c r="O598" s="746"/>
      <c r="P598" s="746"/>
      <c r="Q598" s="746"/>
      <c r="R598" s="746"/>
      <c r="S598" s="746"/>
      <c r="T598" s="746"/>
      <c r="U598" s="746"/>
      <c r="V598" s="746"/>
      <c r="W598" s="746"/>
      <c r="X598" s="746"/>
      <c r="Y598" s="746"/>
      <c r="Z598" s="746"/>
      <c r="AA598" s="737"/>
      <c r="AB598" s="737"/>
      <c r="AC598" s="737"/>
    </row>
    <row r="599" spans="1:68" ht="27" hidden="1" customHeight="1" x14ac:dyDescent="0.25">
      <c r="A599" s="54" t="s">
        <v>954</v>
      </c>
      <c r="B599" s="54" t="s">
        <v>955</v>
      </c>
      <c r="C599" s="31">
        <v>4301031280</v>
      </c>
      <c r="D599" s="749">
        <v>4640242180816</v>
      </c>
      <c r="E599" s="750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103</v>
      </c>
      <c r="L599" s="32"/>
      <c r="M599" s="33" t="s">
        <v>67</v>
      </c>
      <c r="N599" s="33"/>
      <c r="O599" s="32">
        <v>40</v>
      </c>
      <c r="P599" s="1164" t="s">
        <v>956</v>
      </c>
      <c r="Q599" s="752"/>
      <c r="R599" s="752"/>
      <c r="S599" s="752"/>
      <c r="T599" s="753"/>
      <c r="U599" s="34"/>
      <c r="V599" s="34"/>
      <c r="W599" s="35" t="s">
        <v>68</v>
      </c>
      <c r="X599" s="741">
        <v>0</v>
      </c>
      <c r="Y599" s="742">
        <f t="shared" ref="Y599:Y605" si="109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957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0</v>
      </c>
      <c r="BN599" s="64">
        <f t="shared" ref="BN599:BN605" si="111">IFERROR(Y599*I599/H599,"0")</f>
        <v>0</v>
      </c>
      <c r="BO599" s="64">
        <f t="shared" ref="BO599:BO605" si="112">IFERROR(1/J599*(X599/H599),"0")</f>
        <v>0</v>
      </c>
      <c r="BP599" s="64">
        <f t="shared" ref="BP599:BP605" si="113">IFERROR(1/J599*(Y599/H599),"0")</f>
        <v>0</v>
      </c>
    </row>
    <row r="600" spans="1:68" ht="27" hidden="1" customHeight="1" x14ac:dyDescent="0.25">
      <c r="A600" s="54" t="s">
        <v>958</v>
      </c>
      <c r="B600" s="54" t="s">
        <v>959</v>
      </c>
      <c r="C600" s="31">
        <v>4301031244</v>
      </c>
      <c r="D600" s="749">
        <v>4640242180595</v>
      </c>
      <c r="E600" s="750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103</v>
      </c>
      <c r="L600" s="32"/>
      <c r="M600" s="33" t="s">
        <v>67</v>
      </c>
      <c r="N600" s="33"/>
      <c r="O600" s="32">
        <v>40</v>
      </c>
      <c r="P600" s="755" t="s">
        <v>960</v>
      </c>
      <c r="Q600" s="752"/>
      <c r="R600" s="752"/>
      <c r="S600" s="752"/>
      <c r="T600" s="753"/>
      <c r="U600" s="34"/>
      <c r="V600" s="34"/>
      <c r="W600" s="35" t="s">
        <v>68</v>
      </c>
      <c r="X600" s="741">
        <v>0</v>
      </c>
      <c r="Y600" s="742">
        <f t="shared" si="109"/>
        <v>0</v>
      </c>
      <c r="Z600" s="36" t="str">
        <f>IFERROR(IF(Y600=0,"",ROUNDUP(Y600/H600,0)*0.00902),"")</f>
        <v/>
      </c>
      <c r="AA600" s="56"/>
      <c r="AB600" s="57"/>
      <c r="AC600" s="691" t="s">
        <v>961</v>
      </c>
      <c r="AG600" s="64"/>
      <c r="AJ600" s="68"/>
      <c r="AK600" s="68">
        <v>0</v>
      </c>
      <c r="BB600" s="692" t="s">
        <v>1</v>
      </c>
      <c r="BM600" s="64">
        <f t="shared" si="110"/>
        <v>0</v>
      </c>
      <c r="BN600" s="64">
        <f t="shared" si="111"/>
        <v>0</v>
      </c>
      <c r="BO600" s="64">
        <f t="shared" si="112"/>
        <v>0</v>
      </c>
      <c r="BP600" s="64">
        <f t="shared" si="113"/>
        <v>0</v>
      </c>
    </row>
    <row r="601" spans="1:68" ht="27" hidden="1" customHeight="1" x14ac:dyDescent="0.25">
      <c r="A601" s="54" t="s">
        <v>962</v>
      </c>
      <c r="B601" s="54" t="s">
        <v>963</v>
      </c>
      <c r="C601" s="31">
        <v>4301031289</v>
      </c>
      <c r="D601" s="749">
        <v>4640242181615</v>
      </c>
      <c r="E601" s="750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103</v>
      </c>
      <c r="L601" s="32"/>
      <c r="M601" s="33" t="s">
        <v>67</v>
      </c>
      <c r="N601" s="33"/>
      <c r="O601" s="32">
        <v>45</v>
      </c>
      <c r="P601" s="1110" t="s">
        <v>964</v>
      </c>
      <c r="Q601" s="752"/>
      <c r="R601" s="752"/>
      <c r="S601" s="752"/>
      <c r="T601" s="753"/>
      <c r="U601" s="34"/>
      <c r="V601" s="34"/>
      <c r="W601" s="35" t="s">
        <v>68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965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hidden="1" customHeight="1" x14ac:dyDescent="0.25">
      <c r="A602" s="54" t="s">
        <v>966</v>
      </c>
      <c r="B602" s="54" t="s">
        <v>967</v>
      </c>
      <c r="C602" s="31">
        <v>4301031285</v>
      </c>
      <c r="D602" s="749">
        <v>4640242181639</v>
      </c>
      <c r="E602" s="750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103</v>
      </c>
      <c r="L602" s="32"/>
      <c r="M602" s="33" t="s">
        <v>67</v>
      </c>
      <c r="N602" s="33"/>
      <c r="O602" s="32">
        <v>45</v>
      </c>
      <c r="P602" s="1000" t="s">
        <v>968</v>
      </c>
      <c r="Q602" s="752"/>
      <c r="R602" s="752"/>
      <c r="S602" s="752"/>
      <c r="T602" s="753"/>
      <c r="U602" s="34"/>
      <c r="V602" s="34"/>
      <c r="W602" s="35" t="s">
        <v>68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969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hidden="1" customHeight="1" x14ac:dyDescent="0.25">
      <c r="A603" s="54" t="s">
        <v>970</v>
      </c>
      <c r="B603" s="54" t="s">
        <v>971</v>
      </c>
      <c r="C603" s="31">
        <v>4301031287</v>
      </c>
      <c r="D603" s="749">
        <v>4640242181622</v>
      </c>
      <c r="E603" s="750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103</v>
      </c>
      <c r="L603" s="32"/>
      <c r="M603" s="33" t="s">
        <v>67</v>
      </c>
      <c r="N603" s="33"/>
      <c r="O603" s="32">
        <v>45</v>
      </c>
      <c r="P603" s="1113" t="s">
        <v>972</v>
      </c>
      <c r="Q603" s="752"/>
      <c r="R603" s="752"/>
      <c r="S603" s="752"/>
      <c r="T603" s="753"/>
      <c r="U603" s="34"/>
      <c r="V603" s="34"/>
      <c r="W603" s="35" t="s">
        <v>68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973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hidden="1" customHeight="1" x14ac:dyDescent="0.25">
      <c r="A604" s="54" t="s">
        <v>974</v>
      </c>
      <c r="B604" s="54" t="s">
        <v>975</v>
      </c>
      <c r="C604" s="31">
        <v>4301031203</v>
      </c>
      <c r="D604" s="749">
        <v>4640242180908</v>
      </c>
      <c r="E604" s="750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110</v>
      </c>
      <c r="L604" s="32"/>
      <c r="M604" s="33" t="s">
        <v>67</v>
      </c>
      <c r="N604" s="33"/>
      <c r="O604" s="32">
        <v>40</v>
      </c>
      <c r="P604" s="1012" t="s">
        <v>976</v>
      </c>
      <c r="Q604" s="752"/>
      <c r="R604" s="752"/>
      <c r="S604" s="752"/>
      <c r="T604" s="753"/>
      <c r="U604" s="34"/>
      <c r="V604" s="34"/>
      <c r="W604" s="35" t="s">
        <v>68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957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hidden="1" customHeight="1" x14ac:dyDescent="0.25">
      <c r="A605" s="54" t="s">
        <v>977</v>
      </c>
      <c r="B605" s="54" t="s">
        <v>978</v>
      </c>
      <c r="C605" s="31">
        <v>4301031200</v>
      </c>
      <c r="D605" s="749">
        <v>4640242180489</v>
      </c>
      <c r="E605" s="750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110</v>
      </c>
      <c r="L605" s="32"/>
      <c r="M605" s="33" t="s">
        <v>67</v>
      </c>
      <c r="N605" s="33"/>
      <c r="O605" s="32">
        <v>40</v>
      </c>
      <c r="P605" s="1030" t="s">
        <v>979</v>
      </c>
      <c r="Q605" s="752"/>
      <c r="R605" s="752"/>
      <c r="S605" s="752"/>
      <c r="T605" s="753"/>
      <c r="U605" s="34"/>
      <c r="V605" s="34"/>
      <c r="W605" s="35" t="s">
        <v>68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961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hidden="1" x14ac:dyDescent="0.2">
      <c r="A606" s="747"/>
      <c r="B606" s="746"/>
      <c r="C606" s="746"/>
      <c r="D606" s="746"/>
      <c r="E606" s="746"/>
      <c r="F606" s="746"/>
      <c r="G606" s="746"/>
      <c r="H606" s="746"/>
      <c r="I606" s="746"/>
      <c r="J606" s="746"/>
      <c r="K606" s="746"/>
      <c r="L606" s="746"/>
      <c r="M606" s="746"/>
      <c r="N606" s="746"/>
      <c r="O606" s="748"/>
      <c r="P606" s="758" t="s">
        <v>79</v>
      </c>
      <c r="Q606" s="759"/>
      <c r="R606" s="759"/>
      <c r="S606" s="759"/>
      <c r="T606" s="759"/>
      <c r="U606" s="759"/>
      <c r="V606" s="760"/>
      <c r="W606" s="37" t="s">
        <v>80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hidden="1" x14ac:dyDescent="0.2">
      <c r="A607" s="746"/>
      <c r="B607" s="746"/>
      <c r="C607" s="746"/>
      <c r="D607" s="746"/>
      <c r="E607" s="746"/>
      <c r="F607" s="746"/>
      <c r="G607" s="746"/>
      <c r="H607" s="746"/>
      <c r="I607" s="746"/>
      <c r="J607" s="746"/>
      <c r="K607" s="746"/>
      <c r="L607" s="746"/>
      <c r="M607" s="746"/>
      <c r="N607" s="746"/>
      <c r="O607" s="748"/>
      <c r="P607" s="758" t="s">
        <v>79</v>
      </c>
      <c r="Q607" s="759"/>
      <c r="R607" s="759"/>
      <c r="S607" s="759"/>
      <c r="T607" s="759"/>
      <c r="U607" s="759"/>
      <c r="V607" s="760"/>
      <c r="W607" s="37" t="s">
        <v>68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hidden="1" customHeight="1" x14ac:dyDescent="0.25">
      <c r="A608" s="757" t="s">
        <v>63</v>
      </c>
      <c r="B608" s="746"/>
      <c r="C608" s="746"/>
      <c r="D608" s="746"/>
      <c r="E608" s="746"/>
      <c r="F608" s="746"/>
      <c r="G608" s="746"/>
      <c r="H608" s="746"/>
      <c r="I608" s="746"/>
      <c r="J608" s="746"/>
      <c r="K608" s="746"/>
      <c r="L608" s="746"/>
      <c r="M608" s="746"/>
      <c r="N608" s="746"/>
      <c r="O608" s="746"/>
      <c r="P608" s="746"/>
      <c r="Q608" s="746"/>
      <c r="R608" s="746"/>
      <c r="S608" s="746"/>
      <c r="T608" s="746"/>
      <c r="U608" s="746"/>
      <c r="V608" s="746"/>
      <c r="W608" s="746"/>
      <c r="X608" s="746"/>
      <c r="Y608" s="746"/>
      <c r="Z608" s="746"/>
      <c r="AA608" s="737"/>
      <c r="AB608" s="737"/>
      <c r="AC608" s="737"/>
    </row>
    <row r="609" spans="1:68" ht="27" hidden="1" customHeight="1" x14ac:dyDescent="0.25">
      <c r="A609" s="54" t="s">
        <v>980</v>
      </c>
      <c r="B609" s="54" t="s">
        <v>981</v>
      </c>
      <c r="C609" s="31">
        <v>4301051746</v>
      </c>
      <c r="D609" s="749">
        <v>4640242180533</v>
      </c>
      <c r="E609" s="750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92</v>
      </c>
      <c r="L609" s="32"/>
      <c r="M609" s="33" t="s">
        <v>93</v>
      </c>
      <c r="N609" s="33"/>
      <c r="O609" s="32">
        <v>40</v>
      </c>
      <c r="P609" s="970" t="s">
        <v>982</v>
      </c>
      <c r="Q609" s="752"/>
      <c r="R609" s="752"/>
      <c r="S609" s="752"/>
      <c r="T609" s="753"/>
      <c r="U609" s="34"/>
      <c r="V609" s="34"/>
      <c r="W609" s="35" t="s">
        <v>68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983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980</v>
      </c>
      <c r="B610" s="54" t="s">
        <v>984</v>
      </c>
      <c r="C610" s="31">
        <v>4301051887</v>
      </c>
      <c r="D610" s="749">
        <v>4640242180533</v>
      </c>
      <c r="E610" s="750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92</v>
      </c>
      <c r="L610" s="32"/>
      <c r="M610" s="33" t="s">
        <v>93</v>
      </c>
      <c r="N610" s="33"/>
      <c r="O610" s="32">
        <v>45</v>
      </c>
      <c r="P610" s="893" t="s">
        <v>985</v>
      </c>
      <c r="Q610" s="752"/>
      <c r="R610" s="752"/>
      <c r="S610" s="752"/>
      <c r="T610" s="753"/>
      <c r="U610" s="34"/>
      <c r="V610" s="34"/>
      <c r="W610" s="35" t="s">
        <v>68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983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986</v>
      </c>
      <c r="B611" s="54" t="s">
        <v>987</v>
      </c>
      <c r="C611" s="31">
        <v>4301051933</v>
      </c>
      <c r="D611" s="749">
        <v>4640242180540</v>
      </c>
      <c r="E611" s="750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92</v>
      </c>
      <c r="L611" s="32"/>
      <c r="M611" s="33" t="s">
        <v>93</v>
      </c>
      <c r="N611" s="33"/>
      <c r="O611" s="32">
        <v>45</v>
      </c>
      <c r="P611" s="979" t="s">
        <v>988</v>
      </c>
      <c r="Q611" s="752"/>
      <c r="R611" s="752"/>
      <c r="S611" s="752"/>
      <c r="T611" s="753"/>
      <c r="U611" s="34"/>
      <c r="V611" s="34"/>
      <c r="W611" s="35" t="s">
        <v>68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989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990</v>
      </c>
      <c r="B612" s="54" t="s">
        <v>991</v>
      </c>
      <c r="C612" s="31">
        <v>4301051920</v>
      </c>
      <c r="D612" s="749">
        <v>4640242181233</v>
      </c>
      <c r="E612" s="750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66</v>
      </c>
      <c r="L612" s="32"/>
      <c r="M612" s="33" t="s">
        <v>132</v>
      </c>
      <c r="N612" s="33"/>
      <c r="O612" s="32">
        <v>45</v>
      </c>
      <c r="P612" s="1002" t="s">
        <v>992</v>
      </c>
      <c r="Q612" s="752"/>
      <c r="R612" s="752"/>
      <c r="S612" s="752"/>
      <c r="T612" s="753"/>
      <c r="U612" s="34"/>
      <c r="V612" s="34"/>
      <c r="W612" s="35" t="s">
        <v>68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983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993</v>
      </c>
      <c r="B613" s="54" t="s">
        <v>994</v>
      </c>
      <c r="C613" s="31">
        <v>4301051921</v>
      </c>
      <c r="D613" s="749">
        <v>4640242181226</v>
      </c>
      <c r="E613" s="750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66</v>
      </c>
      <c r="L613" s="32"/>
      <c r="M613" s="33" t="s">
        <v>132</v>
      </c>
      <c r="N613" s="33"/>
      <c r="O613" s="32">
        <v>45</v>
      </c>
      <c r="P613" s="754" t="s">
        <v>995</v>
      </c>
      <c r="Q613" s="752"/>
      <c r="R613" s="752"/>
      <c r="S613" s="752"/>
      <c r="T613" s="753"/>
      <c r="U613" s="34"/>
      <c r="V613" s="34"/>
      <c r="W613" s="35" t="s">
        <v>68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989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747"/>
      <c r="B614" s="746"/>
      <c r="C614" s="746"/>
      <c r="D614" s="746"/>
      <c r="E614" s="746"/>
      <c r="F614" s="746"/>
      <c r="G614" s="746"/>
      <c r="H614" s="746"/>
      <c r="I614" s="746"/>
      <c r="J614" s="746"/>
      <c r="K614" s="746"/>
      <c r="L614" s="746"/>
      <c r="M614" s="746"/>
      <c r="N614" s="746"/>
      <c r="O614" s="748"/>
      <c r="P614" s="758" t="s">
        <v>79</v>
      </c>
      <c r="Q614" s="759"/>
      <c r="R614" s="759"/>
      <c r="S614" s="759"/>
      <c r="T614" s="759"/>
      <c r="U614" s="759"/>
      <c r="V614" s="760"/>
      <c r="W614" s="37" t="s">
        <v>80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hidden="1" x14ac:dyDescent="0.2">
      <c r="A615" s="746"/>
      <c r="B615" s="746"/>
      <c r="C615" s="746"/>
      <c r="D615" s="746"/>
      <c r="E615" s="746"/>
      <c r="F615" s="746"/>
      <c r="G615" s="746"/>
      <c r="H615" s="746"/>
      <c r="I615" s="746"/>
      <c r="J615" s="746"/>
      <c r="K615" s="746"/>
      <c r="L615" s="746"/>
      <c r="M615" s="746"/>
      <c r="N615" s="746"/>
      <c r="O615" s="748"/>
      <c r="P615" s="758" t="s">
        <v>79</v>
      </c>
      <c r="Q615" s="759"/>
      <c r="R615" s="759"/>
      <c r="S615" s="759"/>
      <c r="T615" s="759"/>
      <c r="U615" s="759"/>
      <c r="V615" s="760"/>
      <c r="W615" s="37" t="s">
        <v>68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hidden="1" customHeight="1" x14ac:dyDescent="0.25">
      <c r="A616" s="757" t="s">
        <v>178</v>
      </c>
      <c r="B616" s="746"/>
      <c r="C616" s="746"/>
      <c r="D616" s="746"/>
      <c r="E616" s="746"/>
      <c r="F616" s="746"/>
      <c r="G616" s="746"/>
      <c r="H616" s="746"/>
      <c r="I616" s="746"/>
      <c r="J616" s="746"/>
      <c r="K616" s="746"/>
      <c r="L616" s="746"/>
      <c r="M616" s="746"/>
      <c r="N616" s="746"/>
      <c r="O616" s="746"/>
      <c r="P616" s="746"/>
      <c r="Q616" s="746"/>
      <c r="R616" s="746"/>
      <c r="S616" s="746"/>
      <c r="T616" s="746"/>
      <c r="U616" s="746"/>
      <c r="V616" s="746"/>
      <c r="W616" s="746"/>
      <c r="X616" s="746"/>
      <c r="Y616" s="746"/>
      <c r="Z616" s="746"/>
      <c r="AA616" s="737"/>
      <c r="AB616" s="737"/>
      <c r="AC616" s="737"/>
    </row>
    <row r="617" spans="1:68" ht="27" hidden="1" customHeight="1" x14ac:dyDescent="0.25">
      <c r="A617" s="54" t="s">
        <v>996</v>
      </c>
      <c r="B617" s="54" t="s">
        <v>997</v>
      </c>
      <c r="C617" s="31">
        <v>4301060354</v>
      </c>
      <c r="D617" s="749">
        <v>4640242180120</v>
      </c>
      <c r="E617" s="750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92</v>
      </c>
      <c r="L617" s="32"/>
      <c r="M617" s="33" t="s">
        <v>67</v>
      </c>
      <c r="N617" s="33"/>
      <c r="O617" s="32">
        <v>40</v>
      </c>
      <c r="P617" s="1009" t="s">
        <v>998</v>
      </c>
      <c r="Q617" s="752"/>
      <c r="R617" s="752"/>
      <c r="S617" s="752"/>
      <c r="T617" s="753"/>
      <c r="U617" s="34"/>
      <c r="V617" s="34"/>
      <c r="W617" s="35" t="s">
        <v>68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999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996</v>
      </c>
      <c r="B618" s="54" t="s">
        <v>1000</v>
      </c>
      <c r="C618" s="31">
        <v>4301060408</v>
      </c>
      <c r="D618" s="749">
        <v>4640242180120</v>
      </c>
      <c r="E618" s="750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92</v>
      </c>
      <c r="L618" s="32"/>
      <c r="M618" s="33" t="s">
        <v>67</v>
      </c>
      <c r="N618" s="33"/>
      <c r="O618" s="32">
        <v>40</v>
      </c>
      <c r="P618" s="1028" t="s">
        <v>1001</v>
      </c>
      <c r="Q618" s="752"/>
      <c r="R618" s="752"/>
      <c r="S618" s="752"/>
      <c r="T618" s="753"/>
      <c r="U618" s="34"/>
      <c r="V618" s="34"/>
      <c r="W618" s="35" t="s">
        <v>68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999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1002</v>
      </c>
      <c r="B619" s="54" t="s">
        <v>1003</v>
      </c>
      <c r="C619" s="31">
        <v>4301060355</v>
      </c>
      <c r="D619" s="749">
        <v>4640242180137</v>
      </c>
      <c r="E619" s="750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92</v>
      </c>
      <c r="L619" s="32"/>
      <c r="M619" s="33" t="s">
        <v>67</v>
      </c>
      <c r="N619" s="33"/>
      <c r="O619" s="32">
        <v>40</v>
      </c>
      <c r="P619" s="998" t="s">
        <v>1004</v>
      </c>
      <c r="Q619" s="752"/>
      <c r="R619" s="752"/>
      <c r="S619" s="752"/>
      <c r="T619" s="753"/>
      <c r="U619" s="34"/>
      <c r="V619" s="34"/>
      <c r="W619" s="35" t="s">
        <v>68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1005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1002</v>
      </c>
      <c r="B620" s="54" t="s">
        <v>1006</v>
      </c>
      <c r="C620" s="31">
        <v>4301060407</v>
      </c>
      <c r="D620" s="749">
        <v>4640242180137</v>
      </c>
      <c r="E620" s="750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92</v>
      </c>
      <c r="L620" s="32"/>
      <c r="M620" s="33" t="s">
        <v>67</v>
      </c>
      <c r="N620" s="33"/>
      <c r="O620" s="32">
        <v>40</v>
      </c>
      <c r="P620" s="1032" t="s">
        <v>1007</v>
      </c>
      <c r="Q620" s="752"/>
      <c r="R620" s="752"/>
      <c r="S620" s="752"/>
      <c r="T620" s="753"/>
      <c r="U620" s="34"/>
      <c r="V620" s="34"/>
      <c r="W620" s="35" t="s">
        <v>68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1005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idden="1" x14ac:dyDescent="0.2">
      <c r="A621" s="747"/>
      <c r="B621" s="746"/>
      <c r="C621" s="746"/>
      <c r="D621" s="746"/>
      <c r="E621" s="746"/>
      <c r="F621" s="746"/>
      <c r="G621" s="746"/>
      <c r="H621" s="746"/>
      <c r="I621" s="746"/>
      <c r="J621" s="746"/>
      <c r="K621" s="746"/>
      <c r="L621" s="746"/>
      <c r="M621" s="746"/>
      <c r="N621" s="746"/>
      <c r="O621" s="748"/>
      <c r="P621" s="758" t="s">
        <v>79</v>
      </c>
      <c r="Q621" s="759"/>
      <c r="R621" s="759"/>
      <c r="S621" s="759"/>
      <c r="T621" s="759"/>
      <c r="U621" s="759"/>
      <c r="V621" s="760"/>
      <c r="W621" s="37" t="s">
        <v>80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hidden="1" x14ac:dyDescent="0.2">
      <c r="A622" s="746"/>
      <c r="B622" s="746"/>
      <c r="C622" s="746"/>
      <c r="D622" s="746"/>
      <c r="E622" s="746"/>
      <c r="F622" s="746"/>
      <c r="G622" s="746"/>
      <c r="H622" s="746"/>
      <c r="I622" s="746"/>
      <c r="J622" s="746"/>
      <c r="K622" s="746"/>
      <c r="L622" s="746"/>
      <c r="M622" s="746"/>
      <c r="N622" s="746"/>
      <c r="O622" s="748"/>
      <c r="P622" s="758" t="s">
        <v>79</v>
      </c>
      <c r="Q622" s="759"/>
      <c r="R622" s="759"/>
      <c r="S622" s="759"/>
      <c r="T622" s="759"/>
      <c r="U622" s="759"/>
      <c r="V622" s="760"/>
      <c r="W622" s="37" t="s">
        <v>68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hidden="1" customHeight="1" x14ac:dyDescent="0.25">
      <c r="A623" s="745" t="s">
        <v>1008</v>
      </c>
      <c r="B623" s="746"/>
      <c r="C623" s="746"/>
      <c r="D623" s="746"/>
      <c r="E623" s="746"/>
      <c r="F623" s="746"/>
      <c r="G623" s="746"/>
      <c r="H623" s="746"/>
      <c r="I623" s="746"/>
      <c r="J623" s="746"/>
      <c r="K623" s="746"/>
      <c r="L623" s="746"/>
      <c r="M623" s="746"/>
      <c r="N623" s="746"/>
      <c r="O623" s="746"/>
      <c r="P623" s="746"/>
      <c r="Q623" s="746"/>
      <c r="R623" s="746"/>
      <c r="S623" s="746"/>
      <c r="T623" s="746"/>
      <c r="U623" s="746"/>
      <c r="V623" s="746"/>
      <c r="W623" s="746"/>
      <c r="X623" s="746"/>
      <c r="Y623" s="746"/>
      <c r="Z623" s="746"/>
      <c r="AA623" s="736"/>
      <c r="AB623" s="736"/>
      <c r="AC623" s="736"/>
    </row>
    <row r="624" spans="1:68" ht="14.25" hidden="1" customHeight="1" x14ac:dyDescent="0.25">
      <c r="A624" s="757" t="s">
        <v>89</v>
      </c>
      <c r="B624" s="746"/>
      <c r="C624" s="746"/>
      <c r="D624" s="746"/>
      <c r="E624" s="746"/>
      <c r="F624" s="746"/>
      <c r="G624" s="746"/>
      <c r="H624" s="746"/>
      <c r="I624" s="746"/>
      <c r="J624" s="746"/>
      <c r="K624" s="746"/>
      <c r="L624" s="746"/>
      <c r="M624" s="746"/>
      <c r="N624" s="746"/>
      <c r="O624" s="746"/>
      <c r="P624" s="746"/>
      <c r="Q624" s="746"/>
      <c r="R624" s="746"/>
      <c r="S624" s="746"/>
      <c r="T624" s="746"/>
      <c r="U624" s="746"/>
      <c r="V624" s="746"/>
      <c r="W624" s="746"/>
      <c r="X624" s="746"/>
      <c r="Y624" s="746"/>
      <c r="Z624" s="746"/>
      <c r="AA624" s="737"/>
      <c r="AB624" s="737"/>
      <c r="AC624" s="737"/>
    </row>
    <row r="625" spans="1:68" ht="27" hidden="1" customHeight="1" x14ac:dyDescent="0.25">
      <c r="A625" s="54" t="s">
        <v>1009</v>
      </c>
      <c r="B625" s="54" t="s">
        <v>1010</v>
      </c>
      <c r="C625" s="31">
        <v>4301011951</v>
      </c>
      <c r="D625" s="749">
        <v>4640242180045</v>
      </c>
      <c r="E625" s="750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92</v>
      </c>
      <c r="L625" s="32"/>
      <c r="M625" s="33" t="s">
        <v>96</v>
      </c>
      <c r="N625" s="33"/>
      <c r="O625" s="32">
        <v>55</v>
      </c>
      <c r="P625" s="1147" t="s">
        <v>1011</v>
      </c>
      <c r="Q625" s="752"/>
      <c r="R625" s="752"/>
      <c r="S625" s="752"/>
      <c r="T625" s="753"/>
      <c r="U625" s="34"/>
      <c r="V625" s="34"/>
      <c r="W625" s="35" t="s">
        <v>68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1012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1013</v>
      </c>
      <c r="B626" s="54" t="s">
        <v>1014</v>
      </c>
      <c r="C626" s="31">
        <v>4301011950</v>
      </c>
      <c r="D626" s="749">
        <v>4640242180601</v>
      </c>
      <c r="E626" s="750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92</v>
      </c>
      <c r="L626" s="32"/>
      <c r="M626" s="33" t="s">
        <v>96</v>
      </c>
      <c r="N626" s="33"/>
      <c r="O626" s="32">
        <v>55</v>
      </c>
      <c r="P626" s="775" t="s">
        <v>1015</v>
      </c>
      <c r="Q626" s="752"/>
      <c r="R626" s="752"/>
      <c r="S626" s="752"/>
      <c r="T626" s="753"/>
      <c r="U626" s="34"/>
      <c r="V626" s="34"/>
      <c r="W626" s="35" t="s">
        <v>68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1016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idden="1" x14ac:dyDescent="0.2">
      <c r="A627" s="747"/>
      <c r="B627" s="746"/>
      <c r="C627" s="746"/>
      <c r="D627" s="746"/>
      <c r="E627" s="746"/>
      <c r="F627" s="746"/>
      <c r="G627" s="746"/>
      <c r="H627" s="746"/>
      <c r="I627" s="746"/>
      <c r="J627" s="746"/>
      <c r="K627" s="746"/>
      <c r="L627" s="746"/>
      <c r="M627" s="746"/>
      <c r="N627" s="746"/>
      <c r="O627" s="748"/>
      <c r="P627" s="758" t="s">
        <v>79</v>
      </c>
      <c r="Q627" s="759"/>
      <c r="R627" s="759"/>
      <c r="S627" s="759"/>
      <c r="T627" s="759"/>
      <c r="U627" s="759"/>
      <c r="V627" s="760"/>
      <c r="W627" s="37" t="s">
        <v>80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hidden="1" x14ac:dyDescent="0.2">
      <c r="A628" s="746"/>
      <c r="B628" s="746"/>
      <c r="C628" s="746"/>
      <c r="D628" s="746"/>
      <c r="E628" s="746"/>
      <c r="F628" s="746"/>
      <c r="G628" s="746"/>
      <c r="H628" s="746"/>
      <c r="I628" s="746"/>
      <c r="J628" s="746"/>
      <c r="K628" s="746"/>
      <c r="L628" s="746"/>
      <c r="M628" s="746"/>
      <c r="N628" s="746"/>
      <c r="O628" s="748"/>
      <c r="P628" s="758" t="s">
        <v>79</v>
      </c>
      <c r="Q628" s="759"/>
      <c r="R628" s="759"/>
      <c r="S628" s="759"/>
      <c r="T628" s="759"/>
      <c r="U628" s="759"/>
      <c r="V628" s="760"/>
      <c r="W628" s="37" t="s">
        <v>68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hidden="1" customHeight="1" x14ac:dyDescent="0.25">
      <c r="A629" s="757" t="s">
        <v>136</v>
      </c>
      <c r="B629" s="746"/>
      <c r="C629" s="746"/>
      <c r="D629" s="746"/>
      <c r="E629" s="746"/>
      <c r="F629" s="746"/>
      <c r="G629" s="746"/>
      <c r="H629" s="746"/>
      <c r="I629" s="746"/>
      <c r="J629" s="746"/>
      <c r="K629" s="746"/>
      <c r="L629" s="746"/>
      <c r="M629" s="746"/>
      <c r="N629" s="746"/>
      <c r="O629" s="746"/>
      <c r="P629" s="746"/>
      <c r="Q629" s="746"/>
      <c r="R629" s="746"/>
      <c r="S629" s="746"/>
      <c r="T629" s="746"/>
      <c r="U629" s="746"/>
      <c r="V629" s="746"/>
      <c r="W629" s="746"/>
      <c r="X629" s="746"/>
      <c r="Y629" s="746"/>
      <c r="Z629" s="746"/>
      <c r="AA629" s="737"/>
      <c r="AB629" s="737"/>
      <c r="AC629" s="737"/>
    </row>
    <row r="630" spans="1:68" ht="27" hidden="1" customHeight="1" x14ac:dyDescent="0.25">
      <c r="A630" s="54" t="s">
        <v>1017</v>
      </c>
      <c r="B630" s="54" t="s">
        <v>1018</v>
      </c>
      <c r="C630" s="31">
        <v>4301020314</v>
      </c>
      <c r="D630" s="749">
        <v>4640242180090</v>
      </c>
      <c r="E630" s="750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92</v>
      </c>
      <c r="L630" s="32"/>
      <c r="M630" s="33" t="s">
        <v>96</v>
      </c>
      <c r="N630" s="33"/>
      <c r="O630" s="32">
        <v>50</v>
      </c>
      <c r="P630" s="1020" t="s">
        <v>1019</v>
      </c>
      <c r="Q630" s="752"/>
      <c r="R630" s="752"/>
      <c r="S630" s="752"/>
      <c r="T630" s="753"/>
      <c r="U630" s="34"/>
      <c r="V630" s="34"/>
      <c r="W630" s="35" t="s">
        <v>68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1020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47"/>
      <c r="B631" s="746"/>
      <c r="C631" s="746"/>
      <c r="D631" s="746"/>
      <c r="E631" s="746"/>
      <c r="F631" s="746"/>
      <c r="G631" s="746"/>
      <c r="H631" s="746"/>
      <c r="I631" s="746"/>
      <c r="J631" s="746"/>
      <c r="K631" s="746"/>
      <c r="L631" s="746"/>
      <c r="M631" s="746"/>
      <c r="N631" s="746"/>
      <c r="O631" s="748"/>
      <c r="P631" s="758" t="s">
        <v>79</v>
      </c>
      <c r="Q631" s="759"/>
      <c r="R631" s="759"/>
      <c r="S631" s="759"/>
      <c r="T631" s="759"/>
      <c r="U631" s="759"/>
      <c r="V631" s="760"/>
      <c r="W631" s="37" t="s">
        <v>80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hidden="1" x14ac:dyDescent="0.2">
      <c r="A632" s="746"/>
      <c r="B632" s="746"/>
      <c r="C632" s="746"/>
      <c r="D632" s="746"/>
      <c r="E632" s="746"/>
      <c r="F632" s="746"/>
      <c r="G632" s="746"/>
      <c r="H632" s="746"/>
      <c r="I632" s="746"/>
      <c r="J632" s="746"/>
      <c r="K632" s="746"/>
      <c r="L632" s="746"/>
      <c r="M632" s="746"/>
      <c r="N632" s="746"/>
      <c r="O632" s="748"/>
      <c r="P632" s="758" t="s">
        <v>79</v>
      </c>
      <c r="Q632" s="759"/>
      <c r="R632" s="759"/>
      <c r="S632" s="759"/>
      <c r="T632" s="759"/>
      <c r="U632" s="759"/>
      <c r="V632" s="760"/>
      <c r="W632" s="37" t="s">
        <v>68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hidden="1" customHeight="1" x14ac:dyDescent="0.25">
      <c r="A633" s="757" t="s">
        <v>147</v>
      </c>
      <c r="B633" s="746"/>
      <c r="C633" s="746"/>
      <c r="D633" s="746"/>
      <c r="E633" s="746"/>
      <c r="F633" s="746"/>
      <c r="G633" s="746"/>
      <c r="H633" s="746"/>
      <c r="I633" s="746"/>
      <c r="J633" s="746"/>
      <c r="K633" s="746"/>
      <c r="L633" s="746"/>
      <c r="M633" s="746"/>
      <c r="N633" s="746"/>
      <c r="O633" s="746"/>
      <c r="P633" s="746"/>
      <c r="Q633" s="746"/>
      <c r="R633" s="746"/>
      <c r="S633" s="746"/>
      <c r="T633" s="746"/>
      <c r="U633" s="746"/>
      <c r="V633" s="746"/>
      <c r="W633" s="746"/>
      <c r="X633" s="746"/>
      <c r="Y633" s="746"/>
      <c r="Z633" s="746"/>
      <c r="AA633" s="737"/>
      <c r="AB633" s="737"/>
      <c r="AC633" s="737"/>
    </row>
    <row r="634" spans="1:68" ht="27" hidden="1" customHeight="1" x14ac:dyDescent="0.25">
      <c r="A634" s="54" t="s">
        <v>1021</v>
      </c>
      <c r="B634" s="54" t="s">
        <v>1022</v>
      </c>
      <c r="C634" s="31">
        <v>4301031321</v>
      </c>
      <c r="D634" s="749">
        <v>4640242180076</v>
      </c>
      <c r="E634" s="750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103</v>
      </c>
      <c r="L634" s="32"/>
      <c r="M634" s="33" t="s">
        <v>67</v>
      </c>
      <c r="N634" s="33"/>
      <c r="O634" s="32">
        <v>40</v>
      </c>
      <c r="P634" s="827" t="s">
        <v>1023</v>
      </c>
      <c r="Q634" s="752"/>
      <c r="R634" s="752"/>
      <c r="S634" s="752"/>
      <c r="T634" s="753"/>
      <c r="U634" s="34"/>
      <c r="V634" s="34"/>
      <c r="W634" s="35" t="s">
        <v>68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1024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idden="1" x14ac:dyDescent="0.2">
      <c r="A635" s="747"/>
      <c r="B635" s="746"/>
      <c r="C635" s="746"/>
      <c r="D635" s="746"/>
      <c r="E635" s="746"/>
      <c r="F635" s="746"/>
      <c r="G635" s="746"/>
      <c r="H635" s="746"/>
      <c r="I635" s="746"/>
      <c r="J635" s="746"/>
      <c r="K635" s="746"/>
      <c r="L635" s="746"/>
      <c r="M635" s="746"/>
      <c r="N635" s="746"/>
      <c r="O635" s="748"/>
      <c r="P635" s="758" t="s">
        <v>79</v>
      </c>
      <c r="Q635" s="759"/>
      <c r="R635" s="759"/>
      <c r="S635" s="759"/>
      <c r="T635" s="759"/>
      <c r="U635" s="759"/>
      <c r="V635" s="760"/>
      <c r="W635" s="37" t="s">
        <v>80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hidden="1" x14ac:dyDescent="0.2">
      <c r="A636" s="746"/>
      <c r="B636" s="746"/>
      <c r="C636" s="746"/>
      <c r="D636" s="746"/>
      <c r="E636" s="746"/>
      <c r="F636" s="746"/>
      <c r="G636" s="746"/>
      <c r="H636" s="746"/>
      <c r="I636" s="746"/>
      <c r="J636" s="746"/>
      <c r="K636" s="746"/>
      <c r="L636" s="746"/>
      <c r="M636" s="746"/>
      <c r="N636" s="746"/>
      <c r="O636" s="748"/>
      <c r="P636" s="758" t="s">
        <v>79</v>
      </c>
      <c r="Q636" s="759"/>
      <c r="R636" s="759"/>
      <c r="S636" s="759"/>
      <c r="T636" s="759"/>
      <c r="U636" s="759"/>
      <c r="V636" s="760"/>
      <c r="W636" s="37" t="s">
        <v>68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hidden="1" customHeight="1" x14ac:dyDescent="0.25">
      <c r="A637" s="757" t="s">
        <v>63</v>
      </c>
      <c r="B637" s="746"/>
      <c r="C637" s="746"/>
      <c r="D637" s="746"/>
      <c r="E637" s="746"/>
      <c r="F637" s="746"/>
      <c r="G637" s="746"/>
      <c r="H637" s="746"/>
      <c r="I637" s="746"/>
      <c r="J637" s="746"/>
      <c r="K637" s="746"/>
      <c r="L637" s="746"/>
      <c r="M637" s="746"/>
      <c r="N637" s="746"/>
      <c r="O637" s="746"/>
      <c r="P637" s="746"/>
      <c r="Q637" s="746"/>
      <c r="R637" s="746"/>
      <c r="S637" s="746"/>
      <c r="T637" s="746"/>
      <c r="U637" s="746"/>
      <c r="V637" s="746"/>
      <c r="W637" s="746"/>
      <c r="X637" s="746"/>
      <c r="Y637" s="746"/>
      <c r="Z637" s="746"/>
      <c r="AA637" s="737"/>
      <c r="AB637" s="737"/>
      <c r="AC637" s="737"/>
    </row>
    <row r="638" spans="1:68" ht="27" hidden="1" customHeight="1" x14ac:dyDescent="0.25">
      <c r="A638" s="54" t="s">
        <v>1025</v>
      </c>
      <c r="B638" s="54" t="s">
        <v>1026</v>
      </c>
      <c r="C638" s="31">
        <v>4301051474</v>
      </c>
      <c r="D638" s="749">
        <v>4640242180113</v>
      </c>
      <c r="E638" s="750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92</v>
      </c>
      <c r="L638" s="32"/>
      <c r="M638" s="33" t="s">
        <v>67</v>
      </c>
      <c r="N638" s="33"/>
      <c r="O638" s="32">
        <v>45</v>
      </c>
      <c r="P638" s="909" t="s">
        <v>1027</v>
      </c>
      <c r="Q638" s="752"/>
      <c r="R638" s="752"/>
      <c r="S638" s="752"/>
      <c r="T638" s="753"/>
      <c r="U638" s="34"/>
      <c r="V638" s="34"/>
      <c r="W638" s="35" t="s">
        <v>68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1028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1029</v>
      </c>
      <c r="B639" s="54" t="s">
        <v>1030</v>
      </c>
      <c r="C639" s="31">
        <v>4301051780</v>
      </c>
      <c r="D639" s="749">
        <v>4640242180106</v>
      </c>
      <c r="E639" s="750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92</v>
      </c>
      <c r="L639" s="32"/>
      <c r="M639" s="33" t="s">
        <v>67</v>
      </c>
      <c r="N639" s="33"/>
      <c r="O639" s="32">
        <v>45</v>
      </c>
      <c r="P639" s="1081" t="s">
        <v>1031</v>
      </c>
      <c r="Q639" s="752"/>
      <c r="R639" s="752"/>
      <c r="S639" s="752"/>
      <c r="T639" s="753"/>
      <c r="U639" s="34"/>
      <c r="V639" s="34"/>
      <c r="W639" s="35" t="s">
        <v>68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1032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47"/>
      <c r="B640" s="746"/>
      <c r="C640" s="746"/>
      <c r="D640" s="746"/>
      <c r="E640" s="746"/>
      <c r="F640" s="746"/>
      <c r="G640" s="746"/>
      <c r="H640" s="746"/>
      <c r="I640" s="746"/>
      <c r="J640" s="746"/>
      <c r="K640" s="746"/>
      <c r="L640" s="746"/>
      <c r="M640" s="746"/>
      <c r="N640" s="746"/>
      <c r="O640" s="748"/>
      <c r="P640" s="758" t="s">
        <v>79</v>
      </c>
      <c r="Q640" s="759"/>
      <c r="R640" s="759"/>
      <c r="S640" s="759"/>
      <c r="T640" s="759"/>
      <c r="U640" s="759"/>
      <c r="V640" s="760"/>
      <c r="W640" s="37" t="s">
        <v>80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hidden="1" x14ac:dyDescent="0.2">
      <c r="A641" s="746"/>
      <c r="B641" s="746"/>
      <c r="C641" s="746"/>
      <c r="D641" s="746"/>
      <c r="E641" s="746"/>
      <c r="F641" s="746"/>
      <c r="G641" s="746"/>
      <c r="H641" s="746"/>
      <c r="I641" s="746"/>
      <c r="J641" s="746"/>
      <c r="K641" s="746"/>
      <c r="L641" s="746"/>
      <c r="M641" s="746"/>
      <c r="N641" s="746"/>
      <c r="O641" s="748"/>
      <c r="P641" s="758" t="s">
        <v>79</v>
      </c>
      <c r="Q641" s="759"/>
      <c r="R641" s="759"/>
      <c r="S641" s="759"/>
      <c r="T641" s="759"/>
      <c r="U641" s="759"/>
      <c r="V641" s="760"/>
      <c r="W641" s="37" t="s">
        <v>68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2"/>
      <c r="B642" s="746"/>
      <c r="C642" s="746"/>
      <c r="D642" s="746"/>
      <c r="E642" s="746"/>
      <c r="F642" s="746"/>
      <c r="G642" s="746"/>
      <c r="H642" s="746"/>
      <c r="I642" s="746"/>
      <c r="J642" s="746"/>
      <c r="K642" s="746"/>
      <c r="L642" s="746"/>
      <c r="M642" s="746"/>
      <c r="N642" s="746"/>
      <c r="O642" s="873"/>
      <c r="P642" s="865" t="s">
        <v>1033</v>
      </c>
      <c r="Q642" s="866"/>
      <c r="R642" s="866"/>
      <c r="S642" s="866"/>
      <c r="T642" s="866"/>
      <c r="U642" s="866"/>
      <c r="V642" s="867"/>
      <c r="W642" s="37" t="s">
        <v>68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2156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2262.1799999999998</v>
      </c>
      <c r="Z642" s="37"/>
      <c r="AA642" s="744"/>
      <c r="AB642" s="744"/>
      <c r="AC642" s="744"/>
    </row>
    <row r="643" spans="1:33" x14ac:dyDescent="0.2">
      <c r="A643" s="746"/>
      <c r="B643" s="746"/>
      <c r="C643" s="746"/>
      <c r="D643" s="746"/>
      <c r="E643" s="746"/>
      <c r="F643" s="746"/>
      <c r="G643" s="746"/>
      <c r="H643" s="746"/>
      <c r="I643" s="746"/>
      <c r="J643" s="746"/>
      <c r="K643" s="746"/>
      <c r="L643" s="746"/>
      <c r="M643" s="746"/>
      <c r="N643" s="746"/>
      <c r="O643" s="873"/>
      <c r="P643" s="865" t="s">
        <v>1034</v>
      </c>
      <c r="Q643" s="866"/>
      <c r="R643" s="866"/>
      <c r="S643" s="866"/>
      <c r="T643" s="866"/>
      <c r="U643" s="866"/>
      <c r="V643" s="867"/>
      <c r="W643" s="37" t="s">
        <v>68</v>
      </c>
      <c r="X643" s="743">
        <f>IFERROR(SUM(BM22:BM639),"0")</f>
        <v>2274.0553061219825</v>
      </c>
      <c r="Y643" s="743">
        <f>IFERROR(SUM(BN22:BN639),"0")</f>
        <v>2385.942</v>
      </c>
      <c r="Z643" s="37"/>
      <c r="AA643" s="744"/>
      <c r="AB643" s="744"/>
      <c r="AC643" s="744"/>
    </row>
    <row r="644" spans="1:33" x14ac:dyDescent="0.2">
      <c r="A644" s="746"/>
      <c r="B644" s="746"/>
      <c r="C644" s="746"/>
      <c r="D644" s="746"/>
      <c r="E644" s="746"/>
      <c r="F644" s="746"/>
      <c r="G644" s="746"/>
      <c r="H644" s="746"/>
      <c r="I644" s="746"/>
      <c r="J644" s="746"/>
      <c r="K644" s="746"/>
      <c r="L644" s="746"/>
      <c r="M644" s="746"/>
      <c r="N644" s="746"/>
      <c r="O644" s="873"/>
      <c r="P644" s="865" t="s">
        <v>1035</v>
      </c>
      <c r="Q644" s="866"/>
      <c r="R644" s="866"/>
      <c r="S644" s="866"/>
      <c r="T644" s="866"/>
      <c r="U644" s="866"/>
      <c r="V644" s="867"/>
      <c r="W644" s="37" t="s">
        <v>1036</v>
      </c>
      <c r="X644" s="38">
        <f>ROUNDUP(SUM(BO22:BO639),0)</f>
        <v>4</v>
      </c>
      <c r="Y644" s="38">
        <f>ROUNDUP(SUM(BP22:BP639),0)</f>
        <v>4</v>
      </c>
      <c r="Z644" s="37"/>
      <c r="AA644" s="744"/>
      <c r="AB644" s="744"/>
      <c r="AC644" s="744"/>
    </row>
    <row r="645" spans="1:33" x14ac:dyDescent="0.2">
      <c r="A645" s="746"/>
      <c r="B645" s="746"/>
      <c r="C645" s="746"/>
      <c r="D645" s="746"/>
      <c r="E645" s="746"/>
      <c r="F645" s="746"/>
      <c r="G645" s="746"/>
      <c r="H645" s="746"/>
      <c r="I645" s="746"/>
      <c r="J645" s="746"/>
      <c r="K645" s="746"/>
      <c r="L645" s="746"/>
      <c r="M645" s="746"/>
      <c r="N645" s="746"/>
      <c r="O645" s="873"/>
      <c r="P645" s="865" t="s">
        <v>1037</v>
      </c>
      <c r="Q645" s="866"/>
      <c r="R645" s="866"/>
      <c r="S645" s="866"/>
      <c r="T645" s="866"/>
      <c r="U645" s="866"/>
      <c r="V645" s="867"/>
      <c r="W645" s="37" t="s">
        <v>68</v>
      </c>
      <c r="X645" s="743">
        <f>GrossWeightTotal+PalletQtyTotal*25</f>
        <v>2374.0553061219825</v>
      </c>
      <c r="Y645" s="743">
        <f>GrossWeightTotalR+PalletQtyTotalR*25</f>
        <v>2485.942</v>
      </c>
      <c r="Z645" s="37"/>
      <c r="AA645" s="744"/>
      <c r="AB645" s="744"/>
      <c r="AC645" s="744"/>
    </row>
    <row r="646" spans="1:33" x14ac:dyDescent="0.2">
      <c r="A646" s="746"/>
      <c r="B646" s="746"/>
      <c r="C646" s="746"/>
      <c r="D646" s="746"/>
      <c r="E646" s="746"/>
      <c r="F646" s="746"/>
      <c r="G646" s="746"/>
      <c r="H646" s="746"/>
      <c r="I646" s="746"/>
      <c r="J646" s="746"/>
      <c r="K646" s="746"/>
      <c r="L646" s="746"/>
      <c r="M646" s="746"/>
      <c r="N646" s="746"/>
      <c r="O646" s="873"/>
      <c r="P646" s="865" t="s">
        <v>1038</v>
      </c>
      <c r="Q646" s="866"/>
      <c r="R646" s="866"/>
      <c r="S646" s="866"/>
      <c r="T646" s="866"/>
      <c r="U646" s="866"/>
      <c r="V646" s="867"/>
      <c r="W646" s="37" t="s">
        <v>1036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384.65434543669841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403</v>
      </c>
      <c r="Z646" s="37"/>
      <c r="AA646" s="744"/>
      <c r="AB646" s="744"/>
      <c r="AC646" s="744"/>
    </row>
    <row r="647" spans="1:33" ht="14.25" hidden="1" customHeight="1" x14ac:dyDescent="0.2">
      <c r="A647" s="746"/>
      <c r="B647" s="746"/>
      <c r="C647" s="746"/>
      <c r="D647" s="746"/>
      <c r="E647" s="746"/>
      <c r="F647" s="746"/>
      <c r="G647" s="746"/>
      <c r="H647" s="746"/>
      <c r="I647" s="746"/>
      <c r="J647" s="746"/>
      <c r="K647" s="746"/>
      <c r="L647" s="746"/>
      <c r="M647" s="746"/>
      <c r="N647" s="746"/>
      <c r="O647" s="873"/>
      <c r="P647" s="865" t="s">
        <v>1039</v>
      </c>
      <c r="Q647" s="866"/>
      <c r="R647" s="866"/>
      <c r="S647" s="866"/>
      <c r="T647" s="866"/>
      <c r="U647" s="866"/>
      <c r="V647" s="867"/>
      <c r="W647" s="39" t="s">
        <v>1040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4.4601300000000004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1041</v>
      </c>
      <c r="B649" s="738" t="s">
        <v>62</v>
      </c>
      <c r="C649" s="764" t="s">
        <v>87</v>
      </c>
      <c r="D649" s="794"/>
      <c r="E649" s="794"/>
      <c r="F649" s="794"/>
      <c r="G649" s="794"/>
      <c r="H649" s="795"/>
      <c r="I649" s="764" t="s">
        <v>293</v>
      </c>
      <c r="J649" s="794"/>
      <c r="K649" s="794"/>
      <c r="L649" s="794"/>
      <c r="M649" s="794"/>
      <c r="N649" s="794"/>
      <c r="O649" s="794"/>
      <c r="P649" s="794"/>
      <c r="Q649" s="794"/>
      <c r="R649" s="794"/>
      <c r="S649" s="794"/>
      <c r="T649" s="794"/>
      <c r="U649" s="794"/>
      <c r="V649" s="794"/>
      <c r="W649" s="795"/>
      <c r="X649" s="764" t="s">
        <v>631</v>
      </c>
      <c r="Y649" s="795"/>
      <c r="Z649" s="764" t="s">
        <v>716</v>
      </c>
      <c r="AA649" s="794"/>
      <c r="AB649" s="794"/>
      <c r="AC649" s="795"/>
      <c r="AD649" s="738" t="s">
        <v>806</v>
      </c>
      <c r="AE649" s="738" t="s">
        <v>908</v>
      </c>
      <c r="AF649" s="764" t="s">
        <v>914</v>
      </c>
      <c r="AG649" s="795"/>
    </row>
    <row r="650" spans="1:33" ht="14.25" customHeight="1" thickTop="1" x14ac:dyDescent="0.2">
      <c r="A650" s="1023" t="s">
        <v>1042</v>
      </c>
      <c r="B650" s="764" t="s">
        <v>62</v>
      </c>
      <c r="C650" s="764" t="s">
        <v>88</v>
      </c>
      <c r="D650" s="764" t="s">
        <v>115</v>
      </c>
      <c r="E650" s="764" t="s">
        <v>186</v>
      </c>
      <c r="F650" s="764" t="s">
        <v>212</v>
      </c>
      <c r="G650" s="764" t="s">
        <v>259</v>
      </c>
      <c r="H650" s="764" t="s">
        <v>87</v>
      </c>
      <c r="I650" s="764" t="s">
        <v>294</v>
      </c>
      <c r="J650" s="764" t="s">
        <v>318</v>
      </c>
      <c r="K650" s="764" t="s">
        <v>390</v>
      </c>
      <c r="L650" s="764" t="s">
        <v>410</v>
      </c>
      <c r="M650" s="764" t="s">
        <v>435</v>
      </c>
      <c r="N650" s="739"/>
      <c r="O650" s="764" t="s">
        <v>462</v>
      </c>
      <c r="P650" s="764" t="s">
        <v>465</v>
      </c>
      <c r="Q650" s="764" t="s">
        <v>474</v>
      </c>
      <c r="R650" s="764" t="s">
        <v>492</v>
      </c>
      <c r="S650" s="764" t="s">
        <v>505</v>
      </c>
      <c r="T650" s="764" t="s">
        <v>518</v>
      </c>
      <c r="U650" s="764" t="s">
        <v>531</v>
      </c>
      <c r="V650" s="764" t="s">
        <v>535</v>
      </c>
      <c r="W650" s="764" t="s">
        <v>618</v>
      </c>
      <c r="X650" s="764" t="s">
        <v>632</v>
      </c>
      <c r="Y650" s="764" t="s">
        <v>673</v>
      </c>
      <c r="Z650" s="764" t="s">
        <v>717</v>
      </c>
      <c r="AA650" s="764" t="s">
        <v>770</v>
      </c>
      <c r="AB650" s="764" t="s">
        <v>787</v>
      </c>
      <c r="AC650" s="764" t="s">
        <v>799</v>
      </c>
      <c r="AD650" s="764" t="s">
        <v>806</v>
      </c>
      <c r="AE650" s="764" t="s">
        <v>908</v>
      </c>
      <c r="AF650" s="764" t="s">
        <v>914</v>
      </c>
      <c r="AG650" s="764" t="s">
        <v>1008</v>
      </c>
    </row>
    <row r="651" spans="1:33" ht="13.5" customHeight="1" thickBot="1" x14ac:dyDescent="0.25">
      <c r="A651" s="1024"/>
      <c r="B651" s="765"/>
      <c r="C651" s="765"/>
      <c r="D651" s="765"/>
      <c r="E651" s="765"/>
      <c r="F651" s="765"/>
      <c r="G651" s="765"/>
      <c r="H651" s="765"/>
      <c r="I651" s="765"/>
      <c r="J651" s="765"/>
      <c r="K651" s="765"/>
      <c r="L651" s="765"/>
      <c r="M651" s="765"/>
      <c r="N651" s="739"/>
      <c r="O651" s="765"/>
      <c r="P651" s="765"/>
      <c r="Q651" s="765"/>
      <c r="R651" s="765"/>
      <c r="S651" s="765"/>
      <c r="T651" s="765"/>
      <c r="U651" s="765"/>
      <c r="V651" s="765"/>
      <c r="W651" s="765"/>
      <c r="X651" s="765"/>
      <c r="Y651" s="765"/>
      <c r="Z651" s="765"/>
      <c r="AA651" s="765"/>
      <c r="AB651" s="765"/>
      <c r="AC651" s="765"/>
      <c r="AD651" s="765"/>
      <c r="AE651" s="765"/>
      <c r="AF651" s="765"/>
      <c r="AG651" s="765"/>
    </row>
    <row r="652" spans="1:33" ht="18" customHeight="1" thickTop="1" thickBot="1" x14ac:dyDescent="0.25">
      <c r="A652" s="40" t="s">
        <v>1043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0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68.400000000000006</v>
      </c>
      <c r="E652" s="46">
        <f>IFERROR(Y92*1,"0")+IFERROR(Y93*1,"0")+IFERROR(Y94*1,"0")+IFERROR(Y98*1,"0")+IFERROR(Y99*1,"0")+IFERROR(Y100*1,"0")+IFERROR(Y101*1,"0")+IFERROR(Y102*1,"0")+IFERROR(Y103*1,"0")+IFERROR(Y104*1,"0")</f>
        <v>69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120.6</v>
      </c>
      <c r="G652" s="46">
        <f>IFERROR(Y141*1,"0")+IFERROR(Y142*1,"0")+IFERROR(Y146*1,"0")+IFERROR(Y147*1,"0")+IFERROR(Y151*1,"0")+IFERROR(Y152*1,"0")</f>
        <v>0</v>
      </c>
      <c r="H652" s="46">
        <f>IFERROR(Y157*1,"0")+IFERROR(Y161*1,"0")+IFERROR(Y162*1,"0")+IFERROR(Y163*1,"0")+IFERROR(Y164*1,"0")+IFERROR(Y165*1,"0")+IFERROR(Y169*1,"0")+IFERROR(Y170*1,"0")</f>
        <v>0</v>
      </c>
      <c r="I652" s="46">
        <f>IFERROR(Y176*1,"0")+IFERROR(Y180*1,"0")+IFERROR(Y181*1,"0")+IFERROR(Y182*1,"0")+IFERROR(Y183*1,"0")+IFERROR(Y184*1,"0")+IFERROR(Y185*1,"0")+IFERROR(Y186*1,"0")+IFERROR(Y187*1,"0")</f>
        <v>199.14000000000001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519.6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33.6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98.699999999999989</v>
      </c>
      <c r="W652" s="46">
        <f>IFERROR(Y394*1,"0")+IFERROR(Y398*1,"0")+IFERROR(Y399*1,"0")+IFERROR(Y400*1,"0")</f>
        <v>0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717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225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10.5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200.64000000000001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aMthM35vAh1pWBylV7QqboK/OhC1fEYXH1KX2iRXN6BJZ8zg71bUMdPq0c4zq1UcNDStt5s7dW3dm07H4IT4sw==" saltValue="gONlDnwIFSFXKK3mKNmAzQ==" spinCount="100000" sheet="1" objects="1" scenarios="1" sort="0" autoFilter="0" pivotTables="0"/>
  <autoFilter ref="A18:AF64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57"/>
        <filter val="1,67"/>
        <filter val="10,00"/>
        <filter val="101,00"/>
        <filter val="11,00"/>
        <filter val="11,03"/>
        <filter val="117,00"/>
        <filter val="12,00"/>
        <filter val="120,00"/>
        <filter val="13,75"/>
        <filter val="14,58"/>
        <filter val="14,96"/>
        <filter val="140,00"/>
        <filter val="15,15"/>
        <filter val="17,00"/>
        <filter val="17,04"/>
        <filter val="18,00"/>
        <filter val="189,00"/>
        <filter val="2 156,00"/>
        <filter val="2 274,06"/>
        <filter val="2 374,06"/>
        <filter val="2,02"/>
        <filter val="2,33"/>
        <filter val="21,00"/>
        <filter val="214,00"/>
        <filter val="223,00"/>
        <filter val="24,78"/>
        <filter val="25,00"/>
        <filter val="255,00"/>
        <filter val="28,00"/>
        <filter val="3,00"/>
        <filter val="31,00"/>
        <filter val="33,00"/>
        <filter val="35,00"/>
        <filter val="36,00"/>
        <filter val="36,47"/>
        <filter val="384,65"/>
        <filter val="4"/>
        <filter val="4,00"/>
        <filter val="4,07"/>
        <filter val="4,29"/>
        <filter val="40,00"/>
        <filter val="44,00"/>
        <filter val="45,00"/>
        <filter val="46,00"/>
        <filter val="486,00"/>
        <filter val="5,00"/>
        <filter val="5,19"/>
        <filter val="5,87"/>
        <filter val="51,00"/>
        <filter val="547,00"/>
        <filter val="55,74"/>
        <filter val="56,00"/>
        <filter val="6,61"/>
        <filter val="61,00"/>
        <filter val="69,00"/>
        <filter val="7,80"/>
        <filter val="75,00"/>
        <filter val="79,00"/>
        <filter val="8,00"/>
        <filter val="80,00"/>
        <filter val="86,00"/>
        <filter val="89,17"/>
        <filter val="9,00"/>
      </filters>
    </filterColumn>
    <filterColumn colId="29" showButton="0"/>
    <filterColumn colId="30" showButton="0"/>
  </autoFilter>
  <mergeCells count="1149"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P132:V132"/>
    <mergeCell ref="P72:T72"/>
    <mergeCell ref="N17:N18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D468:E468"/>
    <mergeCell ref="P363:V363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D450:E450"/>
    <mergeCell ref="D223:E223"/>
    <mergeCell ref="P365:T365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541:T541"/>
    <mergeCell ref="D413:E413"/>
    <mergeCell ref="D484:E484"/>
    <mergeCell ref="D217:E217"/>
    <mergeCell ref="A501:O502"/>
    <mergeCell ref="D465:E465"/>
    <mergeCell ref="D440:E440"/>
    <mergeCell ref="P204:T204"/>
    <mergeCell ref="P446:T446"/>
    <mergeCell ref="D125:E125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P475:T475"/>
    <mergeCell ref="P93:T93"/>
    <mergeCell ref="P539:V539"/>
    <mergeCell ref="D207:E207"/>
    <mergeCell ref="P269:T269"/>
    <mergeCell ref="P164:T164"/>
    <mergeCell ref="D383:E383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A231:O232"/>
    <mergeCell ref="D222:E222"/>
    <mergeCell ref="A637:Z637"/>
    <mergeCell ref="P399:T399"/>
    <mergeCell ref="P333:T333"/>
    <mergeCell ref="P526:T526"/>
    <mergeCell ref="AB17:AB18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P57:V57"/>
    <mergeCell ref="A621:O622"/>
    <mergeCell ref="K650:K651"/>
    <mergeCell ref="G17:G18"/>
    <mergeCell ref="P171:V171"/>
    <mergeCell ref="A403:Z403"/>
    <mergeCell ref="P121:V121"/>
    <mergeCell ref="P647:V647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D604:E604"/>
    <mergeCell ref="P120:V120"/>
    <mergeCell ref="A508:O509"/>
    <mergeCell ref="D299:E299"/>
    <mergeCell ref="D541:E541"/>
    <mergeCell ref="D370:E370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P222:T222"/>
    <mergeCell ref="P193:T193"/>
    <mergeCell ref="A650:A651"/>
    <mergeCell ref="C650:C651"/>
    <mergeCell ref="D181:E181"/>
    <mergeCell ref="J650:J651"/>
    <mergeCell ref="P327:T327"/>
    <mergeCell ref="P500:T500"/>
    <mergeCell ref="P621:V621"/>
    <mergeCell ref="A571:O572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59:Z59"/>
    <mergeCell ref="A66:Z66"/>
    <mergeCell ref="P105:V105"/>
    <mergeCell ref="A562:Z562"/>
    <mergeCell ref="A160:Z160"/>
    <mergeCell ref="A598:Z598"/>
    <mergeCell ref="P577:V577"/>
    <mergeCell ref="P535:T535"/>
    <mergeCell ref="I650:I651"/>
    <mergeCell ref="A580:Z580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P41:V41"/>
    <mergeCell ref="D39:E39"/>
    <mergeCell ref="A9:C9"/>
    <mergeCell ref="P36:T36"/>
    <mergeCell ref="P342:T342"/>
    <mergeCell ref="P317:T317"/>
    <mergeCell ref="P146:T146"/>
    <mergeCell ref="D152:E152"/>
    <mergeCell ref="D394:E394"/>
    <mergeCell ref="A20:Z20"/>
    <mergeCell ref="P62:T62"/>
    <mergeCell ref="P270:T270"/>
    <mergeCell ref="P338:V338"/>
    <mergeCell ref="D36:E36"/>
    <mergeCell ref="P380:T38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A14:M14"/>
    <mergeCell ref="P595:T595"/>
    <mergeCell ref="D467:E467"/>
    <mergeCell ref="P611:T611"/>
    <mergeCell ref="P440:T440"/>
    <mergeCell ref="D554:E554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99:O200"/>
    <mergeCell ref="D555:E555"/>
    <mergeCell ref="P609:T609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A5:C5"/>
    <mergeCell ref="D9:E9"/>
    <mergeCell ref="A6:C6"/>
    <mergeCell ref="T6:U9"/>
    <mergeCell ref="P644:V644"/>
    <mergeCell ref="P450:T450"/>
    <mergeCell ref="A132:O133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P64:V64"/>
    <mergeCell ref="P362:V362"/>
    <mergeCell ref="A423:Z423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P304:V304"/>
    <mergeCell ref="A540:Z540"/>
    <mergeCell ref="P344:V344"/>
    <mergeCell ref="D52:E52"/>
    <mergeCell ref="D113:E113"/>
    <mergeCell ref="P180:T180"/>
    <mergeCell ref="P424:T424"/>
    <mergeCell ref="D582:E582"/>
    <mergeCell ref="D533:E533"/>
    <mergeCell ref="P55:T55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D548:E548"/>
    <mergeCell ref="A492:Z492"/>
    <mergeCell ref="P406:T406"/>
    <mergeCell ref="D72:E72"/>
    <mergeCell ref="A177:O178"/>
    <mergeCell ref="D235:E235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W17:W18"/>
    <mergeCell ref="P96:V96"/>
    <mergeCell ref="P261:V261"/>
    <mergeCell ref="P118:T118"/>
    <mergeCell ref="P142:T142"/>
    <mergeCell ref="P117:T117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A449:Z449"/>
    <mergeCell ref="D110:E110"/>
    <mergeCell ref="P27:V27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P566:V566"/>
    <mergeCell ref="P517:V517"/>
    <mergeCell ref="P395:V395"/>
    <mergeCell ref="P209:T209"/>
    <mergeCell ref="P147:T147"/>
    <mergeCell ref="P445:T445"/>
    <mergeCell ref="A34:Z34"/>
    <mergeCell ref="A568:Z568"/>
    <mergeCell ref="P614:V614"/>
    <mergeCell ref="P498:T498"/>
    <mergeCell ref="P295:V295"/>
    <mergeCell ref="P178:V178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D587:E587"/>
    <mergeCell ref="P159:V159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A510:Z510"/>
    <mergeCell ref="A513:O514"/>
    <mergeCell ref="D473:E473"/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  <mergeCell ref="P459:V459"/>
    <mergeCell ref="A515:Z515"/>
    <mergeCell ref="P546:V54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1044</v>
      </c>
      <c r="H1" s="52"/>
    </row>
    <row r="3" spans="2:8" x14ac:dyDescent="0.2">
      <c r="B3" s="47" t="s">
        <v>1045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1046</v>
      </c>
      <c r="C6" s="47" t="s">
        <v>1047</v>
      </c>
      <c r="D6" s="47" t="s">
        <v>1048</v>
      </c>
      <c r="E6" s="47"/>
    </row>
    <row r="7" spans="2:8" x14ac:dyDescent="0.2">
      <c r="B7" s="47" t="s">
        <v>1049</v>
      </c>
      <c r="C7" s="47" t="s">
        <v>1050</v>
      </c>
      <c r="D7" s="47" t="s">
        <v>1051</v>
      </c>
      <c r="E7" s="47"/>
    </row>
    <row r="8" spans="2:8" x14ac:dyDescent="0.2">
      <c r="B8" s="47" t="s">
        <v>1052</v>
      </c>
      <c r="C8" s="47" t="s">
        <v>1053</v>
      </c>
      <c r="D8" s="47" t="s">
        <v>1054</v>
      </c>
      <c r="E8" s="47"/>
    </row>
    <row r="9" spans="2:8" x14ac:dyDescent="0.2">
      <c r="B9" s="47" t="s">
        <v>14</v>
      </c>
      <c r="C9" s="47" t="s">
        <v>1055</v>
      </c>
      <c r="D9" s="47" t="s">
        <v>1056</v>
      </c>
      <c r="E9" s="47"/>
    </row>
    <row r="11" spans="2:8" x14ac:dyDescent="0.2">
      <c r="B11" s="47" t="s">
        <v>1057</v>
      </c>
      <c r="C11" s="47" t="s">
        <v>1047</v>
      </c>
      <c r="D11" s="47"/>
      <c r="E11" s="47"/>
    </row>
    <row r="13" spans="2:8" x14ac:dyDescent="0.2">
      <c r="B13" s="47" t="s">
        <v>1058</v>
      </c>
      <c r="C13" s="47" t="s">
        <v>1050</v>
      </c>
      <c r="D13" s="47"/>
      <c r="E13" s="47"/>
    </row>
    <row r="15" spans="2:8" x14ac:dyDescent="0.2">
      <c r="B15" s="47" t="s">
        <v>1059</v>
      </c>
      <c r="C15" s="47" t="s">
        <v>1053</v>
      </c>
      <c r="D15" s="47"/>
      <c r="E15" s="47"/>
    </row>
    <row r="17" spans="2:5" x14ac:dyDescent="0.2">
      <c r="B17" s="47" t="s">
        <v>1060</v>
      </c>
      <c r="C17" s="47" t="s">
        <v>1055</v>
      </c>
      <c r="D17" s="47"/>
      <c r="E17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  <row r="21" spans="2:5" x14ac:dyDescent="0.2">
      <c r="B21" s="47" t="s">
        <v>1063</v>
      </c>
      <c r="C21" s="47"/>
      <c r="D21" s="47"/>
      <c r="E21" s="47"/>
    </row>
    <row r="22" spans="2:5" x14ac:dyDescent="0.2">
      <c r="B22" s="47" t="s">
        <v>1064</v>
      </c>
      <c r="C22" s="47"/>
      <c r="D22" s="47"/>
      <c r="E22" s="47"/>
    </row>
    <row r="23" spans="2:5" x14ac:dyDescent="0.2">
      <c r="B23" s="47" t="s">
        <v>1065</v>
      </c>
      <c r="C23" s="47"/>
      <c r="D23" s="47"/>
      <c r="E23" s="47"/>
    </row>
    <row r="24" spans="2:5" x14ac:dyDescent="0.2">
      <c r="B24" s="47" t="s">
        <v>1066</v>
      </c>
      <c r="C24" s="47"/>
      <c r="D24" s="47"/>
      <c r="E24" s="47"/>
    </row>
    <row r="25" spans="2:5" x14ac:dyDescent="0.2">
      <c r="B25" s="47" t="s">
        <v>1067</v>
      </c>
      <c r="C25" s="47"/>
      <c r="D25" s="47"/>
      <c r="E25" s="47"/>
    </row>
    <row r="26" spans="2:5" x14ac:dyDescent="0.2">
      <c r="B26" s="47" t="s">
        <v>1068</v>
      </c>
      <c r="C26" s="47"/>
      <c r="D26" s="47"/>
      <c r="E26" s="47"/>
    </row>
    <row r="27" spans="2:5" x14ac:dyDescent="0.2">
      <c r="B27" s="47" t="s">
        <v>1069</v>
      </c>
      <c r="C27" s="47"/>
      <c r="D27" s="47"/>
      <c r="E27" s="47"/>
    </row>
    <row r="28" spans="2:5" x14ac:dyDescent="0.2">
      <c r="B28" s="47" t="s">
        <v>1070</v>
      </c>
      <c r="C28" s="47"/>
      <c r="D28" s="47"/>
      <c r="E28" s="47"/>
    </row>
    <row r="29" spans="2:5" x14ac:dyDescent="0.2">
      <c r="B29" s="47" t="s">
        <v>1071</v>
      </c>
      <c r="C29" s="47"/>
      <c r="D29" s="47"/>
      <c r="E29" s="47"/>
    </row>
  </sheetData>
  <sheetProtection algorithmName="SHA-512" hashValue="Lm7qNIjg31Jjr4tZXD5+tS+lscJ+UimK7NvfzTKTYraWYhyRUrVxwxMlGrc7cCCXYLm8TZytIcvE30YZgPJYfw==" saltValue="1jRel03pZD2PS5VIHT0vh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2025-03-06T10:31:49Z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