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9470CAC-1A4B-445D-AF9B-129753708A14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X331" i="1"/>
  <c r="BO330" i="1"/>
  <c r="BM330" i="1"/>
  <c r="Z330" i="1"/>
  <c r="Y330" i="1"/>
  <c r="BN330" i="1" s="1"/>
  <c r="BO329" i="1"/>
  <c r="BM329" i="1"/>
  <c r="Z329" i="1"/>
  <c r="Y329" i="1"/>
  <c r="BP329" i="1" s="1"/>
  <c r="BO328" i="1"/>
  <c r="BM328" i="1"/>
  <c r="Z328" i="1"/>
  <c r="Y328" i="1"/>
  <c r="BP328" i="1" s="1"/>
  <c r="BO327" i="1"/>
  <c r="BM327" i="1"/>
  <c r="Z327" i="1"/>
  <c r="Y327" i="1"/>
  <c r="BO326" i="1"/>
  <c r="BM326" i="1"/>
  <c r="Z326" i="1"/>
  <c r="Y326" i="1"/>
  <c r="BN326" i="1" s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O323" i="1"/>
  <c r="BM323" i="1"/>
  <c r="Z323" i="1"/>
  <c r="Y323" i="1"/>
  <c r="BO322" i="1"/>
  <c r="BM322" i="1"/>
  <c r="Z322" i="1"/>
  <c r="Y322" i="1"/>
  <c r="BN322" i="1" s="1"/>
  <c r="BO321" i="1"/>
  <c r="BM321" i="1"/>
  <c r="Z321" i="1"/>
  <c r="Y321" i="1"/>
  <c r="BP321" i="1" s="1"/>
  <c r="BO320" i="1"/>
  <c r="BM320" i="1"/>
  <c r="Z320" i="1"/>
  <c r="Y320" i="1"/>
  <c r="BP320" i="1" s="1"/>
  <c r="BO319" i="1"/>
  <c r="BM319" i="1"/>
  <c r="Z319" i="1"/>
  <c r="Y319" i="1"/>
  <c r="BO318" i="1"/>
  <c r="BM318" i="1"/>
  <c r="Z318" i="1"/>
  <c r="Y318" i="1"/>
  <c r="BN318" i="1" s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O314" i="1"/>
  <c r="BM314" i="1"/>
  <c r="Z314" i="1"/>
  <c r="Y314" i="1"/>
  <c r="BN314" i="1" s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O311" i="1"/>
  <c r="BM311" i="1"/>
  <c r="Z311" i="1"/>
  <c r="Y311" i="1"/>
  <c r="BO310" i="1"/>
  <c r="BM310" i="1"/>
  <c r="Z310" i="1"/>
  <c r="Y310" i="1"/>
  <c r="X308" i="1"/>
  <c r="X307" i="1"/>
  <c r="BO306" i="1"/>
  <c r="BM306" i="1"/>
  <c r="Z306" i="1"/>
  <c r="Y306" i="1"/>
  <c r="P306" i="1"/>
  <c r="BO305" i="1"/>
  <c r="BM305" i="1"/>
  <c r="Z305" i="1"/>
  <c r="Y305" i="1"/>
  <c r="BP305" i="1" s="1"/>
  <c r="BO304" i="1"/>
  <c r="BN304" i="1"/>
  <c r="BM304" i="1"/>
  <c r="Z304" i="1"/>
  <c r="Z307" i="1" s="1"/>
  <c r="Y304" i="1"/>
  <c r="BP304" i="1" s="1"/>
  <c r="X302" i="1"/>
  <c r="X301" i="1"/>
  <c r="BO300" i="1"/>
  <c r="BM300" i="1"/>
  <c r="Z300" i="1"/>
  <c r="Y300" i="1"/>
  <c r="BO299" i="1"/>
  <c r="BM299" i="1"/>
  <c r="Z299" i="1"/>
  <c r="Y299" i="1"/>
  <c r="X297" i="1"/>
  <c r="X296" i="1"/>
  <c r="BO295" i="1"/>
  <c r="BM295" i="1"/>
  <c r="Z295" i="1"/>
  <c r="Z296" i="1" s="1"/>
  <c r="Y295" i="1"/>
  <c r="Y296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X284" i="1"/>
  <c r="BO283" i="1"/>
  <c r="BM283" i="1"/>
  <c r="Z283" i="1"/>
  <c r="Z284" i="1" s="1"/>
  <c r="Y283" i="1"/>
  <c r="Y284" i="1" s="1"/>
  <c r="P283" i="1"/>
  <c r="X281" i="1"/>
  <c r="X280" i="1"/>
  <c r="BO279" i="1"/>
  <c r="BM279" i="1"/>
  <c r="Z279" i="1"/>
  <c r="Z280" i="1" s="1"/>
  <c r="Y279" i="1"/>
  <c r="BN279" i="1" s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O267" i="1"/>
  <c r="BM267" i="1"/>
  <c r="Z267" i="1"/>
  <c r="Z269" i="1" s="1"/>
  <c r="Y267" i="1"/>
  <c r="BN267" i="1" s="1"/>
  <c r="P267" i="1"/>
  <c r="X263" i="1"/>
  <c r="X262" i="1"/>
  <c r="BO261" i="1"/>
  <c r="BN261" i="1"/>
  <c r="BM261" i="1"/>
  <c r="Z261" i="1"/>
  <c r="Z262" i="1" s="1"/>
  <c r="Y261" i="1"/>
  <c r="Y262" i="1" s="1"/>
  <c r="P261" i="1"/>
  <c r="X257" i="1"/>
  <c r="X256" i="1"/>
  <c r="BO255" i="1"/>
  <c r="BN255" i="1"/>
  <c r="BM255" i="1"/>
  <c r="Z255" i="1"/>
  <c r="Y255" i="1"/>
  <c r="BP255" i="1" s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9" i="1"/>
  <c r="X238" i="1"/>
  <c r="BO237" i="1"/>
  <c r="BM237" i="1"/>
  <c r="Z237" i="1"/>
  <c r="Z238" i="1" s="1"/>
  <c r="Y237" i="1"/>
  <c r="BN237" i="1" s="1"/>
  <c r="P237" i="1"/>
  <c r="X234" i="1"/>
  <c r="X233" i="1"/>
  <c r="BO232" i="1"/>
  <c r="BM232" i="1"/>
  <c r="Z232" i="1"/>
  <c r="Y232" i="1"/>
  <c r="BP232" i="1" s="1"/>
  <c r="P232" i="1"/>
  <c r="BO231" i="1"/>
  <c r="BM231" i="1"/>
  <c r="Z231" i="1"/>
  <c r="Y231" i="1"/>
  <c r="P231" i="1"/>
  <c r="BO230" i="1"/>
  <c r="BM230" i="1"/>
  <c r="Z230" i="1"/>
  <c r="Y230" i="1"/>
  <c r="BN230" i="1" s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BO206" i="1"/>
  <c r="BM206" i="1"/>
  <c r="Z206" i="1"/>
  <c r="Y206" i="1"/>
  <c r="BN206" i="1" s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X194" i="1"/>
  <c r="BO193" i="1"/>
  <c r="BM193" i="1"/>
  <c r="Z193" i="1"/>
  <c r="Z194" i="1" s="1"/>
  <c r="Y193" i="1"/>
  <c r="BP193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Z190" i="1" s="1"/>
  <c r="Y187" i="1"/>
  <c r="P187" i="1"/>
  <c r="X183" i="1"/>
  <c r="X182" i="1"/>
  <c r="BO181" i="1"/>
  <c r="BM181" i="1"/>
  <c r="Z181" i="1"/>
  <c r="Y181" i="1"/>
  <c r="P181" i="1"/>
  <c r="BO180" i="1"/>
  <c r="BM180" i="1"/>
  <c r="Z180" i="1"/>
  <c r="Y180" i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BO173" i="1"/>
  <c r="BM173" i="1"/>
  <c r="Z173" i="1"/>
  <c r="Y173" i="1"/>
  <c r="X170" i="1"/>
  <c r="Y169" i="1"/>
  <c r="X169" i="1"/>
  <c r="BP168" i="1"/>
  <c r="BO168" i="1"/>
  <c r="BN168" i="1"/>
  <c r="BM168" i="1"/>
  <c r="Z168" i="1"/>
  <c r="Z169" i="1" s="1"/>
  <c r="Y168" i="1"/>
  <c r="Y170" i="1" s="1"/>
  <c r="X164" i="1"/>
  <c r="X163" i="1"/>
  <c r="BO162" i="1"/>
  <c r="BM162" i="1"/>
  <c r="Z162" i="1"/>
  <c r="Z163" i="1" s="1"/>
  <c r="Y162" i="1"/>
  <c r="Y164" i="1" s="1"/>
  <c r="P162" i="1"/>
  <c r="X159" i="1"/>
  <c r="X158" i="1"/>
  <c r="BO157" i="1"/>
  <c r="BM157" i="1"/>
  <c r="Z157" i="1"/>
  <c r="Y157" i="1"/>
  <c r="BP157" i="1" s="1"/>
  <c r="P157" i="1"/>
  <c r="BO156" i="1"/>
  <c r="BM156" i="1"/>
  <c r="Z156" i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X143" i="1"/>
  <c r="X142" i="1"/>
  <c r="BO141" i="1"/>
  <c r="BM141" i="1"/>
  <c r="Z141" i="1"/>
  <c r="Y141" i="1"/>
  <c r="BP141" i="1" s="1"/>
  <c r="P141" i="1"/>
  <c r="BO140" i="1"/>
  <c r="BM140" i="1"/>
  <c r="Z140" i="1"/>
  <c r="Y140" i="1"/>
  <c r="Y143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Y131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N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BP101" i="1" s="1"/>
  <c r="X98" i="1"/>
  <c r="X97" i="1"/>
  <c r="BO96" i="1"/>
  <c r="BM96" i="1"/>
  <c r="Z96" i="1"/>
  <c r="Y96" i="1"/>
  <c r="BP96" i="1" s="1"/>
  <c r="P96" i="1"/>
  <c r="BO95" i="1"/>
  <c r="BM95" i="1"/>
  <c r="Z95" i="1"/>
  <c r="Y95" i="1"/>
  <c r="P95" i="1"/>
  <c r="X92" i="1"/>
  <c r="X91" i="1"/>
  <c r="BO90" i="1"/>
  <c r="BN90" i="1"/>
  <c r="BM90" i="1"/>
  <c r="Z90" i="1"/>
  <c r="Z91" i="1" s="1"/>
  <c r="Y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X81" i="1"/>
  <c r="X80" i="1"/>
  <c r="BO79" i="1"/>
  <c r="BM79" i="1"/>
  <c r="Z79" i="1"/>
  <c r="Y79" i="1"/>
  <c r="BO78" i="1"/>
  <c r="BM78" i="1"/>
  <c r="Z78" i="1"/>
  <c r="Y78" i="1"/>
  <c r="BN78" i="1" s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BN75" i="1" s="1"/>
  <c r="BP74" i="1"/>
  <c r="BO74" i="1"/>
  <c r="BN74" i="1"/>
  <c r="BM74" i="1"/>
  <c r="Z74" i="1"/>
  <c r="Y74" i="1"/>
  <c r="P74" i="1"/>
  <c r="X72" i="1"/>
  <c r="X71" i="1"/>
  <c r="BO70" i="1"/>
  <c r="BM70" i="1"/>
  <c r="Z70" i="1"/>
  <c r="Y70" i="1"/>
  <c r="BP70" i="1" s="1"/>
  <c r="P70" i="1"/>
  <c r="BO69" i="1"/>
  <c r="BM69" i="1"/>
  <c r="Z69" i="1"/>
  <c r="Z71" i="1" s="1"/>
  <c r="Y69" i="1"/>
  <c r="P69" i="1"/>
  <c r="X67" i="1"/>
  <c r="X66" i="1"/>
  <c r="BO65" i="1"/>
  <c r="BM65" i="1"/>
  <c r="Z65" i="1"/>
  <c r="Y65" i="1"/>
  <c r="BP65" i="1" s="1"/>
  <c r="BO64" i="1"/>
  <c r="BM64" i="1"/>
  <c r="Z64" i="1"/>
  <c r="Z66" i="1" s="1"/>
  <c r="Y64" i="1"/>
  <c r="Y67" i="1" s="1"/>
  <c r="P64" i="1"/>
  <c r="X62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Y58" i="1"/>
  <c r="Y62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P45" i="1"/>
  <c r="X42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Y38" i="1"/>
  <c r="X35" i="1"/>
  <c r="X34" i="1"/>
  <c r="BP33" i="1"/>
  <c r="BO33" i="1"/>
  <c r="BN33" i="1"/>
  <c r="BM33" i="1"/>
  <c r="Z33" i="1"/>
  <c r="Y33" i="1"/>
  <c r="BO32" i="1"/>
  <c r="BM32" i="1"/>
  <c r="Z32" i="1"/>
  <c r="Y32" i="1"/>
  <c r="BP32" i="1" s="1"/>
  <c r="BO31" i="1"/>
  <c r="BM31" i="1"/>
  <c r="Z31" i="1"/>
  <c r="Y31" i="1"/>
  <c r="BO30" i="1"/>
  <c r="BM30" i="1"/>
  <c r="Z30" i="1"/>
  <c r="Y30" i="1"/>
  <c r="BN30" i="1" s="1"/>
  <c r="BP29" i="1"/>
  <c r="BO29" i="1"/>
  <c r="BN29" i="1"/>
  <c r="BM29" i="1"/>
  <c r="Z29" i="1"/>
  <c r="Y29" i="1"/>
  <c r="BO28" i="1"/>
  <c r="BM28" i="1"/>
  <c r="Z28" i="1"/>
  <c r="Y28" i="1"/>
  <c r="BN28" i="1" s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61" i="1" l="1"/>
  <c r="BP78" i="1"/>
  <c r="BP106" i="1"/>
  <c r="Z225" i="1"/>
  <c r="Y280" i="1"/>
  <c r="Z292" i="1"/>
  <c r="BP322" i="1"/>
  <c r="Y71" i="1"/>
  <c r="BN70" i="1"/>
  <c r="BP75" i="1"/>
  <c r="Z107" i="1"/>
  <c r="BN101" i="1"/>
  <c r="BN104" i="1"/>
  <c r="BN113" i="1"/>
  <c r="BN114" i="1"/>
  <c r="Z130" i="1"/>
  <c r="Z142" i="1"/>
  <c r="Y159" i="1"/>
  <c r="Z177" i="1"/>
  <c r="BP206" i="1"/>
  <c r="BN219" i="1"/>
  <c r="BN223" i="1"/>
  <c r="Y238" i="1"/>
  <c r="BP283" i="1"/>
  <c r="BP295" i="1"/>
  <c r="BN305" i="1"/>
  <c r="Y331" i="1"/>
  <c r="BP314" i="1"/>
  <c r="BN316" i="1"/>
  <c r="BN317" i="1"/>
  <c r="BN320" i="1"/>
  <c r="BN321" i="1"/>
  <c r="BP326" i="1"/>
  <c r="BN328" i="1"/>
  <c r="BN329" i="1"/>
  <c r="Y34" i="1"/>
  <c r="BP28" i="1"/>
  <c r="BP31" i="1"/>
  <c r="BN31" i="1"/>
  <c r="Y115" i="1"/>
  <c r="BN111" i="1"/>
  <c r="Y178" i="1"/>
  <c r="BN207" i="1"/>
  <c r="Y285" i="1"/>
  <c r="BN283" i="1"/>
  <c r="Z301" i="1"/>
  <c r="BP311" i="1"/>
  <c r="BN311" i="1"/>
  <c r="BP330" i="1"/>
  <c r="BP50" i="1"/>
  <c r="BN50" i="1"/>
  <c r="X339" i="1"/>
  <c r="BN221" i="1"/>
  <c r="Y226" i="1"/>
  <c r="BP46" i="1"/>
  <c r="BN46" i="1"/>
  <c r="Z86" i="1"/>
  <c r="Z34" i="1"/>
  <c r="Y92" i="1"/>
  <c r="Y91" i="1"/>
  <c r="BP90" i="1"/>
  <c r="Y98" i="1"/>
  <c r="BP95" i="1"/>
  <c r="BN95" i="1"/>
  <c r="Y190" i="1"/>
  <c r="Y195" i="1"/>
  <c r="BN193" i="1"/>
  <c r="BN232" i="1"/>
  <c r="BP318" i="1"/>
  <c r="Z215" i="1"/>
  <c r="Z97" i="1"/>
  <c r="BP181" i="1"/>
  <c r="BN181" i="1"/>
  <c r="Y263" i="1"/>
  <c r="BP261" i="1"/>
  <c r="BP319" i="1"/>
  <c r="BN319" i="1"/>
  <c r="Y332" i="1"/>
  <c r="BN310" i="1"/>
  <c r="BP327" i="1"/>
  <c r="BN327" i="1"/>
  <c r="Y216" i="1"/>
  <c r="BP212" i="1"/>
  <c r="BN212" i="1"/>
  <c r="BP315" i="1"/>
  <c r="BN315" i="1"/>
  <c r="Y87" i="1"/>
  <c r="BN84" i="1"/>
  <c r="BP79" i="1"/>
  <c r="BN79" i="1"/>
  <c r="Y152" i="1"/>
  <c r="BN151" i="1"/>
  <c r="Y239" i="1"/>
  <c r="BP237" i="1"/>
  <c r="BP30" i="1"/>
  <c r="BN32" i="1"/>
  <c r="Y147" i="1"/>
  <c r="BN146" i="1"/>
  <c r="Y194" i="1"/>
  <c r="BP230" i="1"/>
  <c r="BP267" i="1"/>
  <c r="Y281" i="1"/>
  <c r="BP279" i="1"/>
  <c r="Y297" i="1"/>
  <c r="BN295" i="1"/>
  <c r="Y302" i="1"/>
  <c r="BP310" i="1"/>
  <c r="BP323" i="1"/>
  <c r="BN323" i="1"/>
  <c r="Z331" i="1"/>
  <c r="X340" i="1"/>
  <c r="Y55" i="1"/>
  <c r="Z115" i="1"/>
  <c r="Y136" i="1"/>
  <c r="Z158" i="1"/>
  <c r="Y182" i="1"/>
  <c r="X342" i="1"/>
  <c r="Y42" i="1"/>
  <c r="Z54" i="1"/>
  <c r="Y80" i="1"/>
  <c r="Y124" i="1"/>
  <c r="Z136" i="1"/>
  <c r="Z182" i="1"/>
  <c r="X338" i="1"/>
  <c r="Z41" i="1"/>
  <c r="Z80" i="1"/>
  <c r="Y107" i="1"/>
  <c r="Z124" i="1"/>
  <c r="Y209" i="1"/>
  <c r="Y225" i="1"/>
  <c r="F9" i="1"/>
  <c r="J9" i="1"/>
  <c r="F10" i="1"/>
  <c r="BN22" i="1"/>
  <c r="BP22" i="1"/>
  <c r="Y23" i="1"/>
  <c r="Y35" i="1"/>
  <c r="BN38" i="1"/>
  <c r="BP38" i="1"/>
  <c r="BN39" i="1"/>
  <c r="BN40" i="1"/>
  <c r="Y41" i="1"/>
  <c r="BN45" i="1"/>
  <c r="BP45" i="1"/>
  <c r="BN47" i="1"/>
  <c r="BN49" i="1"/>
  <c r="BN51" i="1"/>
  <c r="BN53" i="1"/>
  <c r="Y54" i="1"/>
  <c r="BN58" i="1"/>
  <c r="BP58" i="1"/>
  <c r="BN59" i="1"/>
  <c r="BN60" i="1"/>
  <c r="Y61" i="1"/>
  <c r="BN64" i="1"/>
  <c r="BP64" i="1"/>
  <c r="BN65" i="1"/>
  <c r="Y66" i="1"/>
  <c r="BN69" i="1"/>
  <c r="BP69" i="1"/>
  <c r="Y72" i="1"/>
  <c r="BN76" i="1"/>
  <c r="BN77" i="1"/>
  <c r="Y81" i="1"/>
  <c r="BN85" i="1"/>
  <c r="Y86" i="1"/>
  <c r="BN96" i="1"/>
  <c r="Y97" i="1"/>
  <c r="BN102" i="1"/>
  <c r="BN103" i="1"/>
  <c r="BN105" i="1"/>
  <c r="Y108" i="1"/>
  <c r="BN112" i="1"/>
  <c r="Y116" i="1"/>
  <c r="BN120" i="1"/>
  <c r="BN122" i="1"/>
  <c r="Y125" i="1"/>
  <c r="BN129" i="1"/>
  <c r="Y130" i="1"/>
  <c r="BN134" i="1"/>
  <c r="BP134" i="1"/>
  <c r="Y137" i="1"/>
  <c r="BN141" i="1"/>
  <c r="Y142" i="1"/>
  <c r="Y148" i="1"/>
  <c r="Y153" i="1"/>
  <c r="BN157" i="1"/>
  <c r="Y158" i="1"/>
  <c r="BN162" i="1"/>
  <c r="BP162" i="1"/>
  <c r="Y163" i="1"/>
  <c r="BN173" i="1"/>
  <c r="BP173" i="1"/>
  <c r="BN174" i="1"/>
  <c r="BN176" i="1"/>
  <c r="Y177" i="1"/>
  <c r="BN180" i="1"/>
  <c r="BP180" i="1"/>
  <c r="Y183" i="1"/>
  <c r="BN188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BP111" i="1"/>
  <c r="BN119" i="1"/>
  <c r="BP119" i="1"/>
  <c r="BN121" i="1"/>
  <c r="BN123" i="1"/>
  <c r="BN128" i="1"/>
  <c r="BP128" i="1"/>
  <c r="BN135" i="1"/>
  <c r="BN140" i="1"/>
  <c r="BP140" i="1"/>
  <c r="BP146" i="1"/>
  <c r="BP151" i="1"/>
  <c r="BN156" i="1"/>
  <c r="BP156" i="1"/>
  <c r="BN175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Y338" i="1" l="1"/>
  <c r="Z343" i="1"/>
  <c r="X341" i="1"/>
  <c r="Y342" i="1"/>
  <c r="Y339" i="1"/>
  <c r="Y340" i="1"/>
  <c r="Y341" i="1" l="1"/>
  <c r="A351" i="1" s="1"/>
  <c r="C351" i="1"/>
  <c r="B351" i="1"/>
</calcChain>
</file>

<file path=xl/sharedStrings.xml><?xml version="1.0" encoding="utf-8"?>
<sst xmlns="http://schemas.openxmlformats.org/spreadsheetml/2006/main" count="1704" uniqueCount="556">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</sst>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04" t="s">
        <v>0</v>
      </c>
      <c r="E1" s="390"/>
      <c r="F1" s="390"/>
      <c r="G1" s="12" t="s">
        <v>1</v>
      </c>
      <c r="H1" s="404" t="s">
        <v>2</v>
      </c>
      <c r="I1" s="390"/>
      <c r="J1" s="390"/>
      <c r="K1" s="390"/>
      <c r="L1" s="390"/>
      <c r="M1" s="390"/>
      <c r="N1" s="390"/>
      <c r="O1" s="390"/>
      <c r="P1" s="390"/>
      <c r="Q1" s="390"/>
      <c r="R1" s="389" t="s">
        <v>3</v>
      </c>
      <c r="S1" s="390"/>
      <c r="T1" s="3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3" t="s">
        <v>7</v>
      </c>
      <c r="B5" s="386"/>
      <c r="C5" s="387"/>
      <c r="D5" s="418"/>
      <c r="E5" s="419"/>
      <c r="F5" s="556" t="s">
        <v>8</v>
      </c>
      <c r="G5" s="387"/>
      <c r="H5" s="418" t="s">
        <v>555</v>
      </c>
      <c r="I5" s="557"/>
      <c r="J5" s="557"/>
      <c r="K5" s="557"/>
      <c r="L5" s="557"/>
      <c r="M5" s="419"/>
      <c r="N5" s="61"/>
      <c r="P5" s="24" t="s">
        <v>9</v>
      </c>
      <c r="Q5" s="538">
        <v>45726</v>
      </c>
      <c r="R5" s="479"/>
      <c r="T5" s="456" t="s">
        <v>10</v>
      </c>
      <c r="U5" s="457"/>
      <c r="V5" s="567" t="s">
        <v>11</v>
      </c>
      <c r="W5" s="479"/>
      <c r="AB5" s="51"/>
      <c r="AC5" s="51"/>
      <c r="AD5" s="51"/>
      <c r="AE5" s="51"/>
    </row>
    <row r="6" spans="1:32" s="349" customFormat="1" ht="24" customHeight="1" x14ac:dyDescent="0.2">
      <c r="A6" s="443" t="s">
        <v>12</v>
      </c>
      <c r="B6" s="386"/>
      <c r="C6" s="387"/>
      <c r="D6" s="558" t="s">
        <v>13</v>
      </c>
      <c r="E6" s="559"/>
      <c r="F6" s="559"/>
      <c r="G6" s="559"/>
      <c r="H6" s="559"/>
      <c r="I6" s="559"/>
      <c r="J6" s="559"/>
      <c r="K6" s="559"/>
      <c r="L6" s="559"/>
      <c r="M6" s="479"/>
      <c r="N6" s="62"/>
      <c r="P6" s="24" t="s">
        <v>14</v>
      </c>
      <c r="Q6" s="541" t="str">
        <f>IF(Q5=0," ",CHOOSE(WEEKDAY(Q5,2),"Понедельник","Вторник","Среда","Четверг","Пятница","Суббота","Воскресенье"))</f>
        <v>Понедельник</v>
      </c>
      <c r="R6" s="364"/>
      <c r="T6" s="473" t="s">
        <v>15</v>
      </c>
      <c r="U6" s="457"/>
      <c r="V6" s="562" t="s">
        <v>16</v>
      </c>
      <c r="W6" s="397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8" t="str">
        <f>IFERROR(VLOOKUP(DeliveryAddress,Table,3,0),1)</f>
        <v>1</v>
      </c>
      <c r="E7" s="399"/>
      <c r="F7" s="399"/>
      <c r="G7" s="399"/>
      <c r="H7" s="399"/>
      <c r="I7" s="399"/>
      <c r="J7" s="399"/>
      <c r="K7" s="399"/>
      <c r="L7" s="399"/>
      <c r="M7" s="400"/>
      <c r="N7" s="63"/>
      <c r="P7" s="24"/>
      <c r="Q7" s="42"/>
      <c r="R7" s="42"/>
      <c r="T7" s="360"/>
      <c r="U7" s="457"/>
      <c r="V7" s="563"/>
      <c r="W7" s="564"/>
      <c r="AB7" s="51"/>
      <c r="AC7" s="51"/>
      <c r="AD7" s="51"/>
      <c r="AE7" s="51"/>
    </row>
    <row r="8" spans="1:32" s="349" customFormat="1" ht="25.5" customHeight="1" x14ac:dyDescent="0.2">
      <c r="A8" s="568" t="s">
        <v>17</v>
      </c>
      <c r="B8" s="366"/>
      <c r="C8" s="367"/>
      <c r="D8" s="401" t="s">
        <v>18</v>
      </c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5">
        <v>0.41666666666666669</v>
      </c>
      <c r="R8" s="400"/>
      <c r="T8" s="360"/>
      <c r="U8" s="457"/>
      <c r="V8" s="563"/>
      <c r="W8" s="564"/>
      <c r="AB8" s="51"/>
      <c r="AC8" s="51"/>
      <c r="AD8" s="51"/>
      <c r="AE8" s="51"/>
    </row>
    <row r="9" spans="1:32" s="349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459"/>
      <c r="E9" s="451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51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1"/>
      <c r="L9" s="451"/>
      <c r="M9" s="451"/>
      <c r="N9" s="350"/>
      <c r="P9" s="26" t="s">
        <v>20</v>
      </c>
      <c r="Q9" s="424"/>
      <c r="R9" s="425"/>
      <c r="T9" s="360"/>
      <c r="U9" s="457"/>
      <c r="V9" s="565"/>
      <c r="W9" s="566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459"/>
      <c r="E10" s="451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500" t="str">
        <f>IFERROR(VLOOKUP($D$10,Proxy,2,FALSE),"")</f>
        <v/>
      </c>
      <c r="I10" s="360"/>
      <c r="J10" s="360"/>
      <c r="K10" s="360"/>
      <c r="L10" s="360"/>
      <c r="M10" s="360"/>
      <c r="N10" s="348"/>
      <c r="P10" s="26" t="s">
        <v>21</v>
      </c>
      <c r="Q10" s="474"/>
      <c r="R10" s="475"/>
      <c r="U10" s="24" t="s">
        <v>22</v>
      </c>
      <c r="V10" s="396" t="s">
        <v>23</v>
      </c>
      <c r="W10" s="397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8"/>
      <c r="R11" s="479"/>
      <c r="U11" s="24" t="s">
        <v>26</v>
      </c>
      <c r="V11" s="525" t="s">
        <v>27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5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7"/>
      <c r="N12" s="65"/>
      <c r="P12" s="24" t="s">
        <v>29</v>
      </c>
      <c r="Q12" s="445"/>
      <c r="R12" s="400"/>
      <c r="S12" s="23"/>
      <c r="U12" s="24"/>
      <c r="V12" s="390"/>
      <c r="W12" s="360"/>
      <c r="AB12" s="51"/>
      <c r="AC12" s="51"/>
      <c r="AD12" s="51"/>
      <c r="AE12" s="51"/>
    </row>
    <row r="13" spans="1:32" s="349" customFormat="1" ht="23.25" customHeight="1" x14ac:dyDescent="0.2">
      <c r="A13" s="45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7"/>
      <c r="N13" s="65"/>
      <c r="O13" s="26"/>
      <c r="P13" s="26" t="s">
        <v>31</v>
      </c>
      <c r="Q13" s="525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5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77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7"/>
      <c r="N15" s="66"/>
      <c r="P15" s="463" t="s">
        <v>34</v>
      </c>
      <c r="Q15" s="390"/>
      <c r="R15" s="390"/>
      <c r="S15" s="390"/>
      <c r="T15" s="3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8" t="s">
        <v>35</v>
      </c>
      <c r="B17" s="408" t="s">
        <v>36</v>
      </c>
      <c r="C17" s="452" t="s">
        <v>37</v>
      </c>
      <c r="D17" s="408" t="s">
        <v>38</v>
      </c>
      <c r="E17" s="436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408" t="s">
        <v>49</v>
      </c>
      <c r="Q17" s="435"/>
      <c r="R17" s="435"/>
      <c r="S17" s="435"/>
      <c r="T17" s="436"/>
      <c r="U17" s="573" t="s">
        <v>50</v>
      </c>
      <c r="V17" s="387"/>
      <c r="W17" s="408" t="s">
        <v>51</v>
      </c>
      <c r="X17" s="408" t="s">
        <v>52</v>
      </c>
      <c r="Y17" s="574" t="s">
        <v>53</v>
      </c>
      <c r="Z17" s="515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79"/>
      <c r="AF17" s="580"/>
      <c r="AG17" s="69"/>
      <c r="BD17" s="68" t="s">
        <v>59</v>
      </c>
    </row>
    <row r="18" spans="1:68" ht="14.25" customHeight="1" x14ac:dyDescent="0.2">
      <c r="A18" s="409"/>
      <c r="B18" s="409"/>
      <c r="C18" s="409"/>
      <c r="D18" s="437"/>
      <c r="E18" s="43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37"/>
      <c r="Q18" s="438"/>
      <c r="R18" s="438"/>
      <c r="S18" s="438"/>
      <c r="T18" s="439"/>
      <c r="U18" s="70" t="s">
        <v>60</v>
      </c>
      <c r="V18" s="70" t="s">
        <v>61</v>
      </c>
      <c r="W18" s="409"/>
      <c r="X18" s="409"/>
      <c r="Y18" s="575"/>
      <c r="Z18" s="516"/>
      <c r="AA18" s="502"/>
      <c r="AB18" s="502"/>
      <c r="AC18" s="502"/>
      <c r="AD18" s="581"/>
      <c r="AE18" s="582"/>
      <c r="AF18" s="583"/>
      <c r="AG18" s="69"/>
      <c r="BD18" s="68"/>
    </row>
    <row r="19" spans="1:68" ht="27.75" hidden="1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77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6"/>
      <c r="AB20" s="346"/>
      <c r="AC20" s="346"/>
    </row>
    <row r="21" spans="1:68" ht="14.25" hidden="1" customHeight="1" x14ac:dyDescent="0.25">
      <c r="A21" s="368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7"/>
      <c r="AB21" s="347"/>
      <c r="AC21" s="347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3">
        <v>4607111035752</v>
      </c>
      <c r="E22" s="364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9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1"/>
      <c r="P23" s="365" t="s">
        <v>72</v>
      </c>
      <c r="Q23" s="366"/>
      <c r="R23" s="366"/>
      <c r="S23" s="366"/>
      <c r="T23" s="366"/>
      <c r="U23" s="366"/>
      <c r="V23" s="367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1"/>
      <c r="P24" s="365" t="s">
        <v>72</v>
      </c>
      <c r="Q24" s="366"/>
      <c r="R24" s="366"/>
      <c r="S24" s="366"/>
      <c r="T24" s="366"/>
      <c r="U24" s="366"/>
      <c r="V24" s="367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77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6"/>
      <c r="AB26" s="346"/>
      <c r="AC26" s="346"/>
    </row>
    <row r="27" spans="1:68" ht="14.25" hidden="1" customHeight="1" x14ac:dyDescent="0.25">
      <c r="A27" s="368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7"/>
      <c r="AB27" s="347"/>
      <c r="AC27" s="347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63">
        <v>4607111036520</v>
      </c>
      <c r="E28" s="364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91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63">
        <v>4607111036537</v>
      </c>
      <c r="E29" s="364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3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28</v>
      </c>
      <c r="Y29" s="353">
        <f t="shared" si="0"/>
        <v>28</v>
      </c>
      <c r="Z29" s="36">
        <f t="shared" si="1"/>
        <v>0.26347999999999999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53.810400000000001</v>
      </c>
      <c r="BN29" s="67">
        <f t="shared" si="3"/>
        <v>53.810400000000001</v>
      </c>
      <c r="BO29" s="67">
        <f t="shared" si="4"/>
        <v>0.2</v>
      </c>
      <c r="BP29" s="67">
        <f t="shared" si="5"/>
        <v>0.2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63">
        <v>4607111036599</v>
      </c>
      <c r="E30" s="364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4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56</v>
      </c>
      <c r="Y30" s="353">
        <f t="shared" si="0"/>
        <v>56</v>
      </c>
      <c r="Z30" s="36">
        <f t="shared" si="1"/>
        <v>0.52695999999999998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107.6208</v>
      </c>
      <c r="BN30" s="67">
        <f t="shared" si="3"/>
        <v>107.6208</v>
      </c>
      <c r="BO30" s="67">
        <f t="shared" si="4"/>
        <v>0.4</v>
      </c>
      <c r="BP30" s="67">
        <f t="shared" si="5"/>
        <v>0.4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4301132184</v>
      </c>
      <c r="D31" s="363">
        <v>4607111036599</v>
      </c>
      <c r="E31" s="364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6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hidden="1" customHeight="1" x14ac:dyDescent="0.25">
      <c r="A32" s="54" t="s">
        <v>91</v>
      </c>
      <c r="B32" s="54" t="s">
        <v>92</v>
      </c>
      <c r="C32" s="31">
        <v>4301132210</v>
      </c>
      <c r="D32" s="363">
        <v>4607111036605</v>
      </c>
      <c r="E32" s="364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hidden="1" customHeight="1" x14ac:dyDescent="0.25">
      <c r="A33" s="54" t="s">
        <v>94</v>
      </c>
      <c r="B33" s="54" t="s">
        <v>95</v>
      </c>
      <c r="C33" s="31">
        <v>4301132183</v>
      </c>
      <c r="D33" s="363">
        <v>4607111036605</v>
      </c>
      <c r="E33" s="364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60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x14ac:dyDescent="0.2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1"/>
      <c r="P34" s="365" t="s">
        <v>72</v>
      </c>
      <c r="Q34" s="366"/>
      <c r="R34" s="366"/>
      <c r="S34" s="366"/>
      <c r="T34" s="366"/>
      <c r="U34" s="366"/>
      <c r="V34" s="367"/>
      <c r="W34" s="37" t="s">
        <v>69</v>
      </c>
      <c r="X34" s="354">
        <f>IFERROR(SUM(X28:X33),"0")</f>
        <v>84</v>
      </c>
      <c r="Y34" s="354">
        <f>IFERROR(SUM(Y28:Y33),"0")</f>
        <v>84</v>
      </c>
      <c r="Z34" s="354">
        <f>IFERROR(IF(Z28="",0,Z28),"0")+IFERROR(IF(Z29="",0,Z29),"0")+IFERROR(IF(Z30="",0,Z30),"0")+IFERROR(IF(Z31="",0,Z31),"0")+IFERROR(IF(Z32="",0,Z32),"0")+IFERROR(IF(Z33="",0,Z33),"0")</f>
        <v>0.79044000000000003</v>
      </c>
      <c r="AA34" s="355"/>
      <c r="AB34" s="355"/>
      <c r="AC34" s="355"/>
    </row>
    <row r="35" spans="1:68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1"/>
      <c r="P35" s="365" t="s">
        <v>72</v>
      </c>
      <c r="Q35" s="366"/>
      <c r="R35" s="366"/>
      <c r="S35" s="366"/>
      <c r="T35" s="366"/>
      <c r="U35" s="366"/>
      <c r="V35" s="367"/>
      <c r="W35" s="37" t="s">
        <v>73</v>
      </c>
      <c r="X35" s="354">
        <f>IFERROR(SUMPRODUCT(X28:X33*H28:H33),"0")</f>
        <v>126</v>
      </c>
      <c r="Y35" s="354">
        <f>IFERROR(SUMPRODUCT(Y28:Y33*H28:H33),"0")</f>
        <v>126</v>
      </c>
      <c r="Z35" s="37"/>
      <c r="AA35" s="355"/>
      <c r="AB35" s="355"/>
      <c r="AC35" s="355"/>
    </row>
    <row r="36" spans="1:68" ht="16.5" hidden="1" customHeight="1" x14ac:dyDescent="0.25">
      <c r="A36" s="377" t="s">
        <v>96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46"/>
      <c r="AB36" s="346"/>
      <c r="AC36" s="346"/>
    </row>
    <row r="37" spans="1:68" ht="14.25" hidden="1" customHeight="1" x14ac:dyDescent="0.25">
      <c r="A37" s="368" t="s">
        <v>63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47"/>
      <c r="AB37" s="347"/>
      <c r="AC37" s="347"/>
    </row>
    <row r="38" spans="1:68" ht="27" hidden="1" customHeight="1" x14ac:dyDescent="0.25">
      <c r="A38" s="54" t="s">
        <v>97</v>
      </c>
      <c r="B38" s="54" t="s">
        <v>98</v>
      </c>
      <c r="C38" s="31">
        <v>4301071090</v>
      </c>
      <c r="D38" s="363">
        <v>4620207490075</v>
      </c>
      <c r="E38" s="364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8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0</v>
      </c>
      <c r="Y38" s="35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63">
        <v>4620207490174</v>
      </c>
      <c r="E39" s="364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27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12</v>
      </c>
      <c r="Y39" s="353">
        <f>IFERROR(IF(X39="","",X39),"")</f>
        <v>12</v>
      </c>
      <c r="Z39" s="36">
        <f>IFERROR(IF(X39="","",X39*0.0155),"")</f>
        <v>0.186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70.44</v>
      </c>
      <c r="BN39" s="67">
        <f>IFERROR(Y39*I39,"0")</f>
        <v>70.44</v>
      </c>
      <c r="BO39" s="67">
        <f>IFERROR(X39/J39,"0")</f>
        <v>0.14285714285714285</v>
      </c>
      <c r="BP39" s="67">
        <f>IFERROR(Y39/J39,"0")</f>
        <v>0.14285714285714285</v>
      </c>
    </row>
    <row r="40" spans="1:68" ht="27" hidden="1" customHeight="1" x14ac:dyDescent="0.25">
      <c r="A40" s="54" t="s">
        <v>105</v>
      </c>
      <c r="B40" s="54" t="s">
        <v>106</v>
      </c>
      <c r="C40" s="31">
        <v>4301071091</v>
      </c>
      <c r="D40" s="363">
        <v>4620207490044</v>
      </c>
      <c r="E40" s="364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14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x14ac:dyDescent="0.2">
      <c r="A41" s="359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1"/>
      <c r="P41" s="365" t="s">
        <v>72</v>
      </c>
      <c r="Q41" s="366"/>
      <c r="R41" s="366"/>
      <c r="S41" s="366"/>
      <c r="T41" s="366"/>
      <c r="U41" s="366"/>
      <c r="V41" s="367"/>
      <c r="W41" s="37" t="s">
        <v>69</v>
      </c>
      <c r="X41" s="354">
        <f>IFERROR(SUM(X38:X40),"0")</f>
        <v>12</v>
      </c>
      <c r="Y41" s="354">
        <f>IFERROR(SUM(Y38:Y40),"0")</f>
        <v>12</v>
      </c>
      <c r="Z41" s="354">
        <f>IFERROR(IF(Z38="",0,Z38),"0")+IFERROR(IF(Z39="",0,Z39),"0")+IFERROR(IF(Z40="",0,Z40),"0")</f>
        <v>0.186</v>
      </c>
      <c r="AA41" s="355"/>
      <c r="AB41" s="355"/>
      <c r="AC41" s="355"/>
    </row>
    <row r="42" spans="1:68" x14ac:dyDescent="0.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1"/>
      <c r="P42" s="365" t="s">
        <v>72</v>
      </c>
      <c r="Q42" s="366"/>
      <c r="R42" s="366"/>
      <c r="S42" s="366"/>
      <c r="T42" s="366"/>
      <c r="U42" s="366"/>
      <c r="V42" s="367"/>
      <c r="W42" s="37" t="s">
        <v>73</v>
      </c>
      <c r="X42" s="354">
        <f>IFERROR(SUMPRODUCT(X38:X40*H38:H40),"0")</f>
        <v>67.199999999999989</v>
      </c>
      <c r="Y42" s="354">
        <f>IFERROR(SUMPRODUCT(Y38:Y40*H38:H40),"0")</f>
        <v>67.199999999999989</v>
      </c>
      <c r="Z42" s="37"/>
      <c r="AA42" s="355"/>
      <c r="AB42" s="355"/>
      <c r="AC42" s="355"/>
    </row>
    <row r="43" spans="1:68" ht="16.5" hidden="1" customHeight="1" x14ac:dyDescent="0.25">
      <c r="A43" s="377" t="s">
        <v>109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46"/>
      <c r="AB43" s="346"/>
      <c r="AC43" s="346"/>
    </row>
    <row r="44" spans="1:68" ht="14.25" hidden="1" customHeight="1" x14ac:dyDescent="0.25">
      <c r="A44" s="368" t="s">
        <v>63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  <c r="AA44" s="347"/>
      <c r="AB44" s="347"/>
      <c r="AC44" s="347"/>
    </row>
    <row r="45" spans="1:68" ht="27" hidden="1" customHeight="1" x14ac:dyDescent="0.25">
      <c r="A45" s="54" t="s">
        <v>110</v>
      </c>
      <c r="B45" s="54" t="s">
        <v>111</v>
      </c>
      <c r="C45" s="31">
        <v>4301071032</v>
      </c>
      <c r="D45" s="363">
        <v>4607111038999</v>
      </c>
      <c r="E45" s="364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4301070972</v>
      </c>
      <c r="D46" s="363">
        <v>4607111037183</v>
      </c>
      <c r="E46" s="364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63">
        <v>4607111039385</v>
      </c>
      <c r="E47" s="364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24</v>
      </c>
      <c r="Y47" s="353">
        <f t="shared" si="6"/>
        <v>24</v>
      </c>
      <c r="Z47" s="36">
        <f t="shared" si="7"/>
        <v>0.372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175.2</v>
      </c>
      <c r="BN47" s="67">
        <f t="shared" si="9"/>
        <v>175.2</v>
      </c>
      <c r="BO47" s="67">
        <f t="shared" si="10"/>
        <v>0.2857142857142857</v>
      </c>
      <c r="BP47" s="67">
        <f t="shared" si="11"/>
        <v>0.2857142857142857</v>
      </c>
    </row>
    <row r="48" spans="1:68" ht="27" hidden="1" customHeight="1" x14ac:dyDescent="0.25">
      <c r="A48" s="54" t="s">
        <v>117</v>
      </c>
      <c r="B48" s="54" t="s">
        <v>118</v>
      </c>
      <c r="C48" s="31">
        <v>4301071045</v>
      </c>
      <c r="D48" s="363">
        <v>4607111039392</v>
      </c>
      <c r="E48" s="364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4301070971</v>
      </c>
      <c r="D49" s="363">
        <v>4607111036902</v>
      </c>
      <c r="E49" s="364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63">
        <v>4607111038982</v>
      </c>
      <c r="E50" s="364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60</v>
      </c>
      <c r="Y50" s="353">
        <f t="shared" si="6"/>
        <v>60</v>
      </c>
      <c r="Z50" s="36">
        <f t="shared" si="7"/>
        <v>0.92999999999999994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437.15999999999997</v>
      </c>
      <c r="BN50" s="67">
        <f t="shared" si="9"/>
        <v>437.15999999999997</v>
      </c>
      <c r="BO50" s="67">
        <f t="shared" si="10"/>
        <v>0.7142857142857143</v>
      </c>
      <c r="BP50" s="67">
        <f t="shared" si="11"/>
        <v>0.7142857142857143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4301071046</v>
      </c>
      <c r="D51" s="363">
        <v>4607111039354</v>
      </c>
      <c r="E51" s="364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4301070968</v>
      </c>
      <c r="D52" s="363">
        <v>4607111036889</v>
      </c>
      <c r="E52" s="364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63">
        <v>4607111039330</v>
      </c>
      <c r="E53" s="364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12</v>
      </c>
      <c r="Y53" s="353">
        <f t="shared" si="6"/>
        <v>12</v>
      </c>
      <c r="Z53" s="36">
        <f t="shared" si="7"/>
        <v>0.186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87.6</v>
      </c>
      <c r="BN53" s="67">
        <f t="shared" si="9"/>
        <v>87.6</v>
      </c>
      <c r="BO53" s="67">
        <f t="shared" si="10"/>
        <v>0.14285714285714285</v>
      </c>
      <c r="BP53" s="67">
        <f t="shared" si="11"/>
        <v>0.14285714285714285</v>
      </c>
    </row>
    <row r="54" spans="1:68" x14ac:dyDescent="0.2">
      <c r="A54" s="359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  <c r="P54" s="365" t="s">
        <v>72</v>
      </c>
      <c r="Q54" s="366"/>
      <c r="R54" s="366"/>
      <c r="S54" s="366"/>
      <c r="T54" s="366"/>
      <c r="U54" s="366"/>
      <c r="V54" s="367"/>
      <c r="W54" s="37" t="s">
        <v>69</v>
      </c>
      <c r="X54" s="354">
        <f>IFERROR(SUM(X45:X53),"0")</f>
        <v>96</v>
      </c>
      <c r="Y54" s="354">
        <f>IFERROR(SUM(Y45:Y53),"0")</f>
        <v>96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1.488</v>
      </c>
      <c r="AA54" s="355"/>
      <c r="AB54" s="355"/>
      <c r="AC54" s="355"/>
    </row>
    <row r="55" spans="1:68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1"/>
      <c r="P55" s="365" t="s">
        <v>72</v>
      </c>
      <c r="Q55" s="366"/>
      <c r="R55" s="366"/>
      <c r="S55" s="366"/>
      <c r="T55" s="366"/>
      <c r="U55" s="366"/>
      <c r="V55" s="367"/>
      <c r="W55" s="37" t="s">
        <v>73</v>
      </c>
      <c r="X55" s="354">
        <f>IFERROR(SUMPRODUCT(X45:X53*H45:H53),"0")</f>
        <v>672</v>
      </c>
      <c r="Y55" s="354">
        <f>IFERROR(SUMPRODUCT(Y45:Y53*H45:H53),"0")</f>
        <v>672</v>
      </c>
      <c r="Z55" s="37"/>
      <c r="AA55" s="355"/>
      <c r="AB55" s="355"/>
      <c r="AC55" s="355"/>
    </row>
    <row r="56" spans="1:68" ht="16.5" hidden="1" customHeight="1" x14ac:dyDescent="0.25">
      <c r="A56" s="377" t="s">
        <v>130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6"/>
      <c r="AB56" s="346"/>
      <c r="AC56" s="346"/>
    </row>
    <row r="57" spans="1:68" ht="14.25" hidden="1" customHeight="1" x14ac:dyDescent="0.25">
      <c r="A57" s="368" t="s">
        <v>131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47"/>
      <c r="AB57" s="347"/>
      <c r="AC57" s="347"/>
    </row>
    <row r="58" spans="1:68" ht="16.5" hidden="1" customHeight="1" x14ac:dyDescent="0.25">
      <c r="A58" s="54" t="s">
        <v>132</v>
      </c>
      <c r="B58" s="54" t="s">
        <v>133</v>
      </c>
      <c r="C58" s="31">
        <v>4301100079</v>
      </c>
      <c r="D58" s="363">
        <v>4607111037077</v>
      </c>
      <c r="E58" s="364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63">
        <v>4607111039743</v>
      </c>
      <c r="E59" s="364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9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hidden="1" customHeight="1" x14ac:dyDescent="0.25">
      <c r="A60" s="54" t="s">
        <v>138</v>
      </c>
      <c r="B60" s="54" t="s">
        <v>139</v>
      </c>
      <c r="C60" s="31">
        <v>4301100088</v>
      </c>
      <c r="D60" s="363">
        <v>4607111037077</v>
      </c>
      <c r="E60" s="364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1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9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1"/>
      <c r="P61" s="365" t="s">
        <v>72</v>
      </c>
      <c r="Q61" s="366"/>
      <c r="R61" s="366"/>
      <c r="S61" s="366"/>
      <c r="T61" s="366"/>
      <c r="U61" s="366"/>
      <c r="V61" s="367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hidden="1" x14ac:dyDescent="0.2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1"/>
      <c r="P62" s="365" t="s">
        <v>72</v>
      </c>
      <c r="Q62" s="366"/>
      <c r="R62" s="366"/>
      <c r="S62" s="366"/>
      <c r="T62" s="366"/>
      <c r="U62" s="366"/>
      <c r="V62" s="367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hidden="1" customHeight="1" x14ac:dyDescent="0.25">
      <c r="A63" s="368" t="s">
        <v>76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47"/>
      <c r="AB63" s="347"/>
      <c r="AC63" s="347"/>
    </row>
    <row r="64" spans="1:68" ht="27" hidden="1" customHeight="1" x14ac:dyDescent="0.25">
      <c r="A64" s="54" t="s">
        <v>141</v>
      </c>
      <c r="B64" s="54" t="s">
        <v>142</v>
      </c>
      <c r="C64" s="31">
        <v>4301132044</v>
      </c>
      <c r="D64" s="363">
        <v>4607111036971</v>
      </c>
      <c r="E64" s="364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144</v>
      </c>
      <c r="B65" s="54" t="s">
        <v>145</v>
      </c>
      <c r="C65" s="31">
        <v>4301132194</v>
      </c>
      <c r="D65" s="363">
        <v>4607111039712</v>
      </c>
      <c r="E65" s="364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39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9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1"/>
      <c r="P66" s="365" t="s">
        <v>72</v>
      </c>
      <c r="Q66" s="366"/>
      <c r="R66" s="366"/>
      <c r="S66" s="366"/>
      <c r="T66" s="366"/>
      <c r="U66" s="366"/>
      <c r="V66" s="367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hidden="1" x14ac:dyDescent="0.2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1"/>
      <c r="P67" s="365" t="s">
        <v>72</v>
      </c>
      <c r="Q67" s="366"/>
      <c r="R67" s="366"/>
      <c r="S67" s="366"/>
      <c r="T67" s="366"/>
      <c r="U67" s="366"/>
      <c r="V67" s="367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hidden="1" customHeight="1" x14ac:dyDescent="0.25">
      <c r="A68" s="368" t="s">
        <v>148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47"/>
      <c r="AB68" s="347"/>
      <c r="AC68" s="347"/>
    </row>
    <row r="69" spans="1:68" ht="16.5" hidden="1" customHeight="1" x14ac:dyDescent="0.25">
      <c r="A69" s="54" t="s">
        <v>149</v>
      </c>
      <c r="B69" s="54" t="s">
        <v>150</v>
      </c>
      <c r="C69" s="31">
        <v>4301136018</v>
      </c>
      <c r="D69" s="363">
        <v>4607111037008</v>
      </c>
      <c r="E69" s="364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hidden="1" customHeight="1" x14ac:dyDescent="0.25">
      <c r="A70" s="54" t="s">
        <v>152</v>
      </c>
      <c r="B70" s="54" t="s">
        <v>153</v>
      </c>
      <c r="C70" s="31">
        <v>4301136015</v>
      </c>
      <c r="D70" s="363">
        <v>4607111037398</v>
      </c>
      <c r="E70" s="364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9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1"/>
      <c r="P71" s="365" t="s">
        <v>72</v>
      </c>
      <c r="Q71" s="366"/>
      <c r="R71" s="366"/>
      <c r="S71" s="366"/>
      <c r="T71" s="366"/>
      <c r="U71" s="366"/>
      <c r="V71" s="367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hidden="1" x14ac:dyDescent="0.2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1"/>
      <c r="P72" s="365" t="s">
        <v>72</v>
      </c>
      <c r="Q72" s="366"/>
      <c r="R72" s="366"/>
      <c r="S72" s="366"/>
      <c r="T72" s="366"/>
      <c r="U72" s="366"/>
      <c r="V72" s="367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hidden="1" customHeight="1" x14ac:dyDescent="0.25">
      <c r="A73" s="368" t="s">
        <v>154</v>
      </c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47"/>
      <c r="AB73" s="347"/>
      <c r="AC73" s="347"/>
    </row>
    <row r="74" spans="1:68" ht="16.5" hidden="1" customHeight="1" x14ac:dyDescent="0.25">
      <c r="A74" s="54" t="s">
        <v>155</v>
      </c>
      <c r="B74" s="54" t="s">
        <v>156</v>
      </c>
      <c r="C74" s="31">
        <v>4301135127</v>
      </c>
      <c r="D74" s="363">
        <v>4607111036995</v>
      </c>
      <c r="E74" s="364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4301135664</v>
      </c>
      <c r="D75" s="363">
        <v>4607111039705</v>
      </c>
      <c r="E75" s="364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4301135199</v>
      </c>
      <c r="D76" s="363">
        <v>4607111038166</v>
      </c>
      <c r="E76" s="364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4301135665</v>
      </c>
      <c r="D77" s="363">
        <v>4607111039729</v>
      </c>
      <c r="E77" s="364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49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hidden="1" customHeight="1" x14ac:dyDescent="0.25">
      <c r="A78" s="54" t="s">
        <v>166</v>
      </c>
      <c r="B78" s="54" t="s">
        <v>167</v>
      </c>
      <c r="C78" s="31">
        <v>4301135200</v>
      </c>
      <c r="D78" s="363">
        <v>4607111038159</v>
      </c>
      <c r="E78" s="364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4301135702</v>
      </c>
      <c r="D79" s="363">
        <v>4620207490228</v>
      </c>
      <c r="E79" s="364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88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hidden="1" x14ac:dyDescent="0.2">
      <c r="A80" s="359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1"/>
      <c r="P80" s="365" t="s">
        <v>72</v>
      </c>
      <c r="Q80" s="366"/>
      <c r="R80" s="366"/>
      <c r="S80" s="366"/>
      <c r="T80" s="366"/>
      <c r="U80" s="366"/>
      <c r="V80" s="367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hidden="1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1"/>
      <c r="P81" s="365" t="s">
        <v>72</v>
      </c>
      <c r="Q81" s="366"/>
      <c r="R81" s="366"/>
      <c r="S81" s="366"/>
      <c r="T81" s="366"/>
      <c r="U81" s="366"/>
      <c r="V81" s="367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hidden="1" customHeight="1" x14ac:dyDescent="0.25">
      <c r="A82" s="377" t="s">
        <v>171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6"/>
      <c r="AB82" s="346"/>
      <c r="AC82" s="346"/>
    </row>
    <row r="83" spans="1:68" ht="14.25" hidden="1" customHeight="1" x14ac:dyDescent="0.25">
      <c r="A83" s="368" t="s">
        <v>63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7"/>
      <c r="AB83" s="347"/>
      <c r="AC83" s="347"/>
    </row>
    <row r="84" spans="1:68" ht="27" hidden="1" customHeight="1" x14ac:dyDescent="0.25">
      <c r="A84" s="54" t="s">
        <v>172</v>
      </c>
      <c r="B84" s="54" t="s">
        <v>173</v>
      </c>
      <c r="C84" s="31">
        <v>4301070977</v>
      </c>
      <c r="D84" s="363">
        <v>4607111037411</v>
      </c>
      <c r="E84" s="364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63">
        <v>4607111036728</v>
      </c>
      <c r="E85" s="364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60</v>
      </c>
      <c r="Y85" s="353">
        <f>IFERROR(IF(X85="","",X85),"")</f>
        <v>60</v>
      </c>
      <c r="Z85" s="36">
        <f>IFERROR(IF(X85="","",X85*0.00866),"")</f>
        <v>0.51959999999999995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312.79199999999997</v>
      </c>
      <c r="BN85" s="67">
        <f>IFERROR(Y85*I85,"0")</f>
        <v>312.79199999999997</v>
      </c>
      <c r="BO85" s="67">
        <f>IFERROR(X85/J85,"0")</f>
        <v>0.41666666666666669</v>
      </c>
      <c r="BP85" s="67">
        <f>IFERROR(Y85/J85,"0")</f>
        <v>0.41666666666666669</v>
      </c>
    </row>
    <row r="86" spans="1:68" x14ac:dyDescent="0.2">
      <c r="A86" s="359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1"/>
      <c r="P86" s="365" t="s">
        <v>72</v>
      </c>
      <c r="Q86" s="366"/>
      <c r="R86" s="366"/>
      <c r="S86" s="366"/>
      <c r="T86" s="366"/>
      <c r="U86" s="366"/>
      <c r="V86" s="367"/>
      <c r="W86" s="37" t="s">
        <v>69</v>
      </c>
      <c r="X86" s="354">
        <f>IFERROR(SUM(X84:X85),"0")</f>
        <v>60</v>
      </c>
      <c r="Y86" s="354">
        <f>IFERROR(SUM(Y84:Y85),"0")</f>
        <v>60</v>
      </c>
      <c r="Z86" s="354">
        <f>IFERROR(IF(Z84="",0,Z84),"0")+IFERROR(IF(Z85="",0,Z85),"0")</f>
        <v>0.51959999999999995</v>
      </c>
      <c r="AA86" s="355"/>
      <c r="AB86" s="355"/>
      <c r="AC86" s="355"/>
    </row>
    <row r="87" spans="1:68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1"/>
      <c r="P87" s="365" t="s">
        <v>72</v>
      </c>
      <c r="Q87" s="366"/>
      <c r="R87" s="366"/>
      <c r="S87" s="366"/>
      <c r="T87" s="366"/>
      <c r="U87" s="366"/>
      <c r="V87" s="367"/>
      <c r="W87" s="37" t="s">
        <v>73</v>
      </c>
      <c r="X87" s="354">
        <f>IFERROR(SUMPRODUCT(X84:X85*H84:H85),"0")</f>
        <v>300</v>
      </c>
      <c r="Y87" s="354">
        <f>IFERROR(SUMPRODUCT(Y84:Y85*H84:H85),"0")</f>
        <v>300</v>
      </c>
      <c r="Z87" s="37"/>
      <c r="AA87" s="355"/>
      <c r="AB87" s="355"/>
      <c r="AC87" s="355"/>
    </row>
    <row r="88" spans="1:68" ht="16.5" hidden="1" customHeight="1" x14ac:dyDescent="0.25">
      <c r="A88" s="377" t="s">
        <v>178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6"/>
      <c r="AB88" s="346"/>
      <c r="AC88" s="346"/>
    </row>
    <row r="89" spans="1:68" ht="14.25" hidden="1" customHeight="1" x14ac:dyDescent="0.25">
      <c r="A89" s="368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63">
        <v>4607111033659</v>
      </c>
      <c r="E90" s="364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4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14</v>
      </c>
      <c r="Y90" s="353">
        <f>IFERROR(IF(X90="","",X90),"")</f>
        <v>14</v>
      </c>
      <c r="Z90" s="36">
        <f>IFERROR(IF(X90="","",X90*0.01788),"")</f>
        <v>0.25031999999999999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59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1"/>
      <c r="P91" s="365" t="s">
        <v>72</v>
      </c>
      <c r="Q91" s="366"/>
      <c r="R91" s="366"/>
      <c r="S91" s="366"/>
      <c r="T91" s="366"/>
      <c r="U91" s="366"/>
      <c r="V91" s="367"/>
      <c r="W91" s="37" t="s">
        <v>69</v>
      </c>
      <c r="X91" s="354">
        <f>IFERROR(SUM(X90:X90),"0")</f>
        <v>14</v>
      </c>
      <c r="Y91" s="354">
        <f>IFERROR(SUM(Y90:Y90),"0")</f>
        <v>14</v>
      </c>
      <c r="Z91" s="354">
        <f>IFERROR(IF(Z90="",0,Z90),"0")</f>
        <v>0.25031999999999999</v>
      </c>
      <c r="AA91" s="355"/>
      <c r="AB91" s="355"/>
      <c r="AC91" s="355"/>
    </row>
    <row r="92" spans="1:68" x14ac:dyDescent="0.2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1"/>
      <c r="P92" s="365" t="s">
        <v>72</v>
      </c>
      <c r="Q92" s="366"/>
      <c r="R92" s="366"/>
      <c r="S92" s="366"/>
      <c r="T92" s="366"/>
      <c r="U92" s="366"/>
      <c r="V92" s="367"/>
      <c r="W92" s="37" t="s">
        <v>73</v>
      </c>
      <c r="X92" s="354">
        <f>IFERROR(SUMPRODUCT(X90:X90*H90:H90),"0")</f>
        <v>50.4</v>
      </c>
      <c r="Y92" s="354">
        <f>IFERROR(SUMPRODUCT(Y90:Y90*H90:H90),"0")</f>
        <v>50.4</v>
      </c>
      <c r="Z92" s="37"/>
      <c r="AA92" s="355"/>
      <c r="AB92" s="355"/>
      <c r="AC92" s="355"/>
    </row>
    <row r="93" spans="1:68" ht="16.5" hidden="1" customHeight="1" x14ac:dyDescent="0.25">
      <c r="A93" s="377" t="s">
        <v>183</v>
      </c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46"/>
      <c r="AB93" s="346"/>
      <c r="AC93" s="346"/>
    </row>
    <row r="94" spans="1:68" ht="14.25" hidden="1" customHeight="1" x14ac:dyDescent="0.25">
      <c r="A94" s="368" t="s">
        <v>184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63">
        <v>4607111034120</v>
      </c>
      <c r="E95" s="364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70</v>
      </c>
      <c r="Y95" s="353">
        <f>IFERROR(IF(X95="","",X95),"")</f>
        <v>70</v>
      </c>
      <c r="Z95" s="36">
        <f>IFERROR(IF(X95="","",X95*0.01788),"")</f>
        <v>1.2516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301.25200000000001</v>
      </c>
      <c r="BN95" s="67">
        <f>IFERROR(Y95*I95,"0")</f>
        <v>301.25200000000001</v>
      </c>
      <c r="BO95" s="67">
        <f>IFERROR(X95/J95,"0")</f>
        <v>1</v>
      </c>
      <c r="BP95" s="67">
        <f>IFERROR(Y95/J95,"0")</f>
        <v>1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63">
        <v>4607111034137</v>
      </c>
      <c r="E96" s="364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56</v>
      </c>
      <c r="Y96" s="353">
        <f>IFERROR(IF(X96="","",X96),"")</f>
        <v>56</v>
      </c>
      <c r="Z96" s="36">
        <f>IFERROR(IF(X96="","",X96*0.01788),"")</f>
        <v>1.0012799999999999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241.00160000000002</v>
      </c>
      <c r="BN96" s="67">
        <f>IFERROR(Y96*I96,"0")</f>
        <v>241.00160000000002</v>
      </c>
      <c r="BO96" s="67">
        <f>IFERROR(X96/J96,"0")</f>
        <v>0.8</v>
      </c>
      <c r="BP96" s="67">
        <f>IFERROR(Y96/J96,"0")</f>
        <v>0.8</v>
      </c>
    </row>
    <row r="97" spans="1:68" x14ac:dyDescent="0.2">
      <c r="A97" s="359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1"/>
      <c r="P97" s="365" t="s">
        <v>72</v>
      </c>
      <c r="Q97" s="366"/>
      <c r="R97" s="366"/>
      <c r="S97" s="366"/>
      <c r="T97" s="366"/>
      <c r="U97" s="366"/>
      <c r="V97" s="367"/>
      <c r="W97" s="37" t="s">
        <v>69</v>
      </c>
      <c r="X97" s="354">
        <f>IFERROR(SUM(X95:X96),"0")</f>
        <v>126</v>
      </c>
      <c r="Y97" s="354">
        <f>IFERROR(SUM(Y95:Y96),"0")</f>
        <v>126</v>
      </c>
      <c r="Z97" s="354">
        <f>IFERROR(IF(Z95="",0,Z95),"0")+IFERROR(IF(Z96="",0,Z96),"0")</f>
        <v>2.2528800000000002</v>
      </c>
      <c r="AA97" s="355"/>
      <c r="AB97" s="355"/>
      <c r="AC97" s="355"/>
    </row>
    <row r="98" spans="1:68" x14ac:dyDescent="0.2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1"/>
      <c r="P98" s="365" t="s">
        <v>72</v>
      </c>
      <c r="Q98" s="366"/>
      <c r="R98" s="366"/>
      <c r="S98" s="366"/>
      <c r="T98" s="366"/>
      <c r="U98" s="366"/>
      <c r="V98" s="367"/>
      <c r="W98" s="37" t="s">
        <v>73</v>
      </c>
      <c r="X98" s="354">
        <f>IFERROR(SUMPRODUCT(X95:X96*H95:H96),"0")</f>
        <v>453.6</v>
      </c>
      <c r="Y98" s="354">
        <f>IFERROR(SUMPRODUCT(Y95:Y96*H95:H96),"0")</f>
        <v>453.6</v>
      </c>
      <c r="Z98" s="37"/>
      <c r="AA98" s="355"/>
      <c r="AB98" s="355"/>
      <c r="AC98" s="355"/>
    </row>
    <row r="99" spans="1:68" ht="16.5" hidden="1" customHeight="1" x14ac:dyDescent="0.25">
      <c r="A99" s="377" t="s">
        <v>191</v>
      </c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46"/>
      <c r="AB99" s="346"/>
      <c r="AC99" s="346"/>
    </row>
    <row r="100" spans="1:68" ht="14.25" hidden="1" customHeight="1" x14ac:dyDescent="0.25">
      <c r="A100" s="368" t="s">
        <v>154</v>
      </c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63">
        <v>4607111033628</v>
      </c>
      <c r="E101" s="364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42</v>
      </c>
      <c r="Y101" s="353">
        <f t="shared" ref="Y101:Y106" si="17">IFERROR(IF(X101="","",X101),"")</f>
        <v>42</v>
      </c>
      <c r="Z101" s="36">
        <f t="shared" ref="Z101:Z106" si="18">IFERROR(IF(X101="","",X101*0.01788),"")</f>
        <v>0.75095999999999996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180.75120000000001</v>
      </c>
      <c r="BN101" s="67">
        <f t="shared" ref="BN101:BN106" si="20">IFERROR(Y101*I101,"0")</f>
        <v>180.75120000000001</v>
      </c>
      <c r="BO101" s="67">
        <f t="shared" ref="BO101:BO106" si="21">IFERROR(X101/J101,"0")</f>
        <v>0.6</v>
      </c>
      <c r="BP101" s="67">
        <f t="shared" ref="BP101:BP106" si="22">IFERROR(Y101/J101,"0")</f>
        <v>0.6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63">
        <v>4607111033451</v>
      </c>
      <c r="E102" s="364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28</v>
      </c>
      <c r="Y102" s="353">
        <f t="shared" si="17"/>
        <v>28</v>
      </c>
      <c r="Z102" s="36">
        <f t="shared" si="18"/>
        <v>0.50063999999999997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120.50080000000001</v>
      </c>
      <c r="BN102" s="67">
        <f t="shared" si="20"/>
        <v>120.50080000000001</v>
      </c>
      <c r="BO102" s="67">
        <f t="shared" si="21"/>
        <v>0.4</v>
      </c>
      <c r="BP102" s="67">
        <f t="shared" si="22"/>
        <v>0.4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4301135575</v>
      </c>
      <c r="D103" s="363">
        <v>4607111035141</v>
      </c>
      <c r="E103" s="364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8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63">
        <v>4607111033444</v>
      </c>
      <c r="E104" s="364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56</v>
      </c>
      <c r="Y104" s="353">
        <f t="shared" si="17"/>
        <v>56</v>
      </c>
      <c r="Z104" s="36">
        <f t="shared" si="18"/>
        <v>1.0012799999999999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241.00160000000002</v>
      </c>
      <c r="BN104" s="67">
        <f t="shared" si="20"/>
        <v>241.00160000000002</v>
      </c>
      <c r="BO104" s="67">
        <f t="shared" si="21"/>
        <v>0.8</v>
      </c>
      <c r="BP104" s="67">
        <f t="shared" si="22"/>
        <v>0.8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63">
        <v>4607111035028</v>
      </c>
      <c r="E105" s="364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14</v>
      </c>
      <c r="Y105" s="353">
        <f t="shared" si="17"/>
        <v>14</v>
      </c>
      <c r="Z105" s="36">
        <f t="shared" si="18"/>
        <v>0.25031999999999999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62.283200000000008</v>
      </c>
      <c r="BN105" s="67">
        <f t="shared" si="20"/>
        <v>62.283200000000008</v>
      </c>
      <c r="BO105" s="67">
        <f t="shared" si="21"/>
        <v>0.2</v>
      </c>
      <c r="BP105" s="67">
        <f t="shared" si="22"/>
        <v>0.2</v>
      </c>
    </row>
    <row r="106" spans="1:68" ht="27" hidden="1" customHeight="1" x14ac:dyDescent="0.25">
      <c r="A106" s="54" t="s">
        <v>205</v>
      </c>
      <c r="B106" s="54" t="s">
        <v>206</v>
      </c>
      <c r="C106" s="31">
        <v>4301135285</v>
      </c>
      <c r="D106" s="363">
        <v>4607111036407</v>
      </c>
      <c r="E106" s="364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59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1"/>
      <c r="P107" s="365" t="s">
        <v>72</v>
      </c>
      <c r="Q107" s="366"/>
      <c r="R107" s="366"/>
      <c r="S107" s="366"/>
      <c r="T107" s="366"/>
      <c r="U107" s="366"/>
      <c r="V107" s="367"/>
      <c r="W107" s="37" t="s">
        <v>69</v>
      </c>
      <c r="X107" s="354">
        <f>IFERROR(SUM(X101:X106),"0")</f>
        <v>140</v>
      </c>
      <c r="Y107" s="354">
        <f>IFERROR(SUM(Y101:Y106),"0")</f>
        <v>140</v>
      </c>
      <c r="Z107" s="354">
        <f>IFERROR(IF(Z101="",0,Z101),"0")+IFERROR(IF(Z102="",0,Z102),"0")+IFERROR(IF(Z103="",0,Z103),"0")+IFERROR(IF(Z104="",0,Z104),"0")+IFERROR(IF(Z105="",0,Z105),"0")+IFERROR(IF(Z106="",0,Z106),"0")</f>
        <v>2.5031999999999996</v>
      </c>
      <c r="AA107" s="355"/>
      <c r="AB107" s="355"/>
      <c r="AC107" s="355"/>
    </row>
    <row r="108" spans="1:68" x14ac:dyDescent="0.2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1"/>
      <c r="P108" s="365" t="s">
        <v>72</v>
      </c>
      <c r="Q108" s="366"/>
      <c r="R108" s="366"/>
      <c r="S108" s="366"/>
      <c r="T108" s="366"/>
      <c r="U108" s="366"/>
      <c r="V108" s="367"/>
      <c r="W108" s="37" t="s">
        <v>73</v>
      </c>
      <c r="X108" s="354">
        <f>IFERROR(SUMPRODUCT(X101:X106*H101:H106),"0")</f>
        <v>507.36</v>
      </c>
      <c r="Y108" s="354">
        <f>IFERROR(SUMPRODUCT(Y101:Y106*H101:H106),"0")</f>
        <v>507.36</v>
      </c>
      <c r="Z108" s="37"/>
      <c r="AA108" s="355"/>
      <c r="AB108" s="355"/>
      <c r="AC108" s="355"/>
    </row>
    <row r="109" spans="1:68" ht="16.5" hidden="1" customHeight="1" x14ac:dyDescent="0.25">
      <c r="A109" s="377" t="s">
        <v>208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6"/>
      <c r="AB109" s="346"/>
      <c r="AC109" s="346"/>
    </row>
    <row r="110" spans="1:68" ht="14.25" hidden="1" customHeight="1" x14ac:dyDescent="0.25">
      <c r="A110" s="368" t="s">
        <v>148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63">
        <v>4607025784012</v>
      </c>
      <c r="E111" s="364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14</v>
      </c>
      <c r="Y111" s="353">
        <f>IFERROR(IF(X111="","",X111),"")</f>
        <v>14</v>
      </c>
      <c r="Z111" s="36">
        <f>IFERROR(IF(X111="","",X111*0.00936),"")</f>
        <v>0.13103999999999999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34.876800000000003</v>
      </c>
      <c r="BN111" s="67">
        <f>IFERROR(Y111*I111,"0")</f>
        <v>34.876800000000003</v>
      </c>
      <c r="BO111" s="67">
        <f>IFERROR(X111/J111,"0")</f>
        <v>0.1111111111111111</v>
      </c>
      <c r="BP111" s="67">
        <f>IFERROR(Y111/J111,"0")</f>
        <v>0.1111111111111111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63">
        <v>4607025784319</v>
      </c>
      <c r="E112" s="364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28</v>
      </c>
      <c r="Y112" s="353">
        <f>IFERROR(IF(X112="","",X112),"")</f>
        <v>28</v>
      </c>
      <c r="Z112" s="36">
        <f>IFERROR(IF(X112="","",X112*0.01788),"")</f>
        <v>0.50063999999999997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118.83199999999999</v>
      </c>
      <c r="BN112" s="67">
        <f>IFERROR(Y112*I112,"0")</f>
        <v>118.83199999999999</v>
      </c>
      <c r="BO112" s="67">
        <f>IFERROR(X112/J112,"0")</f>
        <v>0.4</v>
      </c>
      <c r="BP112" s="67">
        <f>IFERROR(Y112/J112,"0")</f>
        <v>0.4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63">
        <v>4607111035370</v>
      </c>
      <c r="E113" s="364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36</v>
      </c>
      <c r="Y113" s="353">
        <f>IFERROR(IF(X113="","",X113),"")</f>
        <v>36</v>
      </c>
      <c r="Z113" s="36">
        <f>IFERROR(IF(X113="","",X113*0.0155),"")</f>
        <v>0.55800000000000005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124.70399999999999</v>
      </c>
      <c r="BN113" s="67">
        <f>IFERROR(Y113*I113,"0")</f>
        <v>124.70399999999999</v>
      </c>
      <c r="BO113" s="67">
        <f>IFERROR(X113/J113,"0")</f>
        <v>0.42857142857142855</v>
      </c>
      <c r="BP113" s="67">
        <f>IFERROR(Y113/J113,"0")</f>
        <v>0.42857142857142855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4301136089</v>
      </c>
      <c r="D114" s="363">
        <v>4607111035370</v>
      </c>
      <c r="E114" s="364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7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59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1"/>
      <c r="P115" s="365" t="s">
        <v>72</v>
      </c>
      <c r="Q115" s="366"/>
      <c r="R115" s="366"/>
      <c r="S115" s="366"/>
      <c r="T115" s="366"/>
      <c r="U115" s="366"/>
      <c r="V115" s="367"/>
      <c r="W115" s="37" t="s">
        <v>69</v>
      </c>
      <c r="X115" s="354">
        <f>IFERROR(SUM(X111:X114),"0")</f>
        <v>78</v>
      </c>
      <c r="Y115" s="354">
        <f>IFERROR(SUM(Y111:Y114),"0")</f>
        <v>78</v>
      </c>
      <c r="Z115" s="354">
        <f>IFERROR(IF(Z111="",0,Z111),"0")+IFERROR(IF(Z112="",0,Z112),"0")+IFERROR(IF(Z113="",0,Z113),"0")+IFERROR(IF(Z114="",0,Z114),"0")</f>
        <v>1.1896800000000001</v>
      </c>
      <c r="AA115" s="355"/>
      <c r="AB115" s="355"/>
      <c r="AC115" s="355"/>
    </row>
    <row r="116" spans="1:68" x14ac:dyDescent="0.2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1"/>
      <c r="P116" s="365" t="s">
        <v>72</v>
      </c>
      <c r="Q116" s="366"/>
      <c r="R116" s="366"/>
      <c r="S116" s="366"/>
      <c r="T116" s="366"/>
      <c r="U116" s="366"/>
      <c r="V116" s="367"/>
      <c r="W116" s="37" t="s">
        <v>73</v>
      </c>
      <c r="X116" s="354">
        <f>IFERROR(SUMPRODUCT(X111:X114*H111:H114),"0")</f>
        <v>241.92</v>
      </c>
      <c r="Y116" s="354">
        <f>IFERROR(SUMPRODUCT(Y111:Y114*H111:H114),"0")</f>
        <v>241.92</v>
      </c>
      <c r="Z116" s="37"/>
      <c r="AA116" s="355"/>
      <c r="AB116" s="355"/>
      <c r="AC116" s="355"/>
    </row>
    <row r="117" spans="1:68" ht="16.5" hidden="1" customHeight="1" x14ac:dyDescent="0.25">
      <c r="A117" s="377" t="s">
        <v>221</v>
      </c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A117" s="346"/>
      <c r="AB117" s="346"/>
      <c r="AC117" s="346"/>
    </row>
    <row r="118" spans="1:68" ht="14.25" hidden="1" customHeight="1" x14ac:dyDescent="0.25">
      <c r="A118" s="368" t="s">
        <v>63</v>
      </c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63">
        <v>4607111039262</v>
      </c>
      <c r="E119" s="364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12</v>
      </c>
      <c r="Y119" s="353">
        <f>IFERROR(IF(X119="","",X119),"")</f>
        <v>12</v>
      </c>
      <c r="Z119" s="36">
        <f>IFERROR(IF(X119="","",X119*0.0155),"")</f>
        <v>0.186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80.635199999999998</v>
      </c>
      <c r="BN119" s="67">
        <f>IFERROR(Y119*I119,"0")</f>
        <v>80.635199999999998</v>
      </c>
      <c r="BO119" s="67">
        <f>IFERROR(X119/J119,"0")</f>
        <v>0.14285714285714285</v>
      </c>
      <c r="BP119" s="67">
        <f>IFERROR(Y119/J119,"0")</f>
        <v>0.14285714285714285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4301070976</v>
      </c>
      <c r="D120" s="363">
        <v>4607111034144</v>
      </c>
      <c r="E120" s="364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63">
        <v>4607111039248</v>
      </c>
      <c r="E121" s="364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72</v>
      </c>
      <c r="Y121" s="353">
        <f>IFERROR(IF(X121="","",X121),"")</f>
        <v>72</v>
      </c>
      <c r="Z121" s="36">
        <f>IFERROR(IF(X121="","",X121*0.0155),"")</f>
        <v>1.1160000000000001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525.6</v>
      </c>
      <c r="BN121" s="67">
        <f>IFERROR(Y121*I121,"0")</f>
        <v>525.6</v>
      </c>
      <c r="BO121" s="67">
        <f>IFERROR(X121/J121,"0")</f>
        <v>0.8571428571428571</v>
      </c>
      <c r="BP121" s="67">
        <f>IFERROR(Y121/J121,"0")</f>
        <v>0.8571428571428571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63">
        <v>4607111039293</v>
      </c>
      <c r="E122" s="364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12</v>
      </c>
      <c r="Y122" s="353">
        <f>IFERROR(IF(X122="","",X122),"")</f>
        <v>12</v>
      </c>
      <c r="Z122" s="36">
        <f>IFERROR(IF(X122="","",X122*0.0155),"")</f>
        <v>0.186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80.635199999999998</v>
      </c>
      <c r="BN122" s="67">
        <f>IFERROR(Y122*I122,"0")</f>
        <v>80.635199999999998</v>
      </c>
      <c r="BO122" s="67">
        <f>IFERROR(X122/J122,"0")</f>
        <v>0.14285714285714285</v>
      </c>
      <c r="BP122" s="67">
        <f>IFERROR(Y122/J122,"0")</f>
        <v>0.14285714285714285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63">
        <v>4607111039279</v>
      </c>
      <c r="E123" s="364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96</v>
      </c>
      <c r="Y123" s="353">
        <f>IFERROR(IF(X123="","",X123),"")</f>
        <v>96</v>
      </c>
      <c r="Z123" s="36">
        <f>IFERROR(IF(X123="","",X123*0.0155),"")</f>
        <v>1.488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700.8</v>
      </c>
      <c r="BN123" s="67">
        <f>IFERROR(Y123*I123,"0")</f>
        <v>700.8</v>
      </c>
      <c r="BO123" s="67">
        <f>IFERROR(X123/J123,"0")</f>
        <v>1.1428571428571428</v>
      </c>
      <c r="BP123" s="67">
        <f>IFERROR(Y123/J123,"0")</f>
        <v>1.1428571428571428</v>
      </c>
    </row>
    <row r="124" spans="1:68" x14ac:dyDescent="0.2">
      <c r="A124" s="359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1"/>
      <c r="P124" s="365" t="s">
        <v>72</v>
      </c>
      <c r="Q124" s="366"/>
      <c r="R124" s="366"/>
      <c r="S124" s="366"/>
      <c r="T124" s="366"/>
      <c r="U124" s="366"/>
      <c r="V124" s="367"/>
      <c r="W124" s="37" t="s">
        <v>69</v>
      </c>
      <c r="X124" s="354">
        <f>IFERROR(SUM(X119:X123),"0")</f>
        <v>192</v>
      </c>
      <c r="Y124" s="354">
        <f>IFERROR(SUM(Y119:Y123),"0")</f>
        <v>192</v>
      </c>
      <c r="Z124" s="354">
        <f>IFERROR(IF(Z119="",0,Z119),"0")+IFERROR(IF(Z120="",0,Z120),"0")+IFERROR(IF(Z121="",0,Z121),"0")+IFERROR(IF(Z122="",0,Z122),"0")+IFERROR(IF(Z123="",0,Z123),"0")</f>
        <v>2.976</v>
      </c>
      <c r="AA124" s="355"/>
      <c r="AB124" s="355"/>
      <c r="AC124" s="355"/>
    </row>
    <row r="125" spans="1:68" x14ac:dyDescent="0.2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1"/>
      <c r="P125" s="365" t="s">
        <v>72</v>
      </c>
      <c r="Q125" s="366"/>
      <c r="R125" s="366"/>
      <c r="S125" s="366"/>
      <c r="T125" s="366"/>
      <c r="U125" s="366"/>
      <c r="V125" s="367"/>
      <c r="W125" s="37" t="s">
        <v>73</v>
      </c>
      <c r="X125" s="354">
        <f>IFERROR(SUMPRODUCT(X119:X123*H119:H123),"0")</f>
        <v>1329.6</v>
      </c>
      <c r="Y125" s="354">
        <f>IFERROR(SUMPRODUCT(Y119:Y123*H119:H123),"0")</f>
        <v>1329.6</v>
      </c>
      <c r="Z125" s="37"/>
      <c r="AA125" s="355"/>
      <c r="AB125" s="355"/>
      <c r="AC125" s="355"/>
    </row>
    <row r="126" spans="1:68" ht="16.5" hidden="1" customHeight="1" x14ac:dyDescent="0.25">
      <c r="A126" s="377" t="s">
        <v>232</v>
      </c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346"/>
      <c r="AB126" s="346"/>
      <c r="AC126" s="346"/>
    </row>
    <row r="127" spans="1:68" ht="14.25" hidden="1" customHeight="1" x14ac:dyDescent="0.25">
      <c r="A127" s="368" t="s">
        <v>154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63">
        <v>4607111034014</v>
      </c>
      <c r="E128" s="364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84</v>
      </c>
      <c r="Y128" s="353">
        <f>IFERROR(IF(X128="","",X128),"")</f>
        <v>84</v>
      </c>
      <c r="Z128" s="36">
        <f>IFERROR(IF(X128="","",X128*0.01788),"")</f>
        <v>1.5019199999999999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311.10239999999999</v>
      </c>
      <c r="BN128" s="67">
        <f>IFERROR(Y128*I128,"0")</f>
        <v>311.10239999999999</v>
      </c>
      <c r="BO128" s="67">
        <f>IFERROR(X128/J128,"0")</f>
        <v>1.2</v>
      </c>
      <c r="BP128" s="67">
        <f>IFERROR(Y128/J128,"0")</f>
        <v>1.2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63">
        <v>4607111033994</v>
      </c>
      <c r="E129" s="364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70</v>
      </c>
      <c r="Y129" s="353">
        <f>IFERROR(IF(X129="","",X129),"")</f>
        <v>70</v>
      </c>
      <c r="Z129" s="36">
        <f>IFERROR(IF(X129="","",X129*0.01788),"")</f>
        <v>1.2516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259.25200000000001</v>
      </c>
      <c r="BN129" s="67">
        <f>IFERROR(Y129*I129,"0")</f>
        <v>259.25200000000001</v>
      </c>
      <c r="BO129" s="67">
        <f>IFERROR(X129/J129,"0")</f>
        <v>1</v>
      </c>
      <c r="BP129" s="67">
        <f>IFERROR(Y129/J129,"0")</f>
        <v>1</v>
      </c>
    </row>
    <row r="130" spans="1:68" x14ac:dyDescent="0.2">
      <c r="A130" s="359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1"/>
      <c r="P130" s="365" t="s">
        <v>72</v>
      </c>
      <c r="Q130" s="366"/>
      <c r="R130" s="366"/>
      <c r="S130" s="366"/>
      <c r="T130" s="366"/>
      <c r="U130" s="366"/>
      <c r="V130" s="367"/>
      <c r="W130" s="37" t="s">
        <v>69</v>
      </c>
      <c r="X130" s="354">
        <f>IFERROR(SUM(X128:X129),"0")</f>
        <v>154</v>
      </c>
      <c r="Y130" s="354">
        <f>IFERROR(SUM(Y128:Y129),"0")</f>
        <v>154</v>
      </c>
      <c r="Z130" s="354">
        <f>IFERROR(IF(Z128="",0,Z128),"0")+IFERROR(IF(Z129="",0,Z129),"0")</f>
        <v>2.75352</v>
      </c>
      <c r="AA130" s="355"/>
      <c r="AB130" s="355"/>
      <c r="AC130" s="355"/>
    </row>
    <row r="131" spans="1:68" x14ac:dyDescent="0.2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1"/>
      <c r="P131" s="365" t="s">
        <v>72</v>
      </c>
      <c r="Q131" s="366"/>
      <c r="R131" s="366"/>
      <c r="S131" s="366"/>
      <c r="T131" s="366"/>
      <c r="U131" s="366"/>
      <c r="V131" s="367"/>
      <c r="W131" s="37" t="s">
        <v>73</v>
      </c>
      <c r="X131" s="354">
        <f>IFERROR(SUMPRODUCT(X128:X129*H128:H129),"0")</f>
        <v>462</v>
      </c>
      <c r="Y131" s="354">
        <f>IFERROR(SUMPRODUCT(Y128:Y129*H128:H129),"0")</f>
        <v>462</v>
      </c>
      <c r="Z131" s="37"/>
      <c r="AA131" s="355"/>
      <c r="AB131" s="355"/>
      <c r="AC131" s="355"/>
    </row>
    <row r="132" spans="1:68" ht="16.5" hidden="1" customHeight="1" x14ac:dyDescent="0.25">
      <c r="A132" s="377" t="s">
        <v>238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46"/>
      <c r="AB132" s="346"/>
      <c r="AC132" s="346"/>
    </row>
    <row r="133" spans="1:68" ht="14.25" hidden="1" customHeight="1" x14ac:dyDescent="0.25">
      <c r="A133" s="368" t="s">
        <v>154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63">
        <v>4607111039095</v>
      </c>
      <c r="E134" s="364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42</v>
      </c>
      <c r="Y134" s="353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157.416</v>
      </c>
      <c r="BN134" s="67">
        <f>IFERROR(Y134*I134,"0")</f>
        <v>157.416</v>
      </c>
      <c r="BO134" s="67">
        <f>IFERROR(X134/J134,"0")</f>
        <v>0.6</v>
      </c>
      <c r="BP134" s="67">
        <f>IFERROR(Y134/J134,"0")</f>
        <v>0.6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63">
        <v>4607111034199</v>
      </c>
      <c r="E135" s="364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42</v>
      </c>
      <c r="Y135" s="353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155.55119999999999</v>
      </c>
      <c r="BN135" s="67">
        <f>IFERROR(Y135*I135,"0")</f>
        <v>155.55119999999999</v>
      </c>
      <c r="BO135" s="67">
        <f>IFERROR(X135/J135,"0")</f>
        <v>0.6</v>
      </c>
      <c r="BP135" s="67">
        <f>IFERROR(Y135/J135,"0")</f>
        <v>0.6</v>
      </c>
    </row>
    <row r="136" spans="1:68" x14ac:dyDescent="0.2">
      <c r="A136" s="359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1"/>
      <c r="P136" s="365" t="s">
        <v>72</v>
      </c>
      <c r="Q136" s="366"/>
      <c r="R136" s="366"/>
      <c r="S136" s="366"/>
      <c r="T136" s="366"/>
      <c r="U136" s="366"/>
      <c r="V136" s="367"/>
      <c r="W136" s="37" t="s">
        <v>69</v>
      </c>
      <c r="X136" s="354">
        <f>IFERROR(SUM(X134:X135),"0")</f>
        <v>84</v>
      </c>
      <c r="Y136" s="354">
        <f>IFERROR(SUM(Y134:Y135),"0")</f>
        <v>84</v>
      </c>
      <c r="Z136" s="354">
        <f>IFERROR(IF(Z134="",0,Z134),"0")+IFERROR(IF(Z135="",0,Z135),"0")</f>
        <v>1.5019199999999999</v>
      </c>
      <c r="AA136" s="355"/>
      <c r="AB136" s="355"/>
      <c r="AC136" s="355"/>
    </row>
    <row r="137" spans="1:68" x14ac:dyDescent="0.2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1"/>
      <c r="P137" s="365" t="s">
        <v>72</v>
      </c>
      <c r="Q137" s="366"/>
      <c r="R137" s="366"/>
      <c r="S137" s="366"/>
      <c r="T137" s="366"/>
      <c r="U137" s="366"/>
      <c r="V137" s="367"/>
      <c r="W137" s="37" t="s">
        <v>73</v>
      </c>
      <c r="X137" s="354">
        <f>IFERROR(SUMPRODUCT(X134:X135*H134:H135),"0")</f>
        <v>252</v>
      </c>
      <c r="Y137" s="354">
        <f>IFERROR(SUMPRODUCT(Y134:Y135*H134:H135),"0")</f>
        <v>252</v>
      </c>
      <c r="Z137" s="37"/>
      <c r="AA137" s="355"/>
      <c r="AB137" s="355"/>
      <c r="AC137" s="355"/>
    </row>
    <row r="138" spans="1:68" ht="16.5" hidden="1" customHeight="1" x14ac:dyDescent="0.25">
      <c r="A138" s="377" t="s">
        <v>245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46"/>
      <c r="AB138" s="346"/>
      <c r="AC138" s="346"/>
    </row>
    <row r="139" spans="1:68" ht="14.25" hidden="1" customHeight="1" x14ac:dyDescent="0.25">
      <c r="A139" s="368" t="s">
        <v>154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63">
        <v>4607111034380</v>
      </c>
      <c r="E140" s="364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14</v>
      </c>
      <c r="Y140" s="353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45.919999999999995</v>
      </c>
      <c r="BN140" s="67">
        <f>IFERROR(Y140*I140,"0")</f>
        <v>45.919999999999995</v>
      </c>
      <c r="BO140" s="67">
        <f>IFERROR(X140/J140,"0")</f>
        <v>0.2</v>
      </c>
      <c r="BP140" s="67">
        <f>IFERROR(Y140/J140,"0")</f>
        <v>0.2</v>
      </c>
    </row>
    <row r="141" spans="1:68" ht="27" hidden="1" customHeight="1" x14ac:dyDescent="0.25">
      <c r="A141" s="54" t="s">
        <v>249</v>
      </c>
      <c r="B141" s="54" t="s">
        <v>250</v>
      </c>
      <c r="C141" s="31">
        <v>4301135277</v>
      </c>
      <c r="D141" s="363">
        <v>4607111034397</v>
      </c>
      <c r="E141" s="364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59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1"/>
      <c r="P142" s="365" t="s">
        <v>72</v>
      </c>
      <c r="Q142" s="366"/>
      <c r="R142" s="366"/>
      <c r="S142" s="366"/>
      <c r="T142" s="366"/>
      <c r="U142" s="366"/>
      <c r="V142" s="367"/>
      <c r="W142" s="37" t="s">
        <v>69</v>
      </c>
      <c r="X142" s="354">
        <f>IFERROR(SUM(X140:X141),"0")</f>
        <v>14</v>
      </c>
      <c r="Y142" s="354">
        <f>IFERROR(SUM(Y140:Y141),"0")</f>
        <v>14</v>
      </c>
      <c r="Z142" s="354">
        <f>IFERROR(IF(Z140="",0,Z140),"0")+IFERROR(IF(Z141="",0,Z141),"0")</f>
        <v>0.25031999999999999</v>
      </c>
      <c r="AA142" s="355"/>
      <c r="AB142" s="355"/>
      <c r="AC142" s="355"/>
    </row>
    <row r="143" spans="1:68" x14ac:dyDescent="0.2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1"/>
      <c r="P143" s="365" t="s">
        <v>72</v>
      </c>
      <c r="Q143" s="366"/>
      <c r="R143" s="366"/>
      <c r="S143" s="366"/>
      <c r="T143" s="366"/>
      <c r="U143" s="366"/>
      <c r="V143" s="367"/>
      <c r="W143" s="37" t="s">
        <v>73</v>
      </c>
      <c r="X143" s="354">
        <f>IFERROR(SUMPRODUCT(X140:X141*H140:H141),"0")</f>
        <v>42</v>
      </c>
      <c r="Y143" s="354">
        <f>IFERROR(SUMPRODUCT(Y140:Y141*H140:H141),"0")</f>
        <v>42</v>
      </c>
      <c r="Z143" s="37"/>
      <c r="AA143" s="355"/>
      <c r="AB143" s="355"/>
      <c r="AC143" s="355"/>
    </row>
    <row r="144" spans="1:68" ht="16.5" hidden="1" customHeight="1" x14ac:dyDescent="0.25">
      <c r="A144" s="377" t="s">
        <v>251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46"/>
      <c r="AB144" s="346"/>
      <c r="AC144" s="346"/>
    </row>
    <row r="145" spans="1:68" ht="14.25" hidden="1" customHeight="1" x14ac:dyDescent="0.25">
      <c r="A145" s="368" t="s">
        <v>154</v>
      </c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47"/>
      <c r="AB145" s="347"/>
      <c r="AC145" s="347"/>
    </row>
    <row r="146" spans="1:68" ht="27" hidden="1" customHeight="1" x14ac:dyDescent="0.25">
      <c r="A146" s="54" t="s">
        <v>252</v>
      </c>
      <c r="B146" s="54" t="s">
        <v>253</v>
      </c>
      <c r="C146" s="31">
        <v>4301135570</v>
      </c>
      <c r="D146" s="363">
        <v>4607111035806</v>
      </c>
      <c r="E146" s="364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9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1"/>
      <c r="P147" s="365" t="s">
        <v>72</v>
      </c>
      <c r="Q147" s="366"/>
      <c r="R147" s="366"/>
      <c r="S147" s="366"/>
      <c r="T147" s="366"/>
      <c r="U147" s="366"/>
      <c r="V147" s="367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hidden="1" x14ac:dyDescent="0.2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1"/>
      <c r="P148" s="365" t="s">
        <v>72</v>
      </c>
      <c r="Q148" s="366"/>
      <c r="R148" s="366"/>
      <c r="S148" s="366"/>
      <c r="T148" s="366"/>
      <c r="U148" s="366"/>
      <c r="V148" s="367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hidden="1" customHeight="1" x14ac:dyDescent="0.25">
      <c r="A149" s="377" t="s">
        <v>256</v>
      </c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A149" s="346"/>
      <c r="AB149" s="346"/>
      <c r="AC149" s="346"/>
    </row>
    <row r="150" spans="1:68" ht="14.25" hidden="1" customHeight="1" x14ac:dyDescent="0.25">
      <c r="A150" s="368" t="s">
        <v>154</v>
      </c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A150" s="347"/>
      <c r="AB150" s="347"/>
      <c r="AC150" s="347"/>
    </row>
    <row r="151" spans="1:68" ht="16.5" hidden="1" customHeight="1" x14ac:dyDescent="0.25">
      <c r="A151" s="54" t="s">
        <v>257</v>
      </c>
      <c r="B151" s="54" t="s">
        <v>258</v>
      </c>
      <c r="C151" s="31">
        <v>4301135596</v>
      </c>
      <c r="D151" s="363">
        <v>4607111039613</v>
      </c>
      <c r="E151" s="364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9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1"/>
      <c r="P152" s="365" t="s">
        <v>72</v>
      </c>
      <c r="Q152" s="366"/>
      <c r="R152" s="366"/>
      <c r="S152" s="366"/>
      <c r="T152" s="366"/>
      <c r="U152" s="366"/>
      <c r="V152" s="367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hidden="1" x14ac:dyDescent="0.2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1"/>
      <c r="P153" s="365" t="s">
        <v>72</v>
      </c>
      <c r="Q153" s="366"/>
      <c r="R153" s="366"/>
      <c r="S153" s="366"/>
      <c r="T153" s="366"/>
      <c r="U153" s="366"/>
      <c r="V153" s="367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hidden="1" customHeight="1" x14ac:dyDescent="0.25">
      <c r="A154" s="377" t="s">
        <v>259</v>
      </c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46"/>
      <c r="AB154" s="346"/>
      <c r="AC154" s="346"/>
    </row>
    <row r="155" spans="1:68" ht="14.25" hidden="1" customHeight="1" x14ac:dyDescent="0.25">
      <c r="A155" s="368" t="s">
        <v>260</v>
      </c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47"/>
      <c r="AB155" s="347"/>
      <c r="AC155" s="347"/>
    </row>
    <row r="156" spans="1:68" ht="27" hidden="1" customHeight="1" x14ac:dyDescent="0.25">
      <c r="A156" s="54" t="s">
        <v>261</v>
      </c>
      <c r="B156" s="54" t="s">
        <v>262</v>
      </c>
      <c r="C156" s="31">
        <v>4301071054</v>
      </c>
      <c r="D156" s="363">
        <v>4607111035639</v>
      </c>
      <c r="E156" s="364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265</v>
      </c>
      <c r="B157" s="54" t="s">
        <v>266</v>
      </c>
      <c r="C157" s="31">
        <v>4301135540</v>
      </c>
      <c r="D157" s="363">
        <v>4607111035646</v>
      </c>
      <c r="E157" s="364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9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1"/>
      <c r="P158" s="365" t="s">
        <v>72</v>
      </c>
      <c r="Q158" s="366"/>
      <c r="R158" s="366"/>
      <c r="S158" s="366"/>
      <c r="T158" s="366"/>
      <c r="U158" s="366"/>
      <c r="V158" s="367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hidden="1" x14ac:dyDescent="0.2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1"/>
      <c r="P159" s="365" t="s">
        <v>72</v>
      </c>
      <c r="Q159" s="366"/>
      <c r="R159" s="366"/>
      <c r="S159" s="366"/>
      <c r="T159" s="366"/>
      <c r="U159" s="366"/>
      <c r="V159" s="367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hidden="1" customHeight="1" x14ac:dyDescent="0.25">
      <c r="A160" s="377" t="s">
        <v>267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46"/>
      <c r="AB160" s="346"/>
      <c r="AC160" s="346"/>
    </row>
    <row r="161" spans="1:68" ht="14.25" hidden="1" customHeight="1" x14ac:dyDescent="0.25">
      <c r="A161" s="368" t="s">
        <v>154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7"/>
      <c r="AB161" s="347"/>
      <c r="AC161" s="347"/>
    </row>
    <row r="162" spans="1:68" ht="27" hidden="1" customHeight="1" x14ac:dyDescent="0.25">
      <c r="A162" s="54" t="s">
        <v>268</v>
      </c>
      <c r="B162" s="54" t="s">
        <v>269</v>
      </c>
      <c r="C162" s="31">
        <v>4301135281</v>
      </c>
      <c r="D162" s="363">
        <v>4607111036568</v>
      </c>
      <c r="E162" s="364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59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1"/>
      <c r="P163" s="365" t="s">
        <v>72</v>
      </c>
      <c r="Q163" s="366"/>
      <c r="R163" s="366"/>
      <c r="S163" s="366"/>
      <c r="T163" s="366"/>
      <c r="U163" s="366"/>
      <c r="V163" s="367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hidden="1" x14ac:dyDescent="0.2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1"/>
      <c r="P164" s="365" t="s">
        <v>72</v>
      </c>
      <c r="Q164" s="366"/>
      <c r="R164" s="366"/>
      <c r="S164" s="366"/>
      <c r="T164" s="366"/>
      <c r="U164" s="366"/>
      <c r="V164" s="367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hidden="1" customHeight="1" x14ac:dyDescent="0.2">
      <c r="A165" s="369" t="s">
        <v>271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370"/>
      <c r="Z165" s="370"/>
      <c r="AA165" s="48"/>
      <c r="AB165" s="48"/>
      <c r="AC165" s="48"/>
    </row>
    <row r="166" spans="1:68" ht="16.5" hidden="1" customHeight="1" x14ac:dyDescent="0.25">
      <c r="A166" s="377" t="s">
        <v>272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6"/>
      <c r="AB166" s="346"/>
      <c r="AC166" s="346"/>
    </row>
    <row r="167" spans="1:68" ht="14.25" hidden="1" customHeight="1" x14ac:dyDescent="0.25">
      <c r="A167" s="368" t="s">
        <v>154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7"/>
      <c r="AB167" s="347"/>
      <c r="AC167" s="347"/>
    </row>
    <row r="168" spans="1:68" ht="27" hidden="1" customHeight="1" x14ac:dyDescent="0.25">
      <c r="A168" s="54" t="s">
        <v>273</v>
      </c>
      <c r="B168" s="54" t="s">
        <v>274</v>
      </c>
      <c r="C168" s="31">
        <v>4301135317</v>
      </c>
      <c r="D168" s="363">
        <v>4607111039057</v>
      </c>
      <c r="E168" s="364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31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9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1"/>
      <c r="P169" s="365" t="s">
        <v>72</v>
      </c>
      <c r="Q169" s="366"/>
      <c r="R169" s="366"/>
      <c r="S169" s="366"/>
      <c r="T169" s="366"/>
      <c r="U169" s="366"/>
      <c r="V169" s="367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hidden="1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1"/>
      <c r="P170" s="365" t="s">
        <v>72</v>
      </c>
      <c r="Q170" s="366"/>
      <c r="R170" s="366"/>
      <c r="S170" s="366"/>
      <c r="T170" s="366"/>
      <c r="U170" s="366"/>
      <c r="V170" s="367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hidden="1" customHeight="1" x14ac:dyDescent="0.25">
      <c r="A171" s="377" t="s">
        <v>276</v>
      </c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A171" s="346"/>
      <c r="AB171" s="346"/>
      <c r="AC171" s="346"/>
    </row>
    <row r="172" spans="1:68" ht="14.25" hidden="1" customHeight="1" x14ac:dyDescent="0.25">
      <c r="A172" s="368" t="s">
        <v>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7"/>
      <c r="AB172" s="347"/>
      <c r="AC172" s="347"/>
    </row>
    <row r="173" spans="1:68" ht="16.5" hidden="1" customHeight="1" x14ac:dyDescent="0.25">
      <c r="A173" s="54" t="s">
        <v>277</v>
      </c>
      <c r="B173" s="54" t="s">
        <v>278</v>
      </c>
      <c r="C173" s="31">
        <v>4301071062</v>
      </c>
      <c r="D173" s="363">
        <v>4607111036384</v>
      </c>
      <c r="E173" s="364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12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hidden="1" customHeight="1" x14ac:dyDescent="0.25">
      <c r="A174" s="54" t="s">
        <v>281</v>
      </c>
      <c r="B174" s="54" t="s">
        <v>282</v>
      </c>
      <c r="C174" s="31">
        <v>4301071056</v>
      </c>
      <c r="D174" s="363">
        <v>4640242180250</v>
      </c>
      <c r="E174" s="364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2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63">
        <v>4607111036216</v>
      </c>
      <c r="E175" s="364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180</v>
      </c>
      <c r="Y175" s="353">
        <f>IFERROR(IF(X175="","",X175),"")</f>
        <v>180</v>
      </c>
      <c r="Z175" s="36">
        <f>IFERROR(IF(X175="","",X175*0.00866),"")</f>
        <v>1.5588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938.37599999999998</v>
      </c>
      <c r="BN175" s="67">
        <f>IFERROR(Y175*I175,"0")</f>
        <v>938.37599999999998</v>
      </c>
      <c r="BO175" s="67">
        <f>IFERROR(X175/J175,"0")</f>
        <v>1.25</v>
      </c>
      <c r="BP175" s="67">
        <f>IFERROR(Y175/J175,"0")</f>
        <v>1.25</v>
      </c>
    </row>
    <row r="176" spans="1:68" ht="27" hidden="1" customHeight="1" x14ac:dyDescent="0.25">
      <c r="A176" s="54" t="s">
        <v>288</v>
      </c>
      <c r="B176" s="54" t="s">
        <v>289</v>
      </c>
      <c r="C176" s="31">
        <v>4301071061</v>
      </c>
      <c r="D176" s="363">
        <v>4607111036278</v>
      </c>
      <c r="E176" s="364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2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9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1"/>
      <c r="P177" s="365" t="s">
        <v>72</v>
      </c>
      <c r="Q177" s="366"/>
      <c r="R177" s="366"/>
      <c r="S177" s="366"/>
      <c r="T177" s="366"/>
      <c r="U177" s="366"/>
      <c r="V177" s="367"/>
      <c r="W177" s="37" t="s">
        <v>69</v>
      </c>
      <c r="X177" s="354">
        <f>IFERROR(SUM(X173:X176),"0")</f>
        <v>180</v>
      </c>
      <c r="Y177" s="354">
        <f>IFERROR(SUM(Y173:Y176),"0")</f>
        <v>180</v>
      </c>
      <c r="Z177" s="354">
        <f>IFERROR(IF(Z173="",0,Z173),"0")+IFERROR(IF(Z174="",0,Z174),"0")+IFERROR(IF(Z175="",0,Z175),"0")+IFERROR(IF(Z176="",0,Z176),"0")</f>
        <v>1.5588</v>
      </c>
      <c r="AA177" s="355"/>
      <c r="AB177" s="355"/>
      <c r="AC177" s="355"/>
    </row>
    <row r="178" spans="1:68" x14ac:dyDescent="0.2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1"/>
      <c r="P178" s="365" t="s">
        <v>72</v>
      </c>
      <c r="Q178" s="366"/>
      <c r="R178" s="366"/>
      <c r="S178" s="366"/>
      <c r="T178" s="366"/>
      <c r="U178" s="366"/>
      <c r="V178" s="367"/>
      <c r="W178" s="37" t="s">
        <v>73</v>
      </c>
      <c r="X178" s="354">
        <f>IFERROR(SUMPRODUCT(X173:X176*H173:H176),"0")</f>
        <v>900</v>
      </c>
      <c r="Y178" s="354">
        <f>IFERROR(SUMPRODUCT(Y173:Y176*H173:H176),"0")</f>
        <v>900</v>
      </c>
      <c r="Z178" s="37"/>
      <c r="AA178" s="355"/>
      <c r="AB178" s="355"/>
      <c r="AC178" s="355"/>
    </row>
    <row r="179" spans="1:68" ht="14.25" hidden="1" customHeight="1" x14ac:dyDescent="0.25">
      <c r="A179" s="368" t="s">
        <v>291</v>
      </c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347"/>
      <c r="AB179" s="347"/>
      <c r="AC179" s="347"/>
    </row>
    <row r="180" spans="1:68" ht="27" hidden="1" customHeight="1" x14ac:dyDescent="0.25">
      <c r="A180" s="54" t="s">
        <v>292</v>
      </c>
      <c r="B180" s="54" t="s">
        <v>293</v>
      </c>
      <c r="C180" s="31">
        <v>4301080153</v>
      </c>
      <c r="D180" s="363">
        <v>4607111036827</v>
      </c>
      <c r="E180" s="364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63">
        <v>4607111036834</v>
      </c>
      <c r="E181" s="364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24</v>
      </c>
      <c r="Y181" s="353">
        <f>IFERROR(IF(X181="","",X181),"")</f>
        <v>24</v>
      </c>
      <c r="Z181" s="36">
        <f>IFERROR(IF(X181="","",X181*0.00866),"")</f>
        <v>0.20783999999999997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126.072</v>
      </c>
      <c r="BN181" s="67">
        <f>IFERROR(Y181*I181,"0")</f>
        <v>126.072</v>
      </c>
      <c r="BO181" s="67">
        <f>IFERROR(X181/J181,"0")</f>
        <v>0.16666666666666666</v>
      </c>
      <c r="BP181" s="67">
        <f>IFERROR(Y181/J181,"0")</f>
        <v>0.16666666666666666</v>
      </c>
    </row>
    <row r="182" spans="1:68" x14ac:dyDescent="0.2">
      <c r="A182" s="359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1"/>
      <c r="P182" s="365" t="s">
        <v>72</v>
      </c>
      <c r="Q182" s="366"/>
      <c r="R182" s="366"/>
      <c r="S182" s="366"/>
      <c r="T182" s="366"/>
      <c r="U182" s="366"/>
      <c r="V182" s="367"/>
      <c r="W182" s="37" t="s">
        <v>69</v>
      </c>
      <c r="X182" s="354">
        <f>IFERROR(SUM(X180:X181),"0")</f>
        <v>24</v>
      </c>
      <c r="Y182" s="354">
        <f>IFERROR(SUM(Y180:Y181),"0")</f>
        <v>24</v>
      </c>
      <c r="Z182" s="354">
        <f>IFERROR(IF(Z180="",0,Z180),"0")+IFERROR(IF(Z181="",0,Z181),"0")</f>
        <v>0.20783999999999997</v>
      </c>
      <c r="AA182" s="355"/>
      <c r="AB182" s="355"/>
      <c r="AC182" s="355"/>
    </row>
    <row r="183" spans="1:68" x14ac:dyDescent="0.2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1"/>
      <c r="P183" s="365" t="s">
        <v>72</v>
      </c>
      <c r="Q183" s="366"/>
      <c r="R183" s="366"/>
      <c r="S183" s="366"/>
      <c r="T183" s="366"/>
      <c r="U183" s="366"/>
      <c r="V183" s="367"/>
      <c r="W183" s="37" t="s">
        <v>73</v>
      </c>
      <c r="X183" s="354">
        <f>IFERROR(SUMPRODUCT(X180:X181*H180:H181),"0")</f>
        <v>120</v>
      </c>
      <c r="Y183" s="354">
        <f>IFERROR(SUMPRODUCT(Y180:Y181*H180:H181),"0")</f>
        <v>120</v>
      </c>
      <c r="Z183" s="37"/>
      <c r="AA183" s="355"/>
      <c r="AB183" s="355"/>
      <c r="AC183" s="355"/>
    </row>
    <row r="184" spans="1:68" ht="27.75" hidden="1" customHeight="1" x14ac:dyDescent="0.2">
      <c r="A184" s="369" t="s">
        <v>297</v>
      </c>
      <c r="B184" s="370"/>
      <c r="C184" s="370"/>
      <c r="D184" s="370"/>
      <c r="E184" s="370"/>
      <c r="F184" s="370"/>
      <c r="G184" s="370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370"/>
      <c r="U184" s="370"/>
      <c r="V184" s="370"/>
      <c r="W184" s="370"/>
      <c r="X184" s="370"/>
      <c r="Y184" s="370"/>
      <c r="Z184" s="370"/>
      <c r="AA184" s="48"/>
      <c r="AB184" s="48"/>
      <c r="AC184" s="48"/>
    </row>
    <row r="185" spans="1:68" ht="16.5" hidden="1" customHeight="1" x14ac:dyDescent="0.25">
      <c r="A185" s="377" t="s">
        <v>298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6"/>
      <c r="AB185" s="346"/>
      <c r="AC185" s="346"/>
    </row>
    <row r="186" spans="1:68" ht="14.25" hidden="1" customHeight="1" x14ac:dyDescent="0.25">
      <c r="A186" s="368" t="s">
        <v>76</v>
      </c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63">
        <v>4607111035721</v>
      </c>
      <c r="E187" s="364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56</v>
      </c>
      <c r="Y187" s="353">
        <f>IFERROR(IF(X187="","",X187),"")</f>
        <v>56</v>
      </c>
      <c r="Z187" s="36">
        <f>IFERROR(IF(X187="","",X187*0.01788),"")</f>
        <v>1.0012799999999999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189.72800000000001</v>
      </c>
      <c r="BN187" s="67">
        <f>IFERROR(Y187*I187,"0")</f>
        <v>189.72800000000001</v>
      </c>
      <c r="BO187" s="67">
        <f>IFERROR(X187/J187,"0")</f>
        <v>0.8</v>
      </c>
      <c r="BP187" s="67">
        <f>IFERROR(Y187/J187,"0")</f>
        <v>0.8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63">
        <v>4607111035691</v>
      </c>
      <c r="E188" s="364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1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56</v>
      </c>
      <c r="Y188" s="353">
        <f>IFERROR(IF(X188="","",X188),"")</f>
        <v>56</v>
      </c>
      <c r="Z188" s="36">
        <f>IFERROR(IF(X188="","",X188*0.01788),"")</f>
        <v>1.0012799999999999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189.72800000000001</v>
      </c>
      <c r="BN188" s="67">
        <f>IFERROR(Y188*I188,"0")</f>
        <v>189.72800000000001</v>
      </c>
      <c r="BO188" s="67">
        <f>IFERROR(X188/J188,"0")</f>
        <v>0.8</v>
      </c>
      <c r="BP188" s="67">
        <f>IFERROR(Y188/J188,"0")</f>
        <v>0.8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63">
        <v>4607111038487</v>
      </c>
      <c r="E189" s="364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70</v>
      </c>
      <c r="Y189" s="353">
        <f>IFERROR(IF(X189="","",X189),"")</f>
        <v>70</v>
      </c>
      <c r="Z189" s="36">
        <f>IFERROR(IF(X189="","",X189*0.01788),"")</f>
        <v>1.2516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261.52000000000004</v>
      </c>
      <c r="BN189" s="67">
        <f>IFERROR(Y189*I189,"0")</f>
        <v>261.52000000000004</v>
      </c>
      <c r="BO189" s="67">
        <f>IFERROR(X189/J189,"0")</f>
        <v>1</v>
      </c>
      <c r="BP189" s="67">
        <f>IFERROR(Y189/J189,"0")</f>
        <v>1</v>
      </c>
    </row>
    <row r="190" spans="1:68" x14ac:dyDescent="0.2">
      <c r="A190" s="359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1"/>
      <c r="P190" s="365" t="s">
        <v>72</v>
      </c>
      <c r="Q190" s="366"/>
      <c r="R190" s="366"/>
      <c r="S190" s="366"/>
      <c r="T190" s="366"/>
      <c r="U190" s="366"/>
      <c r="V190" s="367"/>
      <c r="W190" s="37" t="s">
        <v>69</v>
      </c>
      <c r="X190" s="354">
        <f>IFERROR(SUM(X187:X189),"0")</f>
        <v>182</v>
      </c>
      <c r="Y190" s="354">
        <f>IFERROR(SUM(Y187:Y189),"0")</f>
        <v>182</v>
      </c>
      <c r="Z190" s="354">
        <f>IFERROR(IF(Z187="",0,Z187),"0")+IFERROR(IF(Z188="",0,Z188),"0")+IFERROR(IF(Z189="",0,Z189),"0")</f>
        <v>3.2541599999999997</v>
      </c>
      <c r="AA190" s="355"/>
      <c r="AB190" s="355"/>
      <c r="AC190" s="355"/>
    </row>
    <row r="191" spans="1:68" x14ac:dyDescent="0.2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1"/>
      <c r="P191" s="365" t="s">
        <v>72</v>
      </c>
      <c r="Q191" s="366"/>
      <c r="R191" s="366"/>
      <c r="S191" s="366"/>
      <c r="T191" s="366"/>
      <c r="U191" s="366"/>
      <c r="V191" s="367"/>
      <c r="W191" s="37" t="s">
        <v>73</v>
      </c>
      <c r="X191" s="354">
        <f>IFERROR(SUMPRODUCT(X187:X189*H187:H189),"0")</f>
        <v>546</v>
      </c>
      <c r="Y191" s="354">
        <f>IFERROR(SUMPRODUCT(Y187:Y189*H187:H189),"0")</f>
        <v>546</v>
      </c>
      <c r="Z191" s="37"/>
      <c r="AA191" s="355"/>
      <c r="AB191" s="355"/>
      <c r="AC191" s="355"/>
    </row>
    <row r="192" spans="1:68" ht="14.25" hidden="1" customHeight="1" x14ac:dyDescent="0.25">
      <c r="A192" s="368" t="s">
        <v>308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7"/>
      <c r="AB192" s="347"/>
      <c r="AC192" s="347"/>
    </row>
    <row r="193" spans="1:68" ht="27" hidden="1" customHeight="1" x14ac:dyDescent="0.25">
      <c r="A193" s="54" t="s">
        <v>309</v>
      </c>
      <c r="B193" s="54" t="s">
        <v>310</v>
      </c>
      <c r="C193" s="31">
        <v>4301051855</v>
      </c>
      <c r="D193" s="363">
        <v>4680115885875</v>
      </c>
      <c r="E193" s="364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2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9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1"/>
      <c r="P194" s="365" t="s">
        <v>72</v>
      </c>
      <c r="Q194" s="366"/>
      <c r="R194" s="366"/>
      <c r="S194" s="366"/>
      <c r="T194" s="366"/>
      <c r="U194" s="366"/>
      <c r="V194" s="367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hidden="1" x14ac:dyDescent="0.2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1"/>
      <c r="P195" s="365" t="s">
        <v>72</v>
      </c>
      <c r="Q195" s="366"/>
      <c r="R195" s="366"/>
      <c r="S195" s="366"/>
      <c r="T195" s="366"/>
      <c r="U195" s="366"/>
      <c r="V195" s="367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hidden="1" customHeight="1" x14ac:dyDescent="0.25">
      <c r="A196" s="377" t="s">
        <v>316</v>
      </c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A196" s="346"/>
      <c r="AB196" s="346"/>
      <c r="AC196" s="346"/>
    </row>
    <row r="197" spans="1:68" ht="14.25" hidden="1" customHeight="1" x14ac:dyDescent="0.25">
      <c r="A197" s="368" t="s">
        <v>316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347"/>
      <c r="AB197" s="347"/>
      <c r="AC197" s="347"/>
    </row>
    <row r="198" spans="1:68" ht="27" hidden="1" customHeight="1" x14ac:dyDescent="0.25">
      <c r="A198" s="54" t="s">
        <v>317</v>
      </c>
      <c r="B198" s="54" t="s">
        <v>318</v>
      </c>
      <c r="C198" s="31">
        <v>4301133002</v>
      </c>
      <c r="D198" s="363">
        <v>4607111035783</v>
      </c>
      <c r="E198" s="364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59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1"/>
      <c r="P199" s="365" t="s">
        <v>72</v>
      </c>
      <c r="Q199" s="366"/>
      <c r="R199" s="366"/>
      <c r="S199" s="366"/>
      <c r="T199" s="366"/>
      <c r="U199" s="366"/>
      <c r="V199" s="367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hidden="1" x14ac:dyDescent="0.2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1"/>
      <c r="P200" s="365" t="s">
        <v>72</v>
      </c>
      <c r="Q200" s="366"/>
      <c r="R200" s="366"/>
      <c r="S200" s="366"/>
      <c r="T200" s="366"/>
      <c r="U200" s="366"/>
      <c r="V200" s="367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hidden="1" customHeight="1" x14ac:dyDescent="0.2">
      <c r="A201" s="369" t="s">
        <v>320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70"/>
      <c r="Z201" s="370"/>
      <c r="AA201" s="48"/>
      <c r="AB201" s="48"/>
      <c r="AC201" s="48"/>
    </row>
    <row r="202" spans="1:68" ht="16.5" hidden="1" customHeight="1" x14ac:dyDescent="0.25">
      <c r="A202" s="377" t="s">
        <v>321</v>
      </c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A202" s="346"/>
      <c r="AB202" s="346"/>
      <c r="AC202" s="346"/>
    </row>
    <row r="203" spans="1:68" ht="14.25" hidden="1" customHeight="1" x14ac:dyDescent="0.25">
      <c r="A203" s="368" t="s">
        <v>154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7"/>
      <c r="AB203" s="347"/>
      <c r="AC203" s="347"/>
    </row>
    <row r="204" spans="1:68" ht="27" hidden="1" customHeight="1" x14ac:dyDescent="0.25">
      <c r="A204" s="54" t="s">
        <v>322</v>
      </c>
      <c r="B204" s="54" t="s">
        <v>323</v>
      </c>
      <c r="C204" s="31">
        <v>4301135707</v>
      </c>
      <c r="D204" s="363">
        <v>4620207490198</v>
      </c>
      <c r="E204" s="364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4301135719</v>
      </c>
      <c r="D205" s="363">
        <v>4620207490235</v>
      </c>
      <c r="E205" s="364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4301135697</v>
      </c>
      <c r="D206" s="363">
        <v>4620207490259</v>
      </c>
      <c r="E206" s="364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4301135681</v>
      </c>
      <c r="D207" s="363">
        <v>4620207490143</v>
      </c>
      <c r="E207" s="364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59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1"/>
      <c r="P208" s="365" t="s">
        <v>72</v>
      </c>
      <c r="Q208" s="366"/>
      <c r="R208" s="366"/>
      <c r="S208" s="366"/>
      <c r="T208" s="366"/>
      <c r="U208" s="366"/>
      <c r="V208" s="367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hidden="1" x14ac:dyDescent="0.2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1"/>
      <c r="P209" s="365" t="s">
        <v>72</v>
      </c>
      <c r="Q209" s="366"/>
      <c r="R209" s="366"/>
      <c r="S209" s="366"/>
      <c r="T209" s="366"/>
      <c r="U209" s="366"/>
      <c r="V209" s="367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hidden="1" customHeight="1" x14ac:dyDescent="0.25">
      <c r="A210" s="377" t="s">
        <v>334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A210" s="346"/>
      <c r="AB210" s="346"/>
      <c r="AC210" s="346"/>
    </row>
    <row r="211" spans="1:68" ht="14.25" hidden="1" customHeight="1" x14ac:dyDescent="0.25">
      <c r="A211" s="368" t="s">
        <v>63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63">
        <v>4607111037022</v>
      </c>
      <c r="E212" s="364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36</v>
      </c>
      <c r="Y212" s="353">
        <f>IFERROR(IF(X212="","",X212),"")</f>
        <v>36</v>
      </c>
      <c r="Z212" s="36">
        <f>IFERROR(IF(X212="","",X212*0.0155),"")</f>
        <v>0.55800000000000005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211.32</v>
      </c>
      <c r="BN212" s="67">
        <f>IFERROR(Y212*I212,"0")</f>
        <v>211.32</v>
      </c>
      <c r="BO212" s="67">
        <f>IFERROR(X212/J212,"0")</f>
        <v>0.42857142857142855</v>
      </c>
      <c r="BP212" s="67">
        <f>IFERROR(Y212/J212,"0")</f>
        <v>0.42857142857142855</v>
      </c>
    </row>
    <row r="213" spans="1:68" ht="27" hidden="1" customHeight="1" x14ac:dyDescent="0.25">
      <c r="A213" s="54" t="s">
        <v>338</v>
      </c>
      <c r="B213" s="54" t="s">
        <v>339</v>
      </c>
      <c r="C213" s="31">
        <v>4301070990</v>
      </c>
      <c r="D213" s="363">
        <v>4607111038494</v>
      </c>
      <c r="E213" s="364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341</v>
      </c>
      <c r="B214" s="54" t="s">
        <v>342</v>
      </c>
      <c r="C214" s="31">
        <v>4301070966</v>
      </c>
      <c r="D214" s="363">
        <v>4607111038135</v>
      </c>
      <c r="E214" s="364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59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1"/>
      <c r="P215" s="365" t="s">
        <v>72</v>
      </c>
      <c r="Q215" s="366"/>
      <c r="R215" s="366"/>
      <c r="S215" s="366"/>
      <c r="T215" s="366"/>
      <c r="U215" s="366"/>
      <c r="V215" s="367"/>
      <c r="W215" s="37" t="s">
        <v>69</v>
      </c>
      <c r="X215" s="354">
        <f>IFERROR(SUM(X212:X214),"0")</f>
        <v>36</v>
      </c>
      <c r="Y215" s="354">
        <f>IFERROR(SUM(Y212:Y214),"0")</f>
        <v>36</v>
      </c>
      <c r="Z215" s="354">
        <f>IFERROR(IF(Z212="",0,Z212),"0")+IFERROR(IF(Z213="",0,Z213),"0")+IFERROR(IF(Z214="",0,Z214),"0")</f>
        <v>0.55800000000000005</v>
      </c>
      <c r="AA215" s="355"/>
      <c r="AB215" s="355"/>
      <c r="AC215" s="355"/>
    </row>
    <row r="216" spans="1:68" x14ac:dyDescent="0.2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1"/>
      <c r="P216" s="365" t="s">
        <v>72</v>
      </c>
      <c r="Q216" s="366"/>
      <c r="R216" s="366"/>
      <c r="S216" s="366"/>
      <c r="T216" s="366"/>
      <c r="U216" s="366"/>
      <c r="V216" s="367"/>
      <c r="W216" s="37" t="s">
        <v>73</v>
      </c>
      <c r="X216" s="354">
        <f>IFERROR(SUMPRODUCT(X212:X214*H212:H214),"0")</f>
        <v>201.6</v>
      </c>
      <c r="Y216" s="354">
        <f>IFERROR(SUMPRODUCT(Y212:Y214*H212:H214),"0")</f>
        <v>201.6</v>
      </c>
      <c r="Z216" s="37"/>
      <c r="AA216" s="355"/>
      <c r="AB216" s="355"/>
      <c r="AC216" s="355"/>
    </row>
    <row r="217" spans="1:68" ht="16.5" hidden="1" customHeight="1" x14ac:dyDescent="0.25">
      <c r="A217" s="377" t="s">
        <v>344</v>
      </c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A217" s="346"/>
      <c r="AB217" s="346"/>
      <c r="AC217" s="346"/>
    </row>
    <row r="218" spans="1:68" ht="14.25" hidden="1" customHeight="1" x14ac:dyDescent="0.25">
      <c r="A218" s="368" t="s">
        <v>63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7"/>
      <c r="AB218" s="347"/>
      <c r="AC218" s="347"/>
    </row>
    <row r="219" spans="1:68" ht="27" hidden="1" customHeight="1" x14ac:dyDescent="0.25">
      <c r="A219" s="54" t="s">
        <v>345</v>
      </c>
      <c r="B219" s="54" t="s">
        <v>346</v>
      </c>
      <c r="C219" s="31">
        <v>4301070996</v>
      </c>
      <c r="D219" s="363">
        <v>4607111038654</v>
      </c>
      <c r="E219" s="364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hidden="1" customHeight="1" x14ac:dyDescent="0.25">
      <c r="A220" s="54" t="s">
        <v>348</v>
      </c>
      <c r="B220" s="54" t="s">
        <v>349</v>
      </c>
      <c r="C220" s="31">
        <v>4301070997</v>
      </c>
      <c r="D220" s="363">
        <v>4607111038586</v>
      </c>
      <c r="E220" s="364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4301070962</v>
      </c>
      <c r="D221" s="363">
        <v>4607111038609</v>
      </c>
      <c r="E221" s="364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63">
        <v>4607111038630</v>
      </c>
      <c r="E222" s="364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12</v>
      </c>
      <c r="Y222" s="353">
        <f t="shared" si="23"/>
        <v>12</v>
      </c>
      <c r="Z222" s="36">
        <f t="shared" si="24"/>
        <v>0.186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70.44</v>
      </c>
      <c r="BN222" s="67">
        <f t="shared" si="26"/>
        <v>70.44</v>
      </c>
      <c r="BO222" s="67">
        <f t="shared" si="27"/>
        <v>0.14285714285714285</v>
      </c>
      <c r="BP222" s="67">
        <f t="shared" si="28"/>
        <v>0.14285714285714285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4301070959</v>
      </c>
      <c r="D223" s="363">
        <v>4607111038616</v>
      </c>
      <c r="E223" s="364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4301070960</v>
      </c>
      <c r="D224" s="363">
        <v>4607111038623</v>
      </c>
      <c r="E224" s="364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59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1"/>
      <c r="P225" s="365" t="s">
        <v>72</v>
      </c>
      <c r="Q225" s="366"/>
      <c r="R225" s="366"/>
      <c r="S225" s="366"/>
      <c r="T225" s="366"/>
      <c r="U225" s="366"/>
      <c r="V225" s="367"/>
      <c r="W225" s="37" t="s">
        <v>69</v>
      </c>
      <c r="X225" s="354">
        <f>IFERROR(SUM(X219:X224),"0")</f>
        <v>12</v>
      </c>
      <c r="Y225" s="354">
        <f>IFERROR(SUM(Y219:Y224),"0")</f>
        <v>12</v>
      </c>
      <c r="Z225" s="354">
        <f>IFERROR(IF(Z219="",0,Z219),"0")+IFERROR(IF(Z220="",0,Z220),"0")+IFERROR(IF(Z221="",0,Z221),"0")+IFERROR(IF(Z222="",0,Z222),"0")+IFERROR(IF(Z223="",0,Z223),"0")+IFERROR(IF(Z224="",0,Z224),"0")</f>
        <v>0.186</v>
      </c>
      <c r="AA225" s="355"/>
      <c r="AB225" s="355"/>
      <c r="AC225" s="355"/>
    </row>
    <row r="226" spans="1:68" x14ac:dyDescent="0.2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1"/>
      <c r="P226" s="365" t="s">
        <v>72</v>
      </c>
      <c r="Q226" s="366"/>
      <c r="R226" s="366"/>
      <c r="S226" s="366"/>
      <c r="T226" s="366"/>
      <c r="U226" s="366"/>
      <c r="V226" s="367"/>
      <c r="W226" s="37" t="s">
        <v>73</v>
      </c>
      <c r="X226" s="354">
        <f>IFERROR(SUMPRODUCT(X219:X224*H219:H224),"0")</f>
        <v>67.199999999999989</v>
      </c>
      <c r="Y226" s="354">
        <f>IFERROR(SUMPRODUCT(Y219:Y224*H219:H224),"0")</f>
        <v>67.199999999999989</v>
      </c>
      <c r="Z226" s="37"/>
      <c r="AA226" s="355"/>
      <c r="AB226" s="355"/>
      <c r="AC226" s="355"/>
    </row>
    <row r="227" spans="1:68" ht="16.5" hidden="1" customHeight="1" x14ac:dyDescent="0.25">
      <c r="A227" s="377" t="s">
        <v>359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346"/>
      <c r="AB227" s="346"/>
      <c r="AC227" s="346"/>
    </row>
    <row r="228" spans="1:68" ht="14.25" hidden="1" customHeight="1" x14ac:dyDescent="0.25">
      <c r="A228" s="368" t="s">
        <v>63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7"/>
      <c r="AB228" s="347"/>
      <c r="AC228" s="347"/>
    </row>
    <row r="229" spans="1:68" ht="27" hidden="1" customHeight="1" x14ac:dyDescent="0.25">
      <c r="A229" s="54" t="s">
        <v>360</v>
      </c>
      <c r="B229" s="54" t="s">
        <v>361</v>
      </c>
      <c r="C229" s="31">
        <v>4301070915</v>
      </c>
      <c r="D229" s="363">
        <v>4607111035882</v>
      </c>
      <c r="E229" s="364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63">
        <v>4607111035905</v>
      </c>
      <c r="E230" s="364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12</v>
      </c>
      <c r="Y230" s="353">
        <f>IFERROR(IF(X230="","",X230),"")</f>
        <v>12</v>
      </c>
      <c r="Z230" s="36">
        <f>IFERROR(IF(X230="","",X230*0.0155),"")</f>
        <v>0.186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89.64</v>
      </c>
      <c r="BN230" s="67">
        <f>IFERROR(Y230*I230,"0")</f>
        <v>89.64</v>
      </c>
      <c r="BO230" s="67">
        <f>IFERROR(X230/J230,"0")</f>
        <v>0.14285714285714285</v>
      </c>
      <c r="BP230" s="67">
        <f>IFERROR(Y230/J230,"0")</f>
        <v>0.14285714285714285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4301070917</v>
      </c>
      <c r="D231" s="363">
        <v>4607111035912</v>
      </c>
      <c r="E231" s="364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63">
        <v>4607111035929</v>
      </c>
      <c r="E232" s="364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12</v>
      </c>
      <c r="Y232" s="353">
        <f>IFERROR(IF(X232="","",X232),"")</f>
        <v>12</v>
      </c>
      <c r="Z232" s="36">
        <f>IFERROR(IF(X232="","",X232*0.0155),"")</f>
        <v>0.186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89.64</v>
      </c>
      <c r="BN232" s="67">
        <f>IFERROR(Y232*I232,"0")</f>
        <v>89.64</v>
      </c>
      <c r="BO232" s="67">
        <f>IFERROR(X232/J232,"0")</f>
        <v>0.14285714285714285</v>
      </c>
      <c r="BP232" s="67">
        <f>IFERROR(Y232/J232,"0")</f>
        <v>0.14285714285714285</v>
      </c>
    </row>
    <row r="233" spans="1:68" x14ac:dyDescent="0.2">
      <c r="A233" s="359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1"/>
      <c r="P233" s="365" t="s">
        <v>72</v>
      </c>
      <c r="Q233" s="366"/>
      <c r="R233" s="366"/>
      <c r="S233" s="366"/>
      <c r="T233" s="366"/>
      <c r="U233" s="366"/>
      <c r="V233" s="367"/>
      <c r="W233" s="37" t="s">
        <v>69</v>
      </c>
      <c r="X233" s="354">
        <f>IFERROR(SUM(X229:X232),"0")</f>
        <v>24</v>
      </c>
      <c r="Y233" s="354">
        <f>IFERROR(SUM(Y229:Y232),"0")</f>
        <v>24</v>
      </c>
      <c r="Z233" s="354">
        <f>IFERROR(IF(Z229="",0,Z229),"0")+IFERROR(IF(Z230="",0,Z230),"0")+IFERROR(IF(Z231="",0,Z231),"0")+IFERROR(IF(Z232="",0,Z232),"0")</f>
        <v>0.372</v>
      </c>
      <c r="AA233" s="355"/>
      <c r="AB233" s="355"/>
      <c r="AC233" s="355"/>
    </row>
    <row r="234" spans="1:68" x14ac:dyDescent="0.2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1"/>
      <c r="P234" s="365" t="s">
        <v>72</v>
      </c>
      <c r="Q234" s="366"/>
      <c r="R234" s="366"/>
      <c r="S234" s="366"/>
      <c r="T234" s="366"/>
      <c r="U234" s="366"/>
      <c r="V234" s="367"/>
      <c r="W234" s="37" t="s">
        <v>73</v>
      </c>
      <c r="X234" s="354">
        <f>IFERROR(SUMPRODUCT(X229:X232*H229:H232),"0")</f>
        <v>172.8</v>
      </c>
      <c r="Y234" s="354">
        <f>IFERROR(SUMPRODUCT(Y229:Y232*H229:H232),"0")</f>
        <v>172.8</v>
      </c>
      <c r="Z234" s="37"/>
      <c r="AA234" s="355"/>
      <c r="AB234" s="355"/>
      <c r="AC234" s="355"/>
    </row>
    <row r="235" spans="1:68" ht="16.5" hidden="1" customHeight="1" x14ac:dyDescent="0.25">
      <c r="A235" s="377" t="s">
        <v>370</v>
      </c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A235" s="346"/>
      <c r="AB235" s="346"/>
      <c r="AC235" s="346"/>
    </row>
    <row r="236" spans="1:68" ht="14.25" hidden="1" customHeight="1" x14ac:dyDescent="0.25">
      <c r="A236" s="368" t="s">
        <v>63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7"/>
      <c r="AB236" s="347"/>
      <c r="AC236" s="347"/>
    </row>
    <row r="237" spans="1:68" ht="16.5" hidden="1" customHeight="1" x14ac:dyDescent="0.25">
      <c r="A237" s="54" t="s">
        <v>371</v>
      </c>
      <c r="B237" s="54" t="s">
        <v>372</v>
      </c>
      <c r="C237" s="31">
        <v>4301070912</v>
      </c>
      <c r="D237" s="363">
        <v>4607111037213</v>
      </c>
      <c r="E237" s="364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59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1"/>
      <c r="P238" s="365" t="s">
        <v>72</v>
      </c>
      <c r="Q238" s="366"/>
      <c r="R238" s="366"/>
      <c r="S238" s="366"/>
      <c r="T238" s="366"/>
      <c r="U238" s="366"/>
      <c r="V238" s="367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hidden="1" x14ac:dyDescent="0.2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1"/>
      <c r="P239" s="365" t="s">
        <v>72</v>
      </c>
      <c r="Q239" s="366"/>
      <c r="R239" s="366"/>
      <c r="S239" s="366"/>
      <c r="T239" s="366"/>
      <c r="U239" s="366"/>
      <c r="V239" s="367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hidden="1" customHeight="1" x14ac:dyDescent="0.25">
      <c r="A240" s="377" t="s">
        <v>374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346"/>
      <c r="AB240" s="346"/>
      <c r="AC240" s="346"/>
    </row>
    <row r="241" spans="1:68" ht="14.25" hidden="1" customHeight="1" x14ac:dyDescent="0.25">
      <c r="A241" s="368" t="s">
        <v>154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7"/>
      <c r="AB241" s="347"/>
      <c r="AC241" s="347"/>
    </row>
    <row r="242" spans="1:68" ht="27" hidden="1" customHeight="1" x14ac:dyDescent="0.25">
      <c r="A242" s="54" t="s">
        <v>375</v>
      </c>
      <c r="B242" s="54" t="s">
        <v>376</v>
      </c>
      <c r="C242" s="31">
        <v>4301135692</v>
      </c>
      <c r="D242" s="363">
        <v>4620207490570</v>
      </c>
      <c r="E242" s="364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71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379</v>
      </c>
      <c r="B243" s="54" t="s">
        <v>380</v>
      </c>
      <c r="C243" s="31">
        <v>4301135691</v>
      </c>
      <c r="D243" s="363">
        <v>4620207490549</v>
      </c>
      <c r="E243" s="364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43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382</v>
      </c>
      <c r="B244" s="54" t="s">
        <v>383</v>
      </c>
      <c r="C244" s="31">
        <v>4301135694</v>
      </c>
      <c r="D244" s="363">
        <v>4620207490501</v>
      </c>
      <c r="E244" s="364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90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9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1"/>
      <c r="P245" s="365" t="s">
        <v>72</v>
      </c>
      <c r="Q245" s="366"/>
      <c r="R245" s="366"/>
      <c r="S245" s="366"/>
      <c r="T245" s="366"/>
      <c r="U245" s="366"/>
      <c r="V245" s="367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hidden="1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1"/>
      <c r="P246" s="365" t="s">
        <v>72</v>
      </c>
      <c r="Q246" s="366"/>
      <c r="R246" s="366"/>
      <c r="S246" s="366"/>
      <c r="T246" s="366"/>
      <c r="U246" s="366"/>
      <c r="V246" s="367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77" t="s">
        <v>385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6"/>
      <c r="AB247" s="346"/>
      <c r="AC247" s="346"/>
    </row>
    <row r="248" spans="1:68" ht="14.25" hidden="1" customHeight="1" x14ac:dyDescent="0.25">
      <c r="A248" s="368" t="s">
        <v>308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7"/>
      <c r="AB248" s="347"/>
      <c r="AC248" s="347"/>
    </row>
    <row r="249" spans="1:68" ht="27" hidden="1" customHeight="1" x14ac:dyDescent="0.25">
      <c r="A249" s="54" t="s">
        <v>386</v>
      </c>
      <c r="B249" s="54" t="s">
        <v>387</v>
      </c>
      <c r="C249" s="31">
        <v>4301051320</v>
      </c>
      <c r="D249" s="363">
        <v>4680115881334</v>
      </c>
      <c r="E249" s="364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59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1"/>
      <c r="P250" s="365" t="s">
        <v>72</v>
      </c>
      <c r="Q250" s="366"/>
      <c r="R250" s="366"/>
      <c r="S250" s="366"/>
      <c r="T250" s="366"/>
      <c r="U250" s="366"/>
      <c r="V250" s="367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1"/>
      <c r="P251" s="365" t="s">
        <v>72</v>
      </c>
      <c r="Q251" s="366"/>
      <c r="R251" s="366"/>
      <c r="S251" s="366"/>
      <c r="T251" s="366"/>
      <c r="U251" s="366"/>
      <c r="V251" s="367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hidden="1" customHeight="1" x14ac:dyDescent="0.25">
      <c r="A252" s="377" t="s">
        <v>389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6"/>
      <c r="AB252" s="346"/>
      <c r="AC252" s="346"/>
    </row>
    <row r="253" spans="1:68" ht="14.25" hidden="1" customHeight="1" x14ac:dyDescent="0.25">
      <c r="A253" s="368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7"/>
      <c r="AB253" s="347"/>
      <c r="AC253" s="347"/>
    </row>
    <row r="254" spans="1:68" ht="16.5" hidden="1" customHeight="1" x14ac:dyDescent="0.25">
      <c r="A254" s="54" t="s">
        <v>390</v>
      </c>
      <c r="B254" s="54" t="s">
        <v>391</v>
      </c>
      <c r="C254" s="31">
        <v>4301071063</v>
      </c>
      <c r="D254" s="363">
        <v>4607111039019</v>
      </c>
      <c r="E254" s="364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393</v>
      </c>
      <c r="B255" s="54" t="s">
        <v>394</v>
      </c>
      <c r="C255" s="31">
        <v>4301071000</v>
      </c>
      <c r="D255" s="363">
        <v>4607111038708</v>
      </c>
      <c r="E255" s="364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59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1"/>
      <c r="P256" s="365" t="s">
        <v>72</v>
      </c>
      <c r="Q256" s="366"/>
      <c r="R256" s="366"/>
      <c r="S256" s="366"/>
      <c r="T256" s="366"/>
      <c r="U256" s="366"/>
      <c r="V256" s="367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1"/>
      <c r="P257" s="365" t="s">
        <v>72</v>
      </c>
      <c r="Q257" s="366"/>
      <c r="R257" s="366"/>
      <c r="S257" s="366"/>
      <c r="T257" s="366"/>
      <c r="U257" s="366"/>
      <c r="V257" s="367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hidden="1" customHeight="1" x14ac:dyDescent="0.2">
      <c r="A258" s="369" t="s">
        <v>395</v>
      </c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  <c r="U258" s="370"/>
      <c r="V258" s="370"/>
      <c r="W258" s="370"/>
      <c r="X258" s="370"/>
      <c r="Y258" s="370"/>
      <c r="Z258" s="370"/>
      <c r="AA258" s="48"/>
      <c r="AB258" s="48"/>
      <c r="AC258" s="48"/>
    </row>
    <row r="259" spans="1:68" ht="16.5" hidden="1" customHeight="1" x14ac:dyDescent="0.25">
      <c r="A259" s="377" t="s">
        <v>396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6"/>
      <c r="AB259" s="346"/>
      <c r="AC259" s="346"/>
    </row>
    <row r="260" spans="1:68" ht="14.25" hidden="1" customHeight="1" x14ac:dyDescent="0.25">
      <c r="A260" s="368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7"/>
      <c r="AB260" s="347"/>
      <c r="AC260" s="347"/>
    </row>
    <row r="261" spans="1:68" ht="27" hidden="1" customHeight="1" x14ac:dyDescent="0.25">
      <c r="A261" s="54" t="s">
        <v>397</v>
      </c>
      <c r="B261" s="54" t="s">
        <v>398</v>
      </c>
      <c r="C261" s="31">
        <v>4301071036</v>
      </c>
      <c r="D261" s="363">
        <v>4607111036162</v>
      </c>
      <c r="E261" s="364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59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1"/>
      <c r="P262" s="365" t="s">
        <v>72</v>
      </c>
      <c r="Q262" s="366"/>
      <c r="R262" s="366"/>
      <c r="S262" s="366"/>
      <c r="T262" s="366"/>
      <c r="U262" s="366"/>
      <c r="V262" s="367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hidden="1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1"/>
      <c r="P263" s="365" t="s">
        <v>72</v>
      </c>
      <c r="Q263" s="366"/>
      <c r="R263" s="366"/>
      <c r="S263" s="366"/>
      <c r="T263" s="366"/>
      <c r="U263" s="366"/>
      <c r="V263" s="367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9" t="s">
        <v>400</v>
      </c>
      <c r="B264" s="370"/>
      <c r="C264" s="370"/>
      <c r="D264" s="370"/>
      <c r="E264" s="370"/>
      <c r="F264" s="370"/>
      <c r="G264" s="370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370"/>
      <c r="U264" s="370"/>
      <c r="V264" s="370"/>
      <c r="W264" s="370"/>
      <c r="X264" s="370"/>
      <c r="Y264" s="370"/>
      <c r="Z264" s="370"/>
      <c r="AA264" s="48"/>
      <c r="AB264" s="48"/>
      <c r="AC264" s="48"/>
    </row>
    <row r="265" spans="1:68" ht="16.5" hidden="1" customHeight="1" x14ac:dyDescent="0.25">
      <c r="A265" s="377" t="s">
        <v>401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6"/>
      <c r="AB265" s="346"/>
      <c r="AC265" s="346"/>
    </row>
    <row r="266" spans="1:68" ht="14.25" hidden="1" customHeight="1" x14ac:dyDescent="0.25">
      <c r="A266" s="368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63">
        <v>4607111035899</v>
      </c>
      <c r="E267" s="364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72</v>
      </c>
      <c r="Y267" s="353">
        <f>IFERROR(IF(X267="","",X267),"")</f>
        <v>72</v>
      </c>
      <c r="Z267" s="36">
        <f>IFERROR(IF(X267="","",X267*0.0155),"")</f>
        <v>1.1160000000000001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378.86399999999998</v>
      </c>
      <c r="BN267" s="67">
        <f>IFERROR(Y267*I267,"0")</f>
        <v>378.86399999999998</v>
      </c>
      <c r="BO267" s="67">
        <f>IFERROR(X267/J267,"0")</f>
        <v>0.8571428571428571</v>
      </c>
      <c r="BP267" s="67">
        <f>IFERROR(Y267/J267,"0")</f>
        <v>0.8571428571428571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4301070991</v>
      </c>
      <c r="D268" s="363">
        <v>4607111038180</v>
      </c>
      <c r="E268" s="364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59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1"/>
      <c r="P269" s="365" t="s">
        <v>72</v>
      </c>
      <c r="Q269" s="366"/>
      <c r="R269" s="366"/>
      <c r="S269" s="366"/>
      <c r="T269" s="366"/>
      <c r="U269" s="366"/>
      <c r="V269" s="367"/>
      <c r="W269" s="37" t="s">
        <v>69</v>
      </c>
      <c r="X269" s="354">
        <f>IFERROR(SUM(X267:X268),"0")</f>
        <v>72</v>
      </c>
      <c r="Y269" s="354">
        <f>IFERROR(SUM(Y267:Y268),"0")</f>
        <v>72</v>
      </c>
      <c r="Z269" s="354">
        <f>IFERROR(IF(Z267="",0,Z267),"0")+IFERROR(IF(Z268="",0,Z268),"0")</f>
        <v>1.1160000000000001</v>
      </c>
      <c r="AA269" s="355"/>
      <c r="AB269" s="355"/>
      <c r="AC269" s="355"/>
    </row>
    <row r="270" spans="1:68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1"/>
      <c r="P270" s="365" t="s">
        <v>72</v>
      </c>
      <c r="Q270" s="366"/>
      <c r="R270" s="366"/>
      <c r="S270" s="366"/>
      <c r="T270" s="366"/>
      <c r="U270" s="366"/>
      <c r="V270" s="367"/>
      <c r="W270" s="37" t="s">
        <v>73</v>
      </c>
      <c r="X270" s="354">
        <f>IFERROR(SUMPRODUCT(X267:X268*H267:H268),"0")</f>
        <v>360</v>
      </c>
      <c r="Y270" s="354">
        <f>IFERROR(SUMPRODUCT(Y267:Y268*H267:H268),"0")</f>
        <v>360</v>
      </c>
      <c r="Z270" s="37"/>
      <c r="AA270" s="355"/>
      <c r="AB270" s="355"/>
      <c r="AC270" s="355"/>
    </row>
    <row r="271" spans="1:68" ht="16.5" hidden="1" customHeight="1" x14ac:dyDescent="0.25">
      <c r="A271" s="377" t="s">
        <v>407</v>
      </c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A271" s="346"/>
      <c r="AB271" s="346"/>
      <c r="AC271" s="346"/>
    </row>
    <row r="272" spans="1:68" ht="14.25" hidden="1" customHeight="1" x14ac:dyDescent="0.25">
      <c r="A272" s="368" t="s">
        <v>63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7"/>
      <c r="AB272" s="347"/>
      <c r="AC272" s="347"/>
    </row>
    <row r="273" spans="1:68" ht="27" hidden="1" customHeight="1" x14ac:dyDescent="0.25">
      <c r="A273" s="54" t="s">
        <v>408</v>
      </c>
      <c r="B273" s="54" t="s">
        <v>409</v>
      </c>
      <c r="C273" s="31">
        <v>4301070870</v>
      </c>
      <c r="D273" s="363">
        <v>4607111036711</v>
      </c>
      <c r="E273" s="364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9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1"/>
      <c r="P274" s="365" t="s">
        <v>72</v>
      </c>
      <c r="Q274" s="366"/>
      <c r="R274" s="366"/>
      <c r="S274" s="366"/>
      <c r="T274" s="366"/>
      <c r="U274" s="366"/>
      <c r="V274" s="367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hidden="1" x14ac:dyDescent="0.2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1"/>
      <c r="P275" s="365" t="s">
        <v>72</v>
      </c>
      <c r="Q275" s="366"/>
      <c r="R275" s="366"/>
      <c r="S275" s="366"/>
      <c r="T275" s="366"/>
      <c r="U275" s="366"/>
      <c r="V275" s="367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hidden="1" customHeight="1" x14ac:dyDescent="0.2">
      <c r="A276" s="369" t="s">
        <v>410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370"/>
      <c r="Z276" s="370"/>
      <c r="AA276" s="48"/>
      <c r="AB276" s="48"/>
      <c r="AC276" s="48"/>
    </row>
    <row r="277" spans="1:68" ht="16.5" hidden="1" customHeight="1" x14ac:dyDescent="0.25">
      <c r="A277" s="377" t="s">
        <v>411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6"/>
      <c r="AB277" s="346"/>
      <c r="AC277" s="346"/>
    </row>
    <row r="278" spans="1:68" ht="14.25" hidden="1" customHeight="1" x14ac:dyDescent="0.25">
      <c r="A278" s="368" t="s">
        <v>316</v>
      </c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A278" s="347"/>
      <c r="AB278" s="347"/>
      <c r="AC278" s="347"/>
    </row>
    <row r="279" spans="1:68" ht="27" hidden="1" customHeight="1" x14ac:dyDescent="0.25">
      <c r="A279" s="54" t="s">
        <v>412</v>
      </c>
      <c r="B279" s="54" t="s">
        <v>413</v>
      </c>
      <c r="C279" s="31">
        <v>4301133004</v>
      </c>
      <c r="D279" s="363">
        <v>4607111039774</v>
      </c>
      <c r="E279" s="364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9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1"/>
      <c r="P280" s="365" t="s">
        <v>72</v>
      </c>
      <c r="Q280" s="366"/>
      <c r="R280" s="366"/>
      <c r="S280" s="366"/>
      <c r="T280" s="366"/>
      <c r="U280" s="366"/>
      <c r="V280" s="367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hidden="1" x14ac:dyDescent="0.2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1"/>
      <c r="P281" s="365" t="s">
        <v>72</v>
      </c>
      <c r="Q281" s="366"/>
      <c r="R281" s="366"/>
      <c r="S281" s="366"/>
      <c r="T281" s="366"/>
      <c r="U281" s="366"/>
      <c r="V281" s="367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hidden="1" customHeight="1" x14ac:dyDescent="0.25">
      <c r="A282" s="368" t="s">
        <v>154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7"/>
      <c r="AB282" s="347"/>
      <c r="AC282" s="347"/>
    </row>
    <row r="283" spans="1:68" ht="37.5" hidden="1" customHeight="1" x14ac:dyDescent="0.25">
      <c r="A283" s="54" t="s">
        <v>416</v>
      </c>
      <c r="B283" s="54" t="s">
        <v>417</v>
      </c>
      <c r="C283" s="31">
        <v>4301135400</v>
      </c>
      <c r="D283" s="363">
        <v>4607111039361</v>
      </c>
      <c r="E283" s="364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9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1"/>
      <c r="P284" s="365" t="s">
        <v>72</v>
      </c>
      <c r="Q284" s="366"/>
      <c r="R284" s="366"/>
      <c r="S284" s="366"/>
      <c r="T284" s="366"/>
      <c r="U284" s="366"/>
      <c r="V284" s="367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hidden="1" x14ac:dyDescent="0.2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1"/>
      <c r="P285" s="365" t="s">
        <v>72</v>
      </c>
      <c r="Q285" s="366"/>
      <c r="R285" s="366"/>
      <c r="S285" s="366"/>
      <c r="T285" s="366"/>
      <c r="U285" s="366"/>
      <c r="V285" s="367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hidden="1" customHeight="1" x14ac:dyDescent="0.2">
      <c r="A286" s="369" t="s">
        <v>272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70"/>
      <c r="Z286" s="370"/>
      <c r="AA286" s="48"/>
      <c r="AB286" s="48"/>
      <c r="AC286" s="48"/>
    </row>
    <row r="287" spans="1:68" ht="16.5" hidden="1" customHeight="1" x14ac:dyDescent="0.25">
      <c r="A287" s="377" t="s">
        <v>272</v>
      </c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A287" s="346"/>
      <c r="AB287" s="346"/>
      <c r="AC287" s="346"/>
    </row>
    <row r="288" spans="1:68" ht="14.25" hidden="1" customHeight="1" x14ac:dyDescent="0.25">
      <c r="A288" s="368" t="s">
        <v>63</v>
      </c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A288" s="347"/>
      <c r="AB288" s="347"/>
      <c r="AC288" s="347"/>
    </row>
    <row r="289" spans="1:68" ht="27" hidden="1" customHeight="1" x14ac:dyDescent="0.25">
      <c r="A289" s="54" t="s">
        <v>418</v>
      </c>
      <c r="B289" s="54" t="s">
        <v>419</v>
      </c>
      <c r="C289" s="31">
        <v>4301071014</v>
      </c>
      <c r="D289" s="363">
        <v>4640242181264</v>
      </c>
      <c r="E289" s="364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62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4301071021</v>
      </c>
      <c r="D290" s="363">
        <v>4640242181325</v>
      </c>
      <c r="E290" s="364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5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hidden="1" customHeight="1" x14ac:dyDescent="0.25">
      <c r="A291" s="54" t="s">
        <v>425</v>
      </c>
      <c r="B291" s="54" t="s">
        <v>426</v>
      </c>
      <c r="C291" s="31">
        <v>4301070993</v>
      </c>
      <c r="D291" s="363">
        <v>4640242180670</v>
      </c>
      <c r="E291" s="364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idden="1" x14ac:dyDescent="0.2">
      <c r="A292" s="359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1"/>
      <c r="P292" s="365" t="s">
        <v>72</v>
      </c>
      <c r="Q292" s="366"/>
      <c r="R292" s="366"/>
      <c r="S292" s="366"/>
      <c r="T292" s="366"/>
      <c r="U292" s="366"/>
      <c r="V292" s="367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hidden="1" x14ac:dyDescent="0.2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1"/>
      <c r="P293" s="365" t="s">
        <v>72</v>
      </c>
      <c r="Q293" s="366"/>
      <c r="R293" s="366"/>
      <c r="S293" s="366"/>
      <c r="T293" s="366"/>
      <c r="U293" s="366"/>
      <c r="V293" s="367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hidden="1" customHeight="1" x14ac:dyDescent="0.25">
      <c r="A294" s="368" t="s">
        <v>184</v>
      </c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63">
        <v>4640242180427</v>
      </c>
      <c r="E295" s="364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28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90</v>
      </c>
      <c r="Y295" s="353">
        <f>IFERROR(IF(X295="","",X295),"")</f>
        <v>90</v>
      </c>
      <c r="Z295" s="36">
        <f>IFERROR(IF(X295="","",X295*0.00502),"")</f>
        <v>0.45180000000000003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172.35</v>
      </c>
      <c r="BN295" s="67">
        <f>IFERROR(Y295*I295,"0")</f>
        <v>172.35</v>
      </c>
      <c r="BO295" s="67">
        <f>IFERROR(X295/J295,"0")</f>
        <v>0.38461538461538464</v>
      </c>
      <c r="BP295" s="67">
        <f>IFERROR(Y295/J295,"0")</f>
        <v>0.38461538461538464</v>
      </c>
    </row>
    <row r="296" spans="1:68" x14ac:dyDescent="0.2">
      <c r="A296" s="359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1"/>
      <c r="P296" s="365" t="s">
        <v>72</v>
      </c>
      <c r="Q296" s="366"/>
      <c r="R296" s="366"/>
      <c r="S296" s="366"/>
      <c r="T296" s="366"/>
      <c r="U296" s="366"/>
      <c r="V296" s="367"/>
      <c r="W296" s="37" t="s">
        <v>69</v>
      </c>
      <c r="X296" s="354">
        <f>IFERROR(SUM(X295:X295),"0")</f>
        <v>90</v>
      </c>
      <c r="Y296" s="354">
        <f>IFERROR(SUM(Y295:Y295),"0")</f>
        <v>90</v>
      </c>
      <c r="Z296" s="354">
        <f>IFERROR(IF(Z295="",0,Z295),"0")</f>
        <v>0.45180000000000003</v>
      </c>
      <c r="AA296" s="355"/>
      <c r="AB296" s="355"/>
      <c r="AC296" s="355"/>
    </row>
    <row r="297" spans="1:68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1"/>
      <c r="P297" s="365" t="s">
        <v>72</v>
      </c>
      <c r="Q297" s="366"/>
      <c r="R297" s="366"/>
      <c r="S297" s="366"/>
      <c r="T297" s="366"/>
      <c r="U297" s="366"/>
      <c r="V297" s="367"/>
      <c r="W297" s="37" t="s">
        <v>73</v>
      </c>
      <c r="X297" s="354">
        <f>IFERROR(SUMPRODUCT(X295:X295*H295:H295),"0")</f>
        <v>162</v>
      </c>
      <c r="Y297" s="354">
        <f>IFERROR(SUMPRODUCT(Y295:Y295*H295:H295),"0")</f>
        <v>162</v>
      </c>
      <c r="Z297" s="37"/>
      <c r="AA297" s="355"/>
      <c r="AB297" s="355"/>
      <c r="AC297" s="355"/>
    </row>
    <row r="298" spans="1:68" ht="14.25" hidden="1" customHeight="1" x14ac:dyDescent="0.25">
      <c r="A298" s="368" t="s">
        <v>76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63">
        <v>4640242180397</v>
      </c>
      <c r="E299" s="364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376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36</v>
      </c>
      <c r="Y299" s="353">
        <f>IFERROR(IF(X299="","",X299),"")</f>
        <v>36</v>
      </c>
      <c r="Z299" s="36">
        <f>IFERROR(IF(X299="","",X299*0.0155),"")</f>
        <v>0.55800000000000005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225.35999999999999</v>
      </c>
      <c r="BN299" s="67">
        <f>IFERROR(Y299*I299,"0")</f>
        <v>225.35999999999999</v>
      </c>
      <c r="BO299" s="67">
        <f>IFERROR(X299/J299,"0")</f>
        <v>0.42857142857142855</v>
      </c>
      <c r="BP299" s="67">
        <f>IFERROR(Y299/J299,"0")</f>
        <v>0.42857142857142855</v>
      </c>
    </row>
    <row r="300" spans="1:68" ht="27" hidden="1" customHeight="1" x14ac:dyDescent="0.25">
      <c r="A300" s="54" t="s">
        <v>437</v>
      </c>
      <c r="B300" s="54" t="s">
        <v>438</v>
      </c>
      <c r="C300" s="31">
        <v>4301132104</v>
      </c>
      <c r="D300" s="363">
        <v>4640242181219</v>
      </c>
      <c r="E300" s="364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3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59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1"/>
      <c r="P301" s="365" t="s">
        <v>72</v>
      </c>
      <c r="Q301" s="366"/>
      <c r="R301" s="366"/>
      <c r="S301" s="366"/>
      <c r="T301" s="366"/>
      <c r="U301" s="366"/>
      <c r="V301" s="367"/>
      <c r="W301" s="37" t="s">
        <v>69</v>
      </c>
      <c r="X301" s="354">
        <f>IFERROR(SUM(X299:X300),"0")</f>
        <v>36</v>
      </c>
      <c r="Y301" s="354">
        <f>IFERROR(SUM(Y299:Y300),"0")</f>
        <v>36</v>
      </c>
      <c r="Z301" s="354">
        <f>IFERROR(IF(Z299="",0,Z299),"0")+IFERROR(IF(Z300="",0,Z300),"0")</f>
        <v>0.55800000000000005</v>
      </c>
      <c r="AA301" s="355"/>
      <c r="AB301" s="355"/>
      <c r="AC301" s="355"/>
    </row>
    <row r="302" spans="1:68" x14ac:dyDescent="0.2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1"/>
      <c r="P302" s="365" t="s">
        <v>72</v>
      </c>
      <c r="Q302" s="366"/>
      <c r="R302" s="366"/>
      <c r="S302" s="366"/>
      <c r="T302" s="366"/>
      <c r="U302" s="366"/>
      <c r="V302" s="367"/>
      <c r="W302" s="37" t="s">
        <v>73</v>
      </c>
      <c r="X302" s="354">
        <f>IFERROR(SUMPRODUCT(X299:X300*H299:H300),"0")</f>
        <v>216</v>
      </c>
      <c r="Y302" s="354">
        <f>IFERROR(SUMPRODUCT(Y299:Y300*H299:H300),"0")</f>
        <v>216</v>
      </c>
      <c r="Z302" s="37"/>
      <c r="AA302" s="355"/>
      <c r="AB302" s="355"/>
      <c r="AC302" s="355"/>
    </row>
    <row r="303" spans="1:68" ht="14.25" hidden="1" customHeight="1" x14ac:dyDescent="0.25">
      <c r="A303" s="368" t="s">
        <v>148</v>
      </c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63">
        <v>4640242180304</v>
      </c>
      <c r="E304" s="364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374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42</v>
      </c>
      <c r="Y304" s="353">
        <f>IFERROR(IF(X304="","",X304),"")</f>
        <v>42</v>
      </c>
      <c r="Z304" s="36">
        <f>IFERROR(IF(X304="","",X304*0.00936),"")</f>
        <v>0.39312000000000002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121.40520000000001</v>
      </c>
      <c r="BN304" s="67">
        <f>IFERROR(Y304*I304,"0")</f>
        <v>121.40520000000001</v>
      </c>
      <c r="BO304" s="67">
        <f>IFERROR(X304/J304,"0")</f>
        <v>0.33333333333333331</v>
      </c>
      <c r="BP304" s="67">
        <f>IFERROR(Y304/J304,"0")</f>
        <v>0.33333333333333331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63">
        <v>4640242180236</v>
      </c>
      <c r="E305" s="364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6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108</v>
      </c>
      <c r="Y305" s="353">
        <f>IFERROR(IF(X305="","",X305),"")</f>
        <v>108</v>
      </c>
      <c r="Z305" s="36">
        <f>IFERROR(IF(X305="","",X305*0.0155),"")</f>
        <v>1.6739999999999999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565.38</v>
      </c>
      <c r="BN305" s="67">
        <f>IFERROR(Y305*I305,"0")</f>
        <v>565.38</v>
      </c>
      <c r="BO305" s="67">
        <f>IFERROR(X305/J305,"0")</f>
        <v>1.2857142857142858</v>
      </c>
      <c r="BP305" s="67">
        <f>IFERROR(Y305/J305,"0")</f>
        <v>1.2857142857142858</v>
      </c>
    </row>
    <row r="306" spans="1:68" ht="27" hidden="1" customHeight="1" x14ac:dyDescent="0.25">
      <c r="A306" s="54" t="s">
        <v>447</v>
      </c>
      <c r="B306" s="54" t="s">
        <v>448</v>
      </c>
      <c r="C306" s="31">
        <v>4301136029</v>
      </c>
      <c r="D306" s="363">
        <v>4640242180410</v>
      </c>
      <c r="E306" s="364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59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1"/>
      <c r="P307" s="365" t="s">
        <v>72</v>
      </c>
      <c r="Q307" s="366"/>
      <c r="R307" s="366"/>
      <c r="S307" s="366"/>
      <c r="T307" s="366"/>
      <c r="U307" s="366"/>
      <c r="V307" s="367"/>
      <c r="W307" s="37" t="s">
        <v>69</v>
      </c>
      <c r="X307" s="354">
        <f>IFERROR(SUM(X304:X306),"0")</f>
        <v>150</v>
      </c>
      <c r="Y307" s="354">
        <f>IFERROR(SUM(Y304:Y306),"0")</f>
        <v>150</v>
      </c>
      <c r="Z307" s="354">
        <f>IFERROR(IF(Z304="",0,Z304),"0")+IFERROR(IF(Z305="",0,Z305),"0")+IFERROR(IF(Z306="",0,Z306),"0")</f>
        <v>2.0671200000000001</v>
      </c>
      <c r="AA307" s="355"/>
      <c r="AB307" s="355"/>
      <c r="AC307" s="355"/>
    </row>
    <row r="308" spans="1:68" x14ac:dyDescent="0.2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1"/>
      <c r="P308" s="365" t="s">
        <v>72</v>
      </c>
      <c r="Q308" s="366"/>
      <c r="R308" s="366"/>
      <c r="S308" s="366"/>
      <c r="T308" s="366"/>
      <c r="U308" s="366"/>
      <c r="V308" s="367"/>
      <c r="W308" s="37" t="s">
        <v>73</v>
      </c>
      <c r="X308" s="354">
        <f>IFERROR(SUMPRODUCT(X304:X306*H304:H306),"0")</f>
        <v>653.4</v>
      </c>
      <c r="Y308" s="354">
        <f>IFERROR(SUMPRODUCT(Y304:Y306*H304:H306),"0")</f>
        <v>653.4</v>
      </c>
      <c r="Z308" s="37"/>
      <c r="AA308" s="355"/>
      <c r="AB308" s="355"/>
      <c r="AC308" s="355"/>
    </row>
    <row r="309" spans="1:68" ht="14.25" hidden="1" customHeight="1" x14ac:dyDescent="0.25">
      <c r="A309" s="368" t="s">
        <v>154</v>
      </c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47"/>
      <c r="AB309" s="347"/>
      <c r="AC309" s="347"/>
    </row>
    <row r="310" spans="1:68" ht="37.5" hidden="1" customHeight="1" x14ac:dyDescent="0.25">
      <c r="A310" s="54" t="s">
        <v>449</v>
      </c>
      <c r="B310" s="54" t="s">
        <v>450</v>
      </c>
      <c r="C310" s="31">
        <v>4301135504</v>
      </c>
      <c r="D310" s="363">
        <v>4640242181554</v>
      </c>
      <c r="E310" s="364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7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63">
        <v>4640242181561</v>
      </c>
      <c r="E311" s="364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28</v>
      </c>
      <c r="Y311" s="353">
        <f t="shared" si="29"/>
        <v>28</v>
      </c>
      <c r="Z311" s="36">
        <f>IFERROR(IF(X311="","",X311*0.00936),"")</f>
        <v>0.26207999999999998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108.976</v>
      </c>
      <c r="BN311" s="67">
        <f t="shared" si="31"/>
        <v>108.976</v>
      </c>
      <c r="BO311" s="67">
        <f t="shared" si="32"/>
        <v>0.22222222222222221</v>
      </c>
      <c r="BP311" s="67">
        <f t="shared" si="33"/>
        <v>0.22222222222222221</v>
      </c>
    </row>
    <row r="312" spans="1:68" ht="27" hidden="1" customHeight="1" x14ac:dyDescent="0.25">
      <c r="A312" s="54" t="s">
        <v>457</v>
      </c>
      <c r="B312" s="54" t="s">
        <v>458</v>
      </c>
      <c r="C312" s="31">
        <v>4301135374</v>
      </c>
      <c r="D312" s="363">
        <v>4640242181424</v>
      </c>
      <c r="E312" s="364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372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0</v>
      </c>
      <c r="Y312" s="353">
        <f t="shared" si="29"/>
        <v>0</v>
      </c>
      <c r="Z312" s="36">
        <f>IFERROR(IF(X312="","",X312*0.0155),"")</f>
        <v>0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27" hidden="1" customHeight="1" x14ac:dyDescent="0.25">
      <c r="A313" s="54" t="s">
        <v>460</v>
      </c>
      <c r="B313" s="54" t="s">
        <v>461</v>
      </c>
      <c r="C313" s="31">
        <v>4301135320</v>
      </c>
      <c r="D313" s="363">
        <v>4640242181592</v>
      </c>
      <c r="E313" s="364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6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hidden="1" customHeight="1" x14ac:dyDescent="0.25">
      <c r="A314" s="54" t="s">
        <v>464</v>
      </c>
      <c r="B314" s="54" t="s">
        <v>465</v>
      </c>
      <c r="C314" s="31">
        <v>4301135552</v>
      </c>
      <c r="D314" s="363">
        <v>4640242181431</v>
      </c>
      <c r="E314" s="364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hidden="1" customHeight="1" x14ac:dyDescent="0.25">
      <c r="A315" s="54" t="s">
        <v>468</v>
      </c>
      <c r="B315" s="54" t="s">
        <v>469</v>
      </c>
      <c r="C315" s="31">
        <v>4301135405</v>
      </c>
      <c r="D315" s="363">
        <v>4640242181523</v>
      </c>
      <c r="E315" s="364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6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hidden="1" customHeight="1" x14ac:dyDescent="0.25">
      <c r="A316" s="54" t="s">
        <v>471</v>
      </c>
      <c r="B316" s="54" t="s">
        <v>472</v>
      </c>
      <c r="C316" s="31">
        <v>4301135404</v>
      </c>
      <c r="D316" s="363">
        <v>4640242181516</v>
      </c>
      <c r="E316" s="364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10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hidden="1" customHeight="1" x14ac:dyDescent="0.25">
      <c r="A317" s="54" t="s">
        <v>474</v>
      </c>
      <c r="B317" s="54" t="s">
        <v>475</v>
      </c>
      <c r="C317" s="31">
        <v>4301135375</v>
      </c>
      <c r="D317" s="363">
        <v>4640242181486</v>
      </c>
      <c r="E317" s="364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9"/>
        <v>0</v>
      </c>
      <c r="Z317" s="36">
        <f t="shared" si="34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37.5" hidden="1" customHeight="1" x14ac:dyDescent="0.25">
      <c r="A318" s="54" t="s">
        <v>477</v>
      </c>
      <c r="B318" s="54" t="s">
        <v>478</v>
      </c>
      <c r="C318" s="31">
        <v>4301135402</v>
      </c>
      <c r="D318" s="363">
        <v>4640242181493</v>
      </c>
      <c r="E318" s="364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hidden="1" customHeight="1" x14ac:dyDescent="0.25">
      <c r="A319" s="54" t="s">
        <v>480</v>
      </c>
      <c r="B319" s="54" t="s">
        <v>481</v>
      </c>
      <c r="C319" s="31">
        <v>4301135403</v>
      </c>
      <c r="D319" s="363">
        <v>4640242181509</v>
      </c>
      <c r="E319" s="364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8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4301135304</v>
      </c>
      <c r="D320" s="363">
        <v>4640242181240</v>
      </c>
      <c r="E320" s="364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3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4301135310</v>
      </c>
      <c r="D321" s="363">
        <v>4640242181318</v>
      </c>
      <c r="E321" s="364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2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4301135306</v>
      </c>
      <c r="D322" s="363">
        <v>4640242181578</v>
      </c>
      <c r="E322" s="364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82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4301135305</v>
      </c>
      <c r="D323" s="363">
        <v>4640242181394</v>
      </c>
      <c r="E323" s="364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24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495</v>
      </c>
      <c r="B324" s="54" t="s">
        <v>496</v>
      </c>
      <c r="C324" s="31">
        <v>4301135309</v>
      </c>
      <c r="D324" s="363">
        <v>4640242181332</v>
      </c>
      <c r="E324" s="364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83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498</v>
      </c>
      <c r="B325" s="54" t="s">
        <v>499</v>
      </c>
      <c r="C325" s="31">
        <v>4301135308</v>
      </c>
      <c r="D325" s="363">
        <v>4640242181349</v>
      </c>
      <c r="E325" s="364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6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501</v>
      </c>
      <c r="B326" s="54" t="s">
        <v>502</v>
      </c>
      <c r="C326" s="31">
        <v>4301135307</v>
      </c>
      <c r="D326" s="363">
        <v>4640242181370</v>
      </c>
      <c r="E326" s="364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93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505</v>
      </c>
      <c r="B327" s="54" t="s">
        <v>506</v>
      </c>
      <c r="C327" s="31">
        <v>4301135318</v>
      </c>
      <c r="D327" s="363">
        <v>4607111037480</v>
      </c>
      <c r="E327" s="364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8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4301135319</v>
      </c>
      <c r="D328" s="363">
        <v>4607111037473</v>
      </c>
      <c r="E328" s="364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3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hidden="1" customHeight="1" x14ac:dyDescent="0.25">
      <c r="A329" s="54" t="s">
        <v>513</v>
      </c>
      <c r="B329" s="54" t="s">
        <v>514</v>
      </c>
      <c r="C329" s="31">
        <v>4301135198</v>
      </c>
      <c r="D329" s="363">
        <v>4640242180663</v>
      </c>
      <c r="E329" s="364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7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hidden="1" customHeight="1" x14ac:dyDescent="0.25">
      <c r="A330" s="54" t="s">
        <v>517</v>
      </c>
      <c r="B330" s="54" t="s">
        <v>518</v>
      </c>
      <c r="C330" s="31">
        <v>4301135723</v>
      </c>
      <c r="D330" s="363">
        <v>4640242181783</v>
      </c>
      <c r="E330" s="364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2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59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1"/>
      <c r="P331" s="365" t="s">
        <v>72</v>
      </c>
      <c r="Q331" s="366"/>
      <c r="R331" s="366"/>
      <c r="S331" s="366"/>
      <c r="T331" s="366"/>
      <c r="U331" s="366"/>
      <c r="V331" s="367"/>
      <c r="W331" s="37" t="s">
        <v>69</v>
      </c>
      <c r="X331" s="354">
        <f>IFERROR(SUM(X310:X330),"0")</f>
        <v>28</v>
      </c>
      <c r="Y331" s="354">
        <f>IFERROR(SUM(Y310:Y330),"0")</f>
        <v>28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0.26207999999999998</v>
      </c>
      <c r="AA331" s="355"/>
      <c r="AB331" s="355"/>
      <c r="AC331" s="355"/>
    </row>
    <row r="332" spans="1:68" x14ac:dyDescent="0.2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1"/>
      <c r="P332" s="365" t="s">
        <v>72</v>
      </c>
      <c r="Q332" s="366"/>
      <c r="R332" s="366"/>
      <c r="S332" s="366"/>
      <c r="T332" s="366"/>
      <c r="U332" s="366"/>
      <c r="V332" s="367"/>
      <c r="W332" s="37" t="s">
        <v>73</v>
      </c>
      <c r="X332" s="354">
        <f>IFERROR(SUMPRODUCT(X310:X330*H310:H330),"0")</f>
        <v>103.60000000000001</v>
      </c>
      <c r="Y332" s="354">
        <f>IFERROR(SUMPRODUCT(Y310:Y330*H310:H330),"0")</f>
        <v>103.60000000000001</v>
      </c>
      <c r="Z332" s="37"/>
      <c r="AA332" s="355"/>
      <c r="AB332" s="355"/>
      <c r="AC332" s="355"/>
    </row>
    <row r="333" spans="1:68" ht="16.5" hidden="1" customHeight="1" x14ac:dyDescent="0.25">
      <c r="A333" s="377" t="s">
        <v>521</v>
      </c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46"/>
      <c r="AB333" s="346"/>
      <c r="AC333" s="346"/>
    </row>
    <row r="334" spans="1:68" ht="14.25" hidden="1" customHeight="1" x14ac:dyDescent="0.25">
      <c r="A334" s="368" t="s">
        <v>154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47"/>
      <c r="AB334" s="347"/>
      <c r="AC334" s="347"/>
    </row>
    <row r="335" spans="1:68" ht="27" hidden="1" customHeight="1" x14ac:dyDescent="0.25">
      <c r="A335" s="54" t="s">
        <v>522</v>
      </c>
      <c r="B335" s="54" t="s">
        <v>523</v>
      </c>
      <c r="C335" s="31">
        <v>4301135268</v>
      </c>
      <c r="D335" s="363">
        <v>4640242181134</v>
      </c>
      <c r="E335" s="364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17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59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1"/>
      <c r="P336" s="365" t="s">
        <v>72</v>
      </c>
      <c r="Q336" s="366"/>
      <c r="R336" s="366"/>
      <c r="S336" s="366"/>
      <c r="T336" s="366"/>
      <c r="U336" s="366"/>
      <c r="V336" s="367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hidden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1"/>
      <c r="P337" s="365" t="s">
        <v>72</v>
      </c>
      <c r="Q337" s="366"/>
      <c r="R337" s="366"/>
      <c r="S337" s="366"/>
      <c r="T337" s="366"/>
      <c r="U337" s="366"/>
      <c r="V337" s="367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48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457"/>
      <c r="P338" s="385" t="s">
        <v>526</v>
      </c>
      <c r="Q338" s="386"/>
      <c r="R338" s="386"/>
      <c r="S338" s="386"/>
      <c r="T338" s="386"/>
      <c r="U338" s="386"/>
      <c r="V338" s="387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8006.68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8006.68</v>
      </c>
      <c r="Z338" s="37"/>
      <c r="AA338" s="355"/>
      <c r="AB338" s="355"/>
      <c r="AC338" s="355"/>
    </row>
    <row r="339" spans="1:38" x14ac:dyDescent="0.2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457"/>
      <c r="P339" s="385" t="s">
        <v>527</v>
      </c>
      <c r="Q339" s="386"/>
      <c r="R339" s="386"/>
      <c r="S339" s="386"/>
      <c r="T339" s="386"/>
      <c r="U339" s="386"/>
      <c r="V339" s="387"/>
      <c r="W339" s="37" t="s">
        <v>73</v>
      </c>
      <c r="X339" s="354">
        <f>IFERROR(SUM(BM22:BM335),"0")</f>
        <v>8785.7880000000005</v>
      </c>
      <c r="Y339" s="354">
        <f>IFERROR(SUM(BN22:BN335),"0")</f>
        <v>8785.7880000000005</v>
      </c>
      <c r="Z339" s="37"/>
      <c r="AA339" s="355"/>
      <c r="AB339" s="355"/>
      <c r="AC339" s="355"/>
    </row>
    <row r="340" spans="1:38" x14ac:dyDescent="0.2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457"/>
      <c r="P340" s="385" t="s">
        <v>528</v>
      </c>
      <c r="Q340" s="386"/>
      <c r="R340" s="386"/>
      <c r="S340" s="386"/>
      <c r="T340" s="386"/>
      <c r="U340" s="386"/>
      <c r="V340" s="387"/>
      <c r="W340" s="37" t="s">
        <v>529</v>
      </c>
      <c r="X340" s="38">
        <f>ROUNDUP(SUM(BO22:BO335),0)</f>
        <v>22</v>
      </c>
      <c r="Y340" s="38">
        <f>ROUNDUP(SUM(BP22:BP335),0)</f>
        <v>22</v>
      </c>
      <c r="Z340" s="37"/>
      <c r="AA340" s="355"/>
      <c r="AB340" s="355"/>
      <c r="AC340" s="355"/>
    </row>
    <row r="341" spans="1:38" x14ac:dyDescent="0.2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457"/>
      <c r="P341" s="385" t="s">
        <v>530</v>
      </c>
      <c r="Q341" s="386"/>
      <c r="R341" s="386"/>
      <c r="S341" s="386"/>
      <c r="T341" s="386"/>
      <c r="U341" s="386"/>
      <c r="V341" s="387"/>
      <c r="W341" s="37" t="s">
        <v>73</v>
      </c>
      <c r="X341" s="354">
        <f>GrossWeightTotal+PalletQtyTotal*25</f>
        <v>9335.7880000000005</v>
      </c>
      <c r="Y341" s="354">
        <f>GrossWeightTotalR+PalletQtyTotalR*25</f>
        <v>9335.7880000000005</v>
      </c>
      <c r="Z341" s="37"/>
      <c r="AA341" s="355"/>
      <c r="AB341" s="355"/>
      <c r="AC341" s="355"/>
    </row>
    <row r="342" spans="1:38" x14ac:dyDescent="0.2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457"/>
      <c r="P342" s="385" t="s">
        <v>531</v>
      </c>
      <c r="Q342" s="386"/>
      <c r="R342" s="386"/>
      <c r="S342" s="386"/>
      <c r="T342" s="386"/>
      <c r="U342" s="386"/>
      <c r="V342" s="387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1888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1888</v>
      </c>
      <c r="Z342" s="37"/>
      <c r="AA342" s="355"/>
      <c r="AB342" s="355"/>
      <c r="AC342" s="355"/>
    </row>
    <row r="343" spans="1:38" ht="14.25" hidden="1" customHeight="1" x14ac:dyDescent="0.2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457"/>
      <c r="P343" s="385" t="s">
        <v>532</v>
      </c>
      <c r="Q343" s="386"/>
      <c r="R343" s="386"/>
      <c r="S343" s="386"/>
      <c r="T343" s="386"/>
      <c r="U343" s="386"/>
      <c r="V343" s="387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27.253679999999996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8" t="s">
        <v>74</v>
      </c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06"/>
      <c r="U345" s="378" t="s">
        <v>271</v>
      </c>
      <c r="V345" s="406"/>
      <c r="W345" s="378" t="s">
        <v>297</v>
      </c>
      <c r="X345" s="406"/>
      <c r="Y345" s="378" t="s">
        <v>320</v>
      </c>
      <c r="Z345" s="414"/>
      <c r="AA345" s="414"/>
      <c r="AB345" s="414"/>
      <c r="AC345" s="414"/>
      <c r="AD345" s="414"/>
      <c r="AE345" s="414"/>
      <c r="AF345" s="406"/>
      <c r="AG345" s="344" t="s">
        <v>395</v>
      </c>
      <c r="AH345" s="378" t="s">
        <v>400</v>
      </c>
      <c r="AI345" s="406"/>
      <c r="AJ345" s="344" t="s">
        <v>410</v>
      </c>
      <c r="AK345" s="378" t="s">
        <v>272</v>
      </c>
      <c r="AL345" s="406"/>
    </row>
    <row r="346" spans="1:38" ht="14.25" customHeight="1" thickTop="1" x14ac:dyDescent="0.2">
      <c r="A346" s="484" t="s">
        <v>535</v>
      </c>
      <c r="B346" s="378" t="s">
        <v>62</v>
      </c>
      <c r="C346" s="378" t="s">
        <v>75</v>
      </c>
      <c r="D346" s="378" t="s">
        <v>96</v>
      </c>
      <c r="E346" s="378" t="s">
        <v>109</v>
      </c>
      <c r="F346" s="378" t="s">
        <v>130</v>
      </c>
      <c r="G346" s="378" t="s">
        <v>171</v>
      </c>
      <c r="H346" s="378" t="s">
        <v>178</v>
      </c>
      <c r="I346" s="378" t="s">
        <v>183</v>
      </c>
      <c r="J346" s="378" t="s">
        <v>191</v>
      </c>
      <c r="K346" s="378" t="s">
        <v>208</v>
      </c>
      <c r="L346" s="378" t="s">
        <v>221</v>
      </c>
      <c r="M346" s="378" t="s">
        <v>232</v>
      </c>
      <c r="N346" s="345"/>
      <c r="O346" s="378" t="s">
        <v>238</v>
      </c>
      <c r="P346" s="378" t="s">
        <v>245</v>
      </c>
      <c r="Q346" s="378" t="s">
        <v>251</v>
      </c>
      <c r="R346" s="378" t="s">
        <v>256</v>
      </c>
      <c r="S346" s="378" t="s">
        <v>259</v>
      </c>
      <c r="T346" s="378" t="s">
        <v>267</v>
      </c>
      <c r="U346" s="378" t="s">
        <v>272</v>
      </c>
      <c r="V346" s="378" t="s">
        <v>276</v>
      </c>
      <c r="W346" s="378" t="s">
        <v>298</v>
      </c>
      <c r="X346" s="378" t="s">
        <v>316</v>
      </c>
      <c r="Y346" s="378" t="s">
        <v>321</v>
      </c>
      <c r="Z346" s="378" t="s">
        <v>334</v>
      </c>
      <c r="AA346" s="378" t="s">
        <v>344</v>
      </c>
      <c r="AB346" s="378" t="s">
        <v>359</v>
      </c>
      <c r="AC346" s="378" t="s">
        <v>370</v>
      </c>
      <c r="AD346" s="378" t="s">
        <v>374</v>
      </c>
      <c r="AE346" s="378" t="s">
        <v>385</v>
      </c>
      <c r="AF346" s="378" t="s">
        <v>389</v>
      </c>
      <c r="AG346" s="378" t="s">
        <v>396</v>
      </c>
      <c r="AH346" s="378" t="s">
        <v>401</v>
      </c>
      <c r="AI346" s="378" t="s">
        <v>407</v>
      </c>
      <c r="AJ346" s="378" t="s">
        <v>411</v>
      </c>
      <c r="AK346" s="378" t="s">
        <v>272</v>
      </c>
      <c r="AL346" s="378" t="s">
        <v>521</v>
      </c>
    </row>
    <row r="347" spans="1:38" ht="13.5" customHeight="1" thickBot="1" x14ac:dyDescent="0.25">
      <c r="A347" s="485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45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  <c r="Y347" s="379"/>
      <c r="Z347" s="379"/>
      <c r="AA347" s="379"/>
      <c r="AB347" s="379"/>
      <c r="AC347" s="379"/>
      <c r="AD347" s="379"/>
      <c r="AE347" s="379"/>
      <c r="AF347" s="379"/>
      <c r="AG347" s="379"/>
      <c r="AH347" s="379"/>
      <c r="AI347" s="379"/>
      <c r="AJ347" s="379"/>
      <c r="AK347" s="379"/>
      <c r="AL347" s="379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126</v>
      </c>
      <c r="D348" s="46">
        <f>IFERROR(X38*H38,"0")+IFERROR(X39*H39,"0")+IFERROR(X40*H40,"0")</f>
        <v>67.199999999999989</v>
      </c>
      <c r="E348" s="46">
        <f>IFERROR(X45*H45,"0")+IFERROR(X46*H46,"0")+IFERROR(X47*H47,"0")+IFERROR(X48*H48,"0")+IFERROR(X49*H49,"0")+IFERROR(X50*H50,"0")+IFERROR(X51*H51,"0")+IFERROR(X52*H52,"0")+IFERROR(X53*H53,"0")</f>
        <v>672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300</v>
      </c>
      <c r="H348" s="46">
        <f>IFERROR(X90*H90,"0")</f>
        <v>50.4</v>
      </c>
      <c r="I348" s="46">
        <f>IFERROR(X95*H95,"0")+IFERROR(X96*H96,"0")</f>
        <v>453.6</v>
      </c>
      <c r="J348" s="46">
        <f>IFERROR(X101*H101,"0")+IFERROR(X102*H102,"0")+IFERROR(X103*H103,"0")+IFERROR(X104*H104,"0")+IFERROR(X105*H105,"0")+IFERROR(X106*H106,"0")</f>
        <v>507.36</v>
      </c>
      <c r="K348" s="46">
        <f>IFERROR(X111*H111,"0")+IFERROR(X112*H112,"0")+IFERROR(X113*H113,"0")+IFERROR(X114*H114,"0")</f>
        <v>241.92</v>
      </c>
      <c r="L348" s="46">
        <f>IFERROR(X119*H119,"0")+IFERROR(X120*H120,"0")+IFERROR(X121*H121,"0")+IFERROR(X122*H122,"0")+IFERROR(X123*H123,"0")</f>
        <v>1329.6</v>
      </c>
      <c r="M348" s="46">
        <f>IFERROR(X128*H128,"0")+IFERROR(X129*H129,"0")</f>
        <v>462</v>
      </c>
      <c r="N348" s="345"/>
      <c r="O348" s="46">
        <f>IFERROR(X134*H134,"0")+IFERROR(X135*H135,"0")</f>
        <v>252</v>
      </c>
      <c r="P348" s="46">
        <f>IFERROR(X140*H140,"0")+IFERROR(X141*H141,"0")</f>
        <v>42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1020</v>
      </c>
      <c r="W348" s="46">
        <f>IFERROR(X187*H187,"0")+IFERROR(X188*H188,"0")+IFERROR(X189*H189,"0")+IFERROR(X193*H193,"0")</f>
        <v>546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201.6</v>
      </c>
      <c r="AA348" s="46">
        <f>IFERROR(X219*H219,"0")+IFERROR(X220*H220,"0")+IFERROR(X221*H221,"0")+IFERROR(X222*H222,"0")+IFERROR(X223*H223,"0")+IFERROR(X224*H224,"0")</f>
        <v>67.199999999999989</v>
      </c>
      <c r="AB348" s="46">
        <f>IFERROR(X229*H229,"0")+IFERROR(X230*H230,"0")+IFERROR(X231*H231,"0")+IFERROR(X232*H232,"0")</f>
        <v>172.8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360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1135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4190.3999999999996</v>
      </c>
      <c r="B351" s="60">
        <f>SUMPRODUCT(--(BB:BB="ПГП"),--(W:W="кор"),H:H,Y:Y)+SUMPRODUCT(--(BB:BB="ПГП"),--(W:W="кг"),Y:Y)</f>
        <v>3816.2799999999997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29,60"/>
        <filter val="1 888,00"/>
        <filter val="103,60"/>
        <filter val="108,00"/>
        <filter val="12,00"/>
        <filter val="120,00"/>
        <filter val="126,00"/>
        <filter val="14,00"/>
        <filter val="140,00"/>
        <filter val="150,00"/>
        <filter val="154,00"/>
        <filter val="162,00"/>
        <filter val="172,80"/>
        <filter val="180,00"/>
        <filter val="182,00"/>
        <filter val="192,00"/>
        <filter val="201,60"/>
        <filter val="216,00"/>
        <filter val="22"/>
        <filter val="24,00"/>
        <filter val="241,92"/>
        <filter val="252,00"/>
        <filter val="28,00"/>
        <filter val="300,00"/>
        <filter val="36,00"/>
        <filter val="360,00"/>
        <filter val="42,00"/>
        <filter val="453,60"/>
        <filter val="462,00"/>
        <filter val="50,40"/>
        <filter val="507,36"/>
        <filter val="546,00"/>
        <filter val="56,00"/>
        <filter val="60,00"/>
        <filter val="653,40"/>
        <filter val="67,20"/>
        <filter val="672,00"/>
        <filter val="70,00"/>
        <filter val="72,00"/>
        <filter val="78,00"/>
        <filter val="8 006,68"/>
        <filter val="8 785,79"/>
        <filter val="84,00"/>
        <filter val="9 335,79"/>
        <filter val="90,00"/>
        <filter val="900,00"/>
        <filter val="96,00"/>
      </filters>
    </filterColumn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W346:W347"/>
    <mergeCell ref="O346:O347"/>
    <mergeCell ref="Y346:Y347"/>
    <mergeCell ref="Q346:Q347"/>
    <mergeCell ref="P308:V308"/>
    <mergeCell ref="A333:Z333"/>
    <mergeCell ref="P319:T319"/>
    <mergeCell ref="P285:V285"/>
    <mergeCell ref="D291:E291"/>
    <mergeCell ref="AD17:AF18"/>
    <mergeCell ref="I346:I347"/>
    <mergeCell ref="A132:Z132"/>
    <mergeCell ref="D76:E7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P23:V23"/>
    <mergeCell ref="V12:W12"/>
    <mergeCell ref="D237:E237"/>
    <mergeCell ref="A215:O216"/>
    <mergeCell ref="P85:T85"/>
    <mergeCell ref="A142:O143"/>
    <mergeCell ref="P60:T60"/>
    <mergeCell ref="D95:E95"/>
    <mergeCell ref="P174:T174"/>
    <mergeCell ref="U17:V17"/>
    <mergeCell ref="Y17:Y18"/>
    <mergeCell ref="D101:E101"/>
    <mergeCell ref="P142:V142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H5:M5"/>
    <mergeCell ref="A56:Z56"/>
    <mergeCell ref="A27:Z27"/>
    <mergeCell ref="D6:M6"/>
    <mergeCell ref="P33:T33"/>
    <mergeCell ref="D222:E222"/>
    <mergeCell ref="G17:G18"/>
    <mergeCell ref="A152:O153"/>
    <mergeCell ref="P48:T48"/>
    <mergeCell ref="A54:O55"/>
    <mergeCell ref="J9:M9"/>
    <mergeCell ref="D112:E112"/>
    <mergeCell ref="V6:W9"/>
    <mergeCell ref="V5:W5"/>
    <mergeCell ref="D46:E46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P158:V158"/>
    <mergeCell ref="A154:Z154"/>
    <mergeCell ref="D212:E21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D146:E146"/>
    <mergeCell ref="D317:E317"/>
    <mergeCell ref="D304:E304"/>
    <mergeCell ref="P175:T175"/>
    <mergeCell ref="A292:O293"/>
    <mergeCell ref="P162:T162"/>
    <mergeCell ref="A278:Z278"/>
    <mergeCell ref="A86:O87"/>
    <mergeCell ref="P106:T106"/>
    <mergeCell ref="D85:E85"/>
    <mergeCell ref="D207:E207"/>
    <mergeCell ref="D299:E299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J346:J347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D206:E206"/>
    <mergeCell ref="P41:V41"/>
    <mergeCell ref="D181:E181"/>
    <mergeCell ref="D273:E273"/>
    <mergeCell ref="P156:T156"/>
    <mergeCell ref="A80:O81"/>
    <mergeCell ref="P170:V170"/>
    <mergeCell ref="D33:E33"/>
    <mergeCell ref="P262:V262"/>
    <mergeCell ref="P281:V281"/>
    <mergeCell ref="P81:V81"/>
    <mergeCell ref="P208:V208"/>
    <mergeCell ref="P244:T244"/>
    <mergeCell ref="D187:E187"/>
    <mergeCell ref="P78:T78"/>
    <mergeCell ref="P330:T330"/>
    <mergeCell ref="D140:E140"/>
    <mergeCell ref="D267:E267"/>
    <mergeCell ref="P96:T96"/>
    <mergeCell ref="P325:T325"/>
    <mergeCell ref="P327:T327"/>
    <mergeCell ref="P314:T314"/>
    <mergeCell ref="D314:E314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Q11:R11"/>
    <mergeCell ref="P205:T205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45:E45"/>
    <mergeCell ref="H9:I9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204:T204"/>
    <mergeCell ref="A264:Z264"/>
    <mergeCell ref="P304:T304"/>
    <mergeCell ref="P306:T306"/>
    <mergeCell ref="P299:T299"/>
    <mergeCell ref="D283:E283"/>
    <mergeCell ref="A296:O297"/>
    <mergeCell ref="P141:T141"/>
    <mergeCell ref="D193:E193"/>
    <mergeCell ref="P206:T206"/>
    <mergeCell ref="D176:E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2025-03-07T11:25:09Z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