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864638-5379-4404-9D4F-A3801D3D99C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P639" i="1"/>
  <c r="BO639" i="1"/>
  <c r="BM639" i="1"/>
  <c r="Y639" i="1"/>
  <c r="Z639" i="1" s="1"/>
  <c r="BO638" i="1"/>
  <c r="BM638" i="1"/>
  <c r="Y638" i="1"/>
  <c r="Y641" i="1" s="1"/>
  <c r="X636" i="1"/>
  <c r="X635" i="1"/>
  <c r="BO634" i="1"/>
  <c r="BM634" i="1"/>
  <c r="Y634" i="1"/>
  <c r="X632" i="1"/>
  <c r="X631" i="1"/>
  <c r="BO630" i="1"/>
  <c r="BM630" i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Z620" i="1"/>
  <c r="Y620" i="1"/>
  <c r="BN620" i="1" s="1"/>
  <c r="BO619" i="1"/>
  <c r="BM619" i="1"/>
  <c r="Y619" i="1"/>
  <c r="BN619" i="1" s="1"/>
  <c r="BO618" i="1"/>
  <c r="BM618" i="1"/>
  <c r="Y618" i="1"/>
  <c r="BO617" i="1"/>
  <c r="BN617" i="1"/>
  <c r="BM617" i="1"/>
  <c r="Z617" i="1"/>
  <c r="Y617" i="1"/>
  <c r="BP617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N604" i="1"/>
  <c r="BM604" i="1"/>
  <c r="Z604" i="1"/>
  <c r="Y604" i="1"/>
  <c r="BP604" i="1" s="1"/>
  <c r="BO603" i="1"/>
  <c r="BM603" i="1"/>
  <c r="Y603" i="1"/>
  <c r="BO602" i="1"/>
  <c r="BM602" i="1"/>
  <c r="Y602" i="1"/>
  <c r="BN602" i="1" s="1"/>
  <c r="BP601" i="1"/>
  <c r="BO601" i="1"/>
  <c r="BM601" i="1"/>
  <c r="Y601" i="1"/>
  <c r="Z601" i="1" s="1"/>
  <c r="BO600" i="1"/>
  <c r="BM600" i="1"/>
  <c r="Y600" i="1"/>
  <c r="BO599" i="1"/>
  <c r="BM599" i="1"/>
  <c r="Z599" i="1"/>
  <c r="Y599" i="1"/>
  <c r="BP599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P588" i="1" s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N565" i="1"/>
  <c r="BM565" i="1"/>
  <c r="Z565" i="1"/>
  <c r="Y565" i="1"/>
  <c r="BP565" i="1" s="1"/>
  <c r="P565" i="1"/>
  <c r="BO564" i="1"/>
  <c r="BM564" i="1"/>
  <c r="Y564" i="1"/>
  <c r="P564" i="1"/>
  <c r="BO563" i="1"/>
  <c r="BM563" i="1"/>
  <c r="Y563" i="1"/>
  <c r="Y567" i="1" s="1"/>
  <c r="P563" i="1"/>
  <c r="X561" i="1"/>
  <c r="X560" i="1"/>
  <c r="BO559" i="1"/>
  <c r="BM559" i="1"/>
  <c r="Z559" i="1"/>
  <c r="Y559" i="1"/>
  <c r="BN559" i="1" s="1"/>
  <c r="P559" i="1"/>
  <c r="BO558" i="1"/>
  <c r="BM558" i="1"/>
  <c r="Y558" i="1"/>
  <c r="P558" i="1"/>
  <c r="BO557" i="1"/>
  <c r="BM557" i="1"/>
  <c r="Y557" i="1"/>
  <c r="BO556" i="1"/>
  <c r="BM556" i="1"/>
  <c r="Y556" i="1"/>
  <c r="BN556" i="1" s="1"/>
  <c r="P556" i="1"/>
  <c r="BO555" i="1"/>
  <c r="BM555" i="1"/>
  <c r="Y555" i="1"/>
  <c r="BO554" i="1"/>
  <c r="BM554" i="1"/>
  <c r="Y554" i="1"/>
  <c r="P554" i="1"/>
  <c r="BP553" i="1"/>
  <c r="BO553" i="1"/>
  <c r="BM553" i="1"/>
  <c r="Y553" i="1"/>
  <c r="Z553" i="1" s="1"/>
  <c r="BO552" i="1"/>
  <c r="BM552" i="1"/>
  <c r="Y552" i="1"/>
  <c r="BP552" i="1" s="1"/>
  <c r="BO551" i="1"/>
  <c r="BM551" i="1"/>
  <c r="Z551" i="1"/>
  <c r="Y551" i="1"/>
  <c r="BP551" i="1" s="1"/>
  <c r="BO550" i="1"/>
  <c r="BM550" i="1"/>
  <c r="Y550" i="1"/>
  <c r="BN550" i="1" s="1"/>
  <c r="BO549" i="1"/>
  <c r="BM549" i="1"/>
  <c r="Y549" i="1"/>
  <c r="BO548" i="1"/>
  <c r="BM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O534" i="1"/>
  <c r="BM534" i="1"/>
  <c r="Y534" i="1"/>
  <c r="BN534" i="1" s="1"/>
  <c r="P534" i="1"/>
  <c r="BO533" i="1"/>
  <c r="BM533" i="1"/>
  <c r="Y533" i="1"/>
  <c r="P533" i="1"/>
  <c r="BO532" i="1"/>
  <c r="BN532" i="1"/>
  <c r="BM532" i="1"/>
  <c r="Z532" i="1"/>
  <c r="Y532" i="1"/>
  <c r="BP532" i="1" s="1"/>
  <c r="BO531" i="1"/>
  <c r="BM531" i="1"/>
  <c r="Y531" i="1"/>
  <c r="BP531" i="1" s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Z526" i="1"/>
  <c r="Y526" i="1"/>
  <c r="BP526" i="1" s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BN522" i="1" s="1"/>
  <c r="P522" i="1"/>
  <c r="X518" i="1"/>
  <c r="X517" i="1"/>
  <c r="BO516" i="1"/>
  <c r="BM516" i="1"/>
  <c r="Z516" i="1"/>
  <c r="Z517" i="1" s="1"/>
  <c r="Y516" i="1"/>
  <c r="Y518" i="1" s="1"/>
  <c r="P516" i="1"/>
  <c r="X514" i="1"/>
  <c r="X513" i="1"/>
  <c r="BO512" i="1"/>
  <c r="BM512" i="1"/>
  <c r="Y512" i="1"/>
  <c r="AC652" i="1" s="1"/>
  <c r="P512" i="1"/>
  <c r="X509" i="1"/>
  <c r="X508" i="1"/>
  <c r="BO507" i="1"/>
  <c r="BM507" i="1"/>
  <c r="Y507" i="1"/>
  <c r="Z507" i="1" s="1"/>
  <c r="BO506" i="1"/>
  <c r="BM506" i="1"/>
  <c r="Y506" i="1"/>
  <c r="BP506" i="1" s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BP497" i="1" s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Z479" i="1"/>
  <c r="Y479" i="1"/>
  <c r="BP479" i="1" s="1"/>
  <c r="P479" i="1"/>
  <c r="BO478" i="1"/>
  <c r="BM478" i="1"/>
  <c r="Y478" i="1"/>
  <c r="BO477" i="1"/>
  <c r="BM477" i="1"/>
  <c r="Y477" i="1"/>
  <c r="P477" i="1"/>
  <c r="BO476" i="1"/>
  <c r="BM476" i="1"/>
  <c r="Y476" i="1"/>
  <c r="BN476" i="1" s="1"/>
  <c r="P476" i="1"/>
  <c r="BO475" i="1"/>
  <c r="BM475" i="1"/>
  <c r="Y475" i="1"/>
  <c r="BO474" i="1"/>
  <c r="BM474" i="1"/>
  <c r="Y474" i="1"/>
  <c r="P474" i="1"/>
  <c r="BO473" i="1"/>
  <c r="BM473" i="1"/>
  <c r="Y473" i="1"/>
  <c r="Z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Z467" i="1"/>
  <c r="Y467" i="1"/>
  <c r="BP467" i="1" s="1"/>
  <c r="BO466" i="1"/>
  <c r="BM466" i="1"/>
  <c r="Y466" i="1"/>
  <c r="BN466" i="1" s="1"/>
  <c r="BO465" i="1"/>
  <c r="BM465" i="1"/>
  <c r="Y465" i="1"/>
  <c r="Z465" i="1" s="1"/>
  <c r="BO464" i="1"/>
  <c r="BM464" i="1"/>
  <c r="Y464" i="1"/>
  <c r="BP464" i="1" s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N445" i="1" s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N424" i="1"/>
  <c r="BM424" i="1"/>
  <c r="Z424" i="1"/>
  <c r="Y424" i="1"/>
  <c r="X422" i="1"/>
  <c r="X421" i="1"/>
  <c r="BO420" i="1"/>
  <c r="BM420" i="1"/>
  <c r="Y420" i="1"/>
  <c r="P420" i="1"/>
  <c r="BO419" i="1"/>
  <c r="BM419" i="1"/>
  <c r="Y419" i="1"/>
  <c r="Z419" i="1" s="1"/>
  <c r="P419" i="1"/>
  <c r="X417" i="1"/>
  <c r="X416" i="1"/>
  <c r="BO415" i="1"/>
  <c r="BM415" i="1"/>
  <c r="Y415" i="1"/>
  <c r="BN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Z374" i="1" s="1"/>
  <c r="P374" i="1"/>
  <c r="X372" i="1"/>
  <c r="X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Z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Z351" i="1"/>
  <c r="Y351" i="1"/>
  <c r="BP351" i="1" s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N347" i="1" s="1"/>
  <c r="P347" i="1"/>
  <c r="X344" i="1"/>
  <c r="X343" i="1"/>
  <c r="BO342" i="1"/>
  <c r="BM342" i="1"/>
  <c r="Z342" i="1"/>
  <c r="Z343" i="1" s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X324" i="1"/>
  <c r="X323" i="1"/>
  <c r="BO322" i="1"/>
  <c r="BM322" i="1"/>
  <c r="Y322" i="1"/>
  <c r="BN322" i="1" s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BP299" i="1" s="1"/>
  <c r="P299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N290" i="1" s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Y279" i="1" s="1"/>
  <c r="P277" i="1"/>
  <c r="X274" i="1"/>
  <c r="X273" i="1"/>
  <c r="BO272" i="1"/>
  <c r="BM272" i="1"/>
  <c r="Y272" i="1"/>
  <c r="P272" i="1"/>
  <c r="BO271" i="1"/>
  <c r="BM271" i="1"/>
  <c r="Y271" i="1"/>
  <c r="BN271" i="1" s="1"/>
  <c r="P271" i="1"/>
  <c r="BO270" i="1"/>
  <c r="BM270" i="1"/>
  <c r="Y270" i="1"/>
  <c r="P270" i="1"/>
  <c r="BO269" i="1"/>
  <c r="BN269" i="1"/>
  <c r="BM269" i="1"/>
  <c r="Z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BN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Z241" i="1"/>
  <c r="Y241" i="1"/>
  <c r="BP241" i="1" s="1"/>
  <c r="P241" i="1"/>
  <c r="BO240" i="1"/>
  <c r="BM240" i="1"/>
  <c r="Y240" i="1"/>
  <c r="P240" i="1"/>
  <c r="BO239" i="1"/>
  <c r="BM239" i="1"/>
  <c r="Z239" i="1"/>
  <c r="Y239" i="1"/>
  <c r="BN239" i="1" s="1"/>
  <c r="P239" i="1"/>
  <c r="BO238" i="1"/>
  <c r="BM238" i="1"/>
  <c r="Y238" i="1"/>
  <c r="P238" i="1"/>
  <c r="BO237" i="1"/>
  <c r="BM237" i="1"/>
  <c r="Y237" i="1"/>
  <c r="BN237" i="1" s="1"/>
  <c r="P237" i="1"/>
  <c r="BO236" i="1"/>
  <c r="BM236" i="1"/>
  <c r="Y236" i="1"/>
  <c r="P236" i="1"/>
  <c r="BO235" i="1"/>
  <c r="BM235" i="1"/>
  <c r="Y235" i="1"/>
  <c r="BN235" i="1" s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N215" i="1"/>
  <c r="BM215" i="1"/>
  <c r="Z215" i="1"/>
  <c r="Y215" i="1"/>
  <c r="BP215" i="1" s="1"/>
  <c r="P215" i="1"/>
  <c r="BO214" i="1"/>
  <c r="BM214" i="1"/>
  <c r="Y214" i="1"/>
  <c r="BP214" i="1" s="1"/>
  <c r="P214" i="1"/>
  <c r="BO213" i="1"/>
  <c r="BM213" i="1"/>
  <c r="Z213" i="1"/>
  <c r="Y213" i="1"/>
  <c r="BN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X199" i="1"/>
  <c r="X198" i="1"/>
  <c r="BO197" i="1"/>
  <c r="BM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8" i="1"/>
  <c r="X187" i="1"/>
  <c r="BO186" i="1"/>
  <c r="BM186" i="1"/>
  <c r="Y186" i="1"/>
  <c r="BN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N180" i="1" s="1"/>
  <c r="P180" i="1"/>
  <c r="BO179" i="1"/>
  <c r="BM179" i="1"/>
  <c r="Y179" i="1"/>
  <c r="BP179" i="1" s="1"/>
  <c r="P179" i="1"/>
  <c r="BO178" i="1"/>
  <c r="BM178" i="1"/>
  <c r="Y178" i="1"/>
  <c r="BN178" i="1" s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P167" i="1"/>
  <c r="BO167" i="1"/>
  <c r="BM167" i="1"/>
  <c r="Y167" i="1"/>
  <c r="P167" i="1"/>
  <c r="X165" i="1"/>
  <c r="X164" i="1"/>
  <c r="BO163" i="1"/>
  <c r="BM163" i="1"/>
  <c r="Z163" i="1"/>
  <c r="Y163" i="1"/>
  <c r="BN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2" i="1"/>
  <c r="X151" i="1"/>
  <c r="BO150" i="1"/>
  <c r="BM150" i="1"/>
  <c r="Z150" i="1"/>
  <c r="Y150" i="1"/>
  <c r="BN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N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X136" i="1"/>
  <c r="X135" i="1"/>
  <c r="BO134" i="1"/>
  <c r="BM134" i="1"/>
  <c r="Y134" i="1"/>
  <c r="BP134" i="1" s="1"/>
  <c r="P134" i="1"/>
  <c r="BO133" i="1"/>
  <c r="BM133" i="1"/>
  <c r="Z133" i="1"/>
  <c r="Y133" i="1"/>
  <c r="Y135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P119" i="1"/>
  <c r="BO119" i="1"/>
  <c r="BM119" i="1"/>
  <c r="Y119" i="1"/>
  <c r="Z119" i="1" s="1"/>
  <c r="P119" i="1"/>
  <c r="BO118" i="1"/>
  <c r="BM118" i="1"/>
  <c r="Y118" i="1"/>
  <c r="BP118" i="1" s="1"/>
  <c r="P118" i="1"/>
  <c r="BO117" i="1"/>
  <c r="BM117" i="1"/>
  <c r="Y117" i="1"/>
  <c r="Z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M109" i="1"/>
  <c r="Y109" i="1"/>
  <c r="BN109" i="1" s="1"/>
  <c r="P109" i="1"/>
  <c r="X106" i="1"/>
  <c r="X105" i="1"/>
  <c r="BO104" i="1"/>
  <c r="BM104" i="1"/>
  <c r="Y104" i="1"/>
  <c r="BN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Z92" i="1" s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N79" i="1" s="1"/>
  <c r="P79" i="1"/>
  <c r="BO78" i="1"/>
  <c r="BM78" i="1"/>
  <c r="Y78" i="1"/>
  <c r="BP78" i="1" s="1"/>
  <c r="P78" i="1"/>
  <c r="BO77" i="1"/>
  <c r="BM77" i="1"/>
  <c r="Y77" i="1"/>
  <c r="BN77" i="1" s="1"/>
  <c r="P77" i="1"/>
  <c r="BO76" i="1"/>
  <c r="BM76" i="1"/>
  <c r="Y76" i="1"/>
  <c r="BP76" i="1" s="1"/>
  <c r="P76" i="1"/>
  <c r="BP75" i="1"/>
  <c r="BO75" i="1"/>
  <c r="BM75" i="1"/>
  <c r="Y75" i="1"/>
  <c r="BN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Z61" i="1" s="1"/>
  <c r="P61" i="1"/>
  <c r="BO60" i="1"/>
  <c r="BM60" i="1"/>
  <c r="Y60" i="1"/>
  <c r="BP60" i="1" s="1"/>
  <c r="P60" i="1"/>
  <c r="BO59" i="1"/>
  <c r="BM59" i="1"/>
  <c r="Y59" i="1"/>
  <c r="Z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N49" i="1" s="1"/>
  <c r="P49" i="1"/>
  <c r="X46" i="1"/>
  <c r="X45" i="1"/>
  <c r="BO44" i="1"/>
  <c r="BM44" i="1"/>
  <c r="Y44" i="1"/>
  <c r="BP44" i="1" s="1"/>
  <c r="P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M36" i="1"/>
  <c r="Y36" i="1"/>
  <c r="BN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49" i="1" l="1"/>
  <c r="BP77" i="1"/>
  <c r="BN102" i="1"/>
  <c r="BN129" i="1"/>
  <c r="BP155" i="1"/>
  <c r="BN191" i="1"/>
  <c r="Z191" i="1"/>
  <c r="BN207" i="1"/>
  <c r="BN221" i="1"/>
  <c r="Z221" i="1"/>
  <c r="BN250" i="1"/>
  <c r="Z250" i="1"/>
  <c r="BP294" i="1"/>
  <c r="Z294" i="1"/>
  <c r="BP307" i="1"/>
  <c r="BN307" i="1"/>
  <c r="Z307" i="1"/>
  <c r="BP354" i="1"/>
  <c r="BN354" i="1"/>
  <c r="Z354" i="1"/>
  <c r="BP358" i="1"/>
  <c r="Z358" i="1"/>
  <c r="BP435" i="1"/>
  <c r="Z435" i="1"/>
  <c r="BN506" i="1"/>
  <c r="BN507" i="1"/>
  <c r="BP507" i="1"/>
  <c r="BN512" i="1"/>
  <c r="BP524" i="1"/>
  <c r="BN524" i="1"/>
  <c r="Z524" i="1"/>
  <c r="BP535" i="1"/>
  <c r="Z535" i="1"/>
  <c r="BP587" i="1"/>
  <c r="BN587" i="1"/>
  <c r="Z587" i="1"/>
  <c r="BP600" i="1"/>
  <c r="BN600" i="1"/>
  <c r="Z600" i="1"/>
  <c r="BN603" i="1"/>
  <c r="Z603" i="1"/>
  <c r="Z618" i="1"/>
  <c r="BP618" i="1"/>
  <c r="BN638" i="1"/>
  <c r="BP638" i="1"/>
  <c r="Y640" i="1"/>
  <c r="Z24" i="1"/>
  <c r="BN24" i="1"/>
  <c r="Z38" i="1"/>
  <c r="BN38" i="1"/>
  <c r="BN44" i="1"/>
  <c r="Z49" i="1"/>
  <c r="BP51" i="1"/>
  <c r="BP61" i="1"/>
  <c r="Z71" i="1"/>
  <c r="BN71" i="1"/>
  <c r="Z77" i="1"/>
  <c r="BP79" i="1"/>
  <c r="Y87" i="1"/>
  <c r="BP92" i="1"/>
  <c r="Y106" i="1"/>
  <c r="Z111" i="1"/>
  <c r="BN111" i="1"/>
  <c r="Z123" i="1"/>
  <c r="BN123" i="1"/>
  <c r="BP133" i="1"/>
  <c r="Z155" i="1"/>
  <c r="Z156" i="1" s="1"/>
  <c r="Z159" i="1"/>
  <c r="BN159" i="1"/>
  <c r="BP163" i="1"/>
  <c r="Z182" i="1"/>
  <c r="BP182" i="1"/>
  <c r="BP191" i="1"/>
  <c r="Z197" i="1"/>
  <c r="BP197" i="1"/>
  <c r="BN205" i="1"/>
  <c r="Z205" i="1"/>
  <c r="BP221" i="1"/>
  <c r="BN223" i="1"/>
  <c r="BP228" i="1"/>
  <c r="BN228" i="1"/>
  <c r="Z228" i="1"/>
  <c r="BP250" i="1"/>
  <c r="BP252" i="1"/>
  <c r="BN252" i="1"/>
  <c r="Z252" i="1"/>
  <c r="BP267" i="1"/>
  <c r="BN267" i="1"/>
  <c r="Z267" i="1"/>
  <c r="BN337" i="1"/>
  <c r="BP349" i="1"/>
  <c r="BN349" i="1"/>
  <c r="Z349" i="1"/>
  <c r="BP368" i="1"/>
  <c r="BN368" i="1"/>
  <c r="Z368" i="1"/>
  <c r="BN374" i="1"/>
  <c r="BP374" i="1"/>
  <c r="BN376" i="1"/>
  <c r="BN388" i="1"/>
  <c r="BN407" i="1"/>
  <c r="BP413" i="1"/>
  <c r="BN413" i="1"/>
  <c r="Z413" i="1"/>
  <c r="BN419" i="1"/>
  <c r="BP419" i="1"/>
  <c r="BP425" i="1"/>
  <c r="BN425" i="1"/>
  <c r="Z425" i="1"/>
  <c r="BN439" i="1"/>
  <c r="BN452" i="1"/>
  <c r="BP500" i="1"/>
  <c r="BN500" i="1"/>
  <c r="Z500" i="1"/>
  <c r="Y509" i="1"/>
  <c r="Z505" i="1"/>
  <c r="BP528" i="1"/>
  <c r="BN528" i="1"/>
  <c r="Z528" i="1"/>
  <c r="BN548" i="1"/>
  <c r="Z549" i="1"/>
  <c r="BP549" i="1"/>
  <c r="BP557" i="1"/>
  <c r="Z557" i="1"/>
  <c r="BN570" i="1"/>
  <c r="BN585" i="1"/>
  <c r="BP586" i="1"/>
  <c r="BN586" i="1"/>
  <c r="Z586" i="1"/>
  <c r="BP603" i="1"/>
  <c r="Z605" i="1"/>
  <c r="BP605" i="1"/>
  <c r="Y169" i="1"/>
  <c r="BN201" i="1"/>
  <c r="BP213" i="1"/>
  <c r="BN217" i="1"/>
  <c r="BN230" i="1"/>
  <c r="BP239" i="1"/>
  <c r="Y295" i="1"/>
  <c r="BN303" i="1"/>
  <c r="BP303" i="1"/>
  <c r="Y304" i="1"/>
  <c r="BN327" i="1"/>
  <c r="BN360" i="1"/>
  <c r="BP360" i="1"/>
  <c r="Y427" i="1"/>
  <c r="BN464" i="1"/>
  <c r="BN465" i="1"/>
  <c r="BP465" i="1"/>
  <c r="BN470" i="1"/>
  <c r="BN473" i="1"/>
  <c r="BP473" i="1"/>
  <c r="BN552" i="1"/>
  <c r="BP559" i="1"/>
  <c r="BN563" i="1"/>
  <c r="BP563" i="1"/>
  <c r="Y572" i="1"/>
  <c r="Y589" i="1"/>
  <c r="BP620" i="1"/>
  <c r="C652" i="1"/>
  <c r="BP59" i="1"/>
  <c r="BP104" i="1"/>
  <c r="BP117" i="1"/>
  <c r="BP144" i="1"/>
  <c r="BN155" i="1"/>
  <c r="Y188" i="1"/>
  <c r="BP180" i="1"/>
  <c r="Z201" i="1"/>
  <c r="Z217" i="1"/>
  <c r="Z230" i="1"/>
  <c r="Y243" i="1"/>
  <c r="BP237" i="1"/>
  <c r="BP254" i="1"/>
  <c r="BP271" i="1"/>
  <c r="BP290" i="1"/>
  <c r="BP322" i="1"/>
  <c r="Z337" i="1"/>
  <c r="Z338" i="1" s="1"/>
  <c r="Y343" i="1"/>
  <c r="BP347" i="1"/>
  <c r="BP370" i="1"/>
  <c r="Z376" i="1"/>
  <c r="Z388" i="1"/>
  <c r="Z407" i="1"/>
  <c r="BP415" i="1"/>
  <c r="Z439" i="1"/>
  <c r="BP445" i="1"/>
  <c r="Z452" i="1"/>
  <c r="Z464" i="1"/>
  <c r="BP466" i="1"/>
  <c r="Z470" i="1"/>
  <c r="BP476" i="1"/>
  <c r="Z506" i="1"/>
  <c r="Z512" i="1"/>
  <c r="Z513" i="1" s="1"/>
  <c r="Y517" i="1"/>
  <c r="BP522" i="1"/>
  <c r="BP534" i="1"/>
  <c r="Z548" i="1"/>
  <c r="BN549" i="1"/>
  <c r="BP550" i="1"/>
  <c r="Z552" i="1"/>
  <c r="BN553" i="1"/>
  <c r="BP556" i="1"/>
  <c r="BN601" i="1"/>
  <c r="BP602" i="1"/>
  <c r="BN605" i="1"/>
  <c r="BN618" i="1"/>
  <c r="BP619" i="1"/>
  <c r="Y621" i="1"/>
  <c r="Z44" i="1"/>
  <c r="BN61" i="1"/>
  <c r="BN92" i="1"/>
  <c r="Z102" i="1"/>
  <c r="BN119" i="1"/>
  <c r="Z129" i="1"/>
  <c r="BP150" i="1"/>
  <c r="BN167" i="1"/>
  <c r="Z178" i="1"/>
  <c r="BN182" i="1"/>
  <c r="BP186" i="1"/>
  <c r="BN197" i="1"/>
  <c r="Z207" i="1"/>
  <c r="Z223" i="1"/>
  <c r="Z235" i="1"/>
  <c r="Y300" i="1"/>
  <c r="Z426" i="1"/>
  <c r="Z570" i="1"/>
  <c r="Z585" i="1"/>
  <c r="Y607" i="1"/>
  <c r="Y631" i="1"/>
  <c r="Z638" i="1"/>
  <c r="Z640" i="1" s="1"/>
  <c r="BN639" i="1"/>
  <c r="Z508" i="1"/>
  <c r="Y46" i="1"/>
  <c r="Z104" i="1"/>
  <c r="BN133" i="1"/>
  <c r="Z144" i="1"/>
  <c r="Z180" i="1"/>
  <c r="Z237" i="1"/>
  <c r="BN241" i="1"/>
  <c r="Z254" i="1"/>
  <c r="Z271" i="1"/>
  <c r="Z290" i="1"/>
  <c r="BN294" i="1"/>
  <c r="Z322" i="1"/>
  <c r="T652" i="1"/>
  <c r="BP337" i="1"/>
  <c r="BN342" i="1"/>
  <c r="Z347" i="1"/>
  <c r="BN351" i="1"/>
  <c r="BN358" i="1"/>
  <c r="Z370" i="1"/>
  <c r="Z415" i="1"/>
  <c r="BN435" i="1"/>
  <c r="Z445" i="1"/>
  <c r="Z466" i="1"/>
  <c r="BN467" i="1"/>
  <c r="Z476" i="1"/>
  <c r="BN479" i="1"/>
  <c r="BN505" i="1"/>
  <c r="Y508" i="1"/>
  <c r="BP512" i="1"/>
  <c r="BN516" i="1"/>
  <c r="Z522" i="1"/>
  <c r="BN526" i="1"/>
  <c r="Z534" i="1"/>
  <c r="BN535" i="1"/>
  <c r="Z550" i="1"/>
  <c r="BN551" i="1"/>
  <c r="Z556" i="1"/>
  <c r="BN557" i="1"/>
  <c r="BN599" i="1"/>
  <c r="Z602" i="1"/>
  <c r="Z606" i="1" s="1"/>
  <c r="Y606" i="1"/>
  <c r="Z619" i="1"/>
  <c r="Z621" i="1" s="1"/>
  <c r="Z161" i="1"/>
  <c r="Z219" i="1"/>
  <c r="Z248" i="1"/>
  <c r="Z265" i="1"/>
  <c r="Z299" i="1"/>
  <c r="Z300" i="1" s="1"/>
  <c r="Z454" i="1"/>
  <c r="Z483" i="1"/>
  <c r="Z497" i="1"/>
  <c r="Z569" i="1"/>
  <c r="Z584" i="1"/>
  <c r="Z589" i="1" s="1"/>
  <c r="Z630" i="1"/>
  <c r="Z631" i="1" s="1"/>
  <c r="F9" i="1"/>
  <c r="BN22" i="1"/>
  <c r="Z36" i="1"/>
  <c r="Z51" i="1"/>
  <c r="BN55" i="1"/>
  <c r="BN69" i="1"/>
  <c r="Z79" i="1"/>
  <c r="Z109" i="1"/>
  <c r="BN113" i="1"/>
  <c r="BN125" i="1"/>
  <c r="BN140" i="1"/>
  <c r="BN161" i="1"/>
  <c r="BP178" i="1"/>
  <c r="Z186" i="1"/>
  <c r="BN203" i="1"/>
  <c r="Y225" i="1"/>
  <c r="BN219" i="1"/>
  <c r="BP235" i="1"/>
  <c r="BN248" i="1"/>
  <c r="BN265" i="1"/>
  <c r="BN283" i="1"/>
  <c r="BN299" i="1"/>
  <c r="Z303" i="1"/>
  <c r="Z304" i="1" s="1"/>
  <c r="Z327" i="1"/>
  <c r="BN409" i="1"/>
  <c r="BP424" i="1"/>
  <c r="Y426" i="1"/>
  <c r="BN441" i="1"/>
  <c r="BN454" i="1"/>
  <c r="BN483" i="1"/>
  <c r="BN497" i="1"/>
  <c r="BN531" i="1"/>
  <c r="BN569" i="1"/>
  <c r="BN584" i="1"/>
  <c r="BN588" i="1"/>
  <c r="BN630" i="1"/>
  <c r="Z22" i="1"/>
  <c r="Y63" i="1"/>
  <c r="Y73" i="1"/>
  <c r="Z69" i="1"/>
  <c r="Y121" i="1"/>
  <c r="Z125" i="1"/>
  <c r="Z140" i="1"/>
  <c r="Z203" i="1"/>
  <c r="Z409" i="1"/>
  <c r="J9" i="1"/>
  <c r="BN59" i="1"/>
  <c r="Y81" i="1"/>
  <c r="BN117" i="1"/>
  <c r="G652" i="1"/>
  <c r="Y338" i="1"/>
  <c r="BP342" i="1"/>
  <c r="BP505" i="1"/>
  <c r="Y513" i="1"/>
  <c r="BP516" i="1"/>
  <c r="Z563" i="1"/>
  <c r="Y590" i="1"/>
  <c r="Z55" i="1"/>
  <c r="Z113" i="1"/>
  <c r="Y146" i="1"/>
  <c r="I652" i="1"/>
  <c r="Z283" i="1"/>
  <c r="Z441" i="1"/>
  <c r="Z531" i="1"/>
  <c r="Z588" i="1"/>
  <c r="X644" i="1"/>
  <c r="F10" i="1"/>
  <c r="X646" i="1"/>
  <c r="Z75" i="1"/>
  <c r="Y131" i="1"/>
  <c r="Y165" i="1"/>
  <c r="Z167" i="1"/>
  <c r="Y209" i="1"/>
  <c r="BP483" i="1"/>
  <c r="Y566" i="1"/>
  <c r="BP569" i="1"/>
  <c r="Y571" i="1"/>
  <c r="Y622" i="1"/>
  <c r="BP630" i="1"/>
  <c r="AB652" i="1"/>
  <c r="Y27" i="1"/>
  <c r="Y41" i="1"/>
  <c r="Y45" i="1"/>
  <c r="Y72" i="1"/>
  <c r="Y95" i="1"/>
  <c r="Y136" i="1"/>
  <c r="Y187" i="1"/>
  <c r="Y194" i="1"/>
  <c r="Y198" i="1"/>
  <c r="Y210" i="1"/>
  <c r="BP222" i="1"/>
  <c r="BN222" i="1"/>
  <c r="Z222" i="1"/>
  <c r="BP229" i="1"/>
  <c r="BN229" i="1"/>
  <c r="Z229" i="1"/>
  <c r="BP238" i="1"/>
  <c r="BN238" i="1"/>
  <c r="Z238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M652" i="1"/>
  <c r="Y273" i="1"/>
  <c r="BP264" i="1"/>
  <c r="BN264" i="1"/>
  <c r="Z264" i="1"/>
  <c r="BP268" i="1"/>
  <c r="BN268" i="1"/>
  <c r="Z268" i="1"/>
  <c r="Y274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Y31" i="1"/>
  <c r="Y56" i="1"/>
  <c r="Y64" i="1"/>
  <c r="Y82" i="1"/>
  <c r="Y88" i="1"/>
  <c r="Y105" i="1"/>
  <c r="Y114" i="1"/>
  <c r="Y120" i="1"/>
  <c r="Y130" i="1"/>
  <c r="Y141" i="1"/>
  <c r="Y147" i="1"/>
  <c r="Y151" i="1"/>
  <c r="Y164" i="1"/>
  <c r="Y170" i="1"/>
  <c r="Y176" i="1"/>
  <c r="BP220" i="1"/>
  <c r="BN220" i="1"/>
  <c r="BP242" i="1"/>
  <c r="BN242" i="1"/>
  <c r="Z242" i="1"/>
  <c r="Y244" i="1"/>
  <c r="Y260" i="1"/>
  <c r="BP259" i="1"/>
  <c r="BN259" i="1"/>
  <c r="Z259" i="1"/>
  <c r="Z260" i="1" s="1"/>
  <c r="Y261" i="1"/>
  <c r="BP272" i="1"/>
  <c r="BN272" i="1"/>
  <c r="Z272" i="1"/>
  <c r="O652" i="1"/>
  <c r="Y278" i="1"/>
  <c r="BP277" i="1"/>
  <c r="BN277" i="1"/>
  <c r="Z277" i="1"/>
  <c r="Z278" i="1" s="1"/>
  <c r="P652" i="1"/>
  <c r="Y285" i="1"/>
  <c r="BP282" i="1"/>
  <c r="BN282" i="1"/>
  <c r="Z282" i="1"/>
  <c r="BP291" i="1"/>
  <c r="BN291" i="1"/>
  <c r="Z291" i="1"/>
  <c r="BP348" i="1"/>
  <c r="BN348" i="1"/>
  <c r="Z348" i="1"/>
  <c r="BP352" i="1"/>
  <c r="BN352" i="1"/>
  <c r="Z352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Z120" i="1" s="1"/>
  <c r="BN118" i="1"/>
  <c r="Z124" i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N216" i="1"/>
  <c r="Z218" i="1"/>
  <c r="BN218" i="1"/>
  <c r="Z220" i="1"/>
  <c r="Y224" i="1"/>
  <c r="Y232" i="1"/>
  <c r="BP227" i="1"/>
  <c r="BN227" i="1"/>
  <c r="Z227" i="1"/>
  <c r="Z231" i="1" s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0" i="1"/>
  <c r="BN350" i="1"/>
  <c r="Z350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R652" i="1"/>
  <c r="Y301" i="1"/>
  <c r="Y329" i="1"/>
  <c r="Y344" i="1"/>
  <c r="V652" i="1"/>
  <c r="Y356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362" i="1" l="1"/>
  <c r="Z209" i="1"/>
  <c r="Z81" i="1"/>
  <c r="Z198" i="1"/>
  <c r="Z114" i="1"/>
  <c r="Z63" i="1"/>
  <c r="Z447" i="1"/>
  <c r="Z323" i="1"/>
  <c r="Z571" i="1"/>
  <c r="Z480" i="1"/>
  <c r="Z187" i="1"/>
  <c r="Y644" i="1"/>
  <c r="Z26" i="1"/>
  <c r="Z224" i="1"/>
  <c r="Z164" i="1"/>
  <c r="Z87" i="1"/>
  <c r="Z56" i="1"/>
  <c r="Z545" i="1"/>
  <c r="Z130" i="1"/>
  <c r="Z538" i="1"/>
  <c r="Z560" i="1"/>
  <c r="Z501" i="1"/>
  <c r="Z295" i="1"/>
  <c r="Z243" i="1"/>
  <c r="Z40" i="1"/>
  <c r="Y643" i="1"/>
  <c r="Y645" i="1" s="1"/>
  <c r="Z355" i="1"/>
  <c r="Z614" i="1"/>
  <c r="Z596" i="1"/>
  <c r="Z416" i="1"/>
  <c r="Z384" i="1"/>
  <c r="Z371" i="1"/>
  <c r="Z105" i="1"/>
  <c r="Z94" i="1"/>
  <c r="Z72" i="1"/>
  <c r="Y646" i="1"/>
  <c r="Z285" i="1"/>
  <c r="Z273" i="1"/>
  <c r="Z256" i="1"/>
  <c r="Z455" i="1"/>
  <c r="Z442" i="1"/>
  <c r="Z401" i="1"/>
  <c r="Y642" i="1"/>
  <c r="Z647" i="1" l="1"/>
</calcChain>
</file>

<file path=xl/sharedStrings.xml><?xml version="1.0" encoding="utf-8"?>
<sst xmlns="http://schemas.openxmlformats.org/spreadsheetml/2006/main" count="3008" uniqueCount="1072">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</sst>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1071</v>
      </c>
      <c r="I5" s="1030"/>
      <c r="J5" s="1030"/>
      <c r="K5" s="1030"/>
      <c r="L5" s="1030"/>
      <c r="M5" s="839"/>
      <c r="N5" s="58"/>
      <c r="P5" s="24" t="s">
        <v>10</v>
      </c>
      <c r="Q5" s="1126">
        <v>45726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4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/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19</v>
      </c>
      <c r="Q8" s="903">
        <v>0.41666666666666669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20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56"/>
      <c r="R10" s="957"/>
      <c r="U10" s="24" t="s">
        <v>22</v>
      </c>
      <c r="V10" s="793" t="s">
        <v>23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0"/>
      <c r="R11" s="891"/>
      <c r="U11" s="24" t="s">
        <v>26</v>
      </c>
      <c r="V11" s="1055" t="s">
        <v>27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29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31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34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35</v>
      </c>
      <c r="B17" s="814" t="s">
        <v>36</v>
      </c>
      <c r="C17" s="899" t="s">
        <v>37</v>
      </c>
      <c r="D17" s="814" t="s">
        <v>38</v>
      </c>
      <c r="E17" s="863"/>
      <c r="F17" s="814" t="s">
        <v>39</v>
      </c>
      <c r="G17" s="814" t="s">
        <v>40</v>
      </c>
      <c r="H17" s="814" t="s">
        <v>41</v>
      </c>
      <c r="I17" s="814" t="s">
        <v>42</v>
      </c>
      <c r="J17" s="814" t="s">
        <v>43</v>
      </c>
      <c r="K17" s="814" t="s">
        <v>44</v>
      </c>
      <c r="L17" s="814" t="s">
        <v>45</v>
      </c>
      <c r="M17" s="814" t="s">
        <v>46</v>
      </c>
      <c r="N17" s="814" t="s">
        <v>47</v>
      </c>
      <c r="O17" s="814" t="s">
        <v>48</v>
      </c>
      <c r="P17" s="814" t="s">
        <v>49</v>
      </c>
      <c r="Q17" s="862"/>
      <c r="R17" s="862"/>
      <c r="S17" s="862"/>
      <c r="T17" s="863"/>
      <c r="U17" s="1165" t="s">
        <v>50</v>
      </c>
      <c r="V17" s="856"/>
      <c r="W17" s="814" t="s">
        <v>51</v>
      </c>
      <c r="X17" s="814" t="s">
        <v>52</v>
      </c>
      <c r="Y17" s="1166" t="s">
        <v>53</v>
      </c>
      <c r="Z17" s="1027" t="s">
        <v>54</v>
      </c>
      <c r="AA17" s="1004" t="s">
        <v>55</v>
      </c>
      <c r="AB17" s="1004" t="s">
        <v>56</v>
      </c>
      <c r="AC17" s="1004" t="s">
        <v>57</v>
      </c>
      <c r="AD17" s="1004" t="s">
        <v>58</v>
      </c>
      <c r="AE17" s="1110"/>
      <c r="AF17" s="1111"/>
      <c r="AG17" s="66"/>
      <c r="BD17" s="65" t="s">
        <v>59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60</v>
      </c>
      <c r="V18" s="67" t="s">
        <v>61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62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79</v>
      </c>
      <c r="Q26" s="762"/>
      <c r="R26" s="762"/>
      <c r="S26" s="762"/>
      <c r="T26" s="762"/>
      <c r="U26" s="762"/>
      <c r="V26" s="763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79</v>
      </c>
      <c r="Q27" s="762"/>
      <c r="R27" s="762"/>
      <c r="S27" s="762"/>
      <c r="T27" s="762"/>
      <c r="U27" s="762"/>
      <c r="V27" s="763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79</v>
      </c>
      <c r="Q30" s="762"/>
      <c r="R30" s="762"/>
      <c r="S30" s="762"/>
      <c r="T30" s="762"/>
      <c r="U30" s="762"/>
      <c r="V30" s="763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79</v>
      </c>
      <c r="Q31" s="762"/>
      <c r="R31" s="762"/>
      <c r="S31" s="762"/>
      <c r="T31" s="762"/>
      <c r="U31" s="762"/>
      <c r="V31" s="763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87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79</v>
      </c>
      <c r="Q40" s="762"/>
      <c r="R40" s="762"/>
      <c r="S40" s="762"/>
      <c r="T40" s="762"/>
      <c r="U40" s="762"/>
      <c r="V40" s="763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79</v>
      </c>
      <c r="Q41" s="762"/>
      <c r="R41" s="762"/>
      <c r="S41" s="762"/>
      <c r="T41" s="762"/>
      <c r="U41" s="762"/>
      <c r="V41" s="763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79</v>
      </c>
      <c r="Q45" s="762"/>
      <c r="R45" s="762"/>
      <c r="S45" s="762"/>
      <c r="T45" s="762"/>
      <c r="U45" s="762"/>
      <c r="V45" s="763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79</v>
      </c>
      <c r="Q46" s="762"/>
      <c r="R46" s="762"/>
      <c r="S46" s="762"/>
      <c r="T46" s="762"/>
      <c r="U46" s="762"/>
      <c r="V46" s="763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79</v>
      </c>
      <c r="Q56" s="762"/>
      <c r="R56" s="762"/>
      <c r="S56" s="762"/>
      <c r="T56" s="762"/>
      <c r="U56" s="762"/>
      <c r="V56" s="763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hidden="1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79</v>
      </c>
      <c r="Q57" s="762"/>
      <c r="R57" s="762"/>
      <c r="S57" s="762"/>
      <c r="T57" s="762"/>
      <c r="U57" s="762"/>
      <c r="V57" s="763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hidden="1" customHeight="1" x14ac:dyDescent="0.25">
      <c r="A58" s="758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19</v>
      </c>
      <c r="Y59" s="742">
        <f>IFERROR(IF(X59="",0,CEILING((X59/$H59),1)*$H59),"")</f>
        <v>21.6</v>
      </c>
      <c r="Z59" s="36">
        <f>IFERROR(IF(Y59=0,"",ROUNDUP(Y59/H59,0)*0.01898),"")</f>
        <v>3.7960000000000001E-2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19.765277777777776</v>
      </c>
      <c r="BN59" s="64">
        <f>IFERROR(Y59*I59/H59,"0")</f>
        <v>22.47</v>
      </c>
      <c r="BO59" s="64">
        <f>IFERROR(1/J59*(X59/H59),"0")</f>
        <v>2.7488425925925923E-2</v>
      </c>
      <c r="BP59" s="64">
        <f>IFERROR(1/J59*(Y59/H59),"0")</f>
        <v>3.125E-2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79</v>
      </c>
      <c r="Q63" s="762"/>
      <c r="R63" s="762"/>
      <c r="S63" s="762"/>
      <c r="T63" s="762"/>
      <c r="U63" s="762"/>
      <c r="V63" s="763"/>
      <c r="W63" s="37" t="s">
        <v>80</v>
      </c>
      <c r="X63" s="743">
        <f>IFERROR(X59/H59,"0")+IFERROR(X60/H60,"0")+IFERROR(X61/H61,"0")+IFERROR(X62/H62,"0")</f>
        <v>1.7592592592592591</v>
      </c>
      <c r="Y63" s="743">
        <f>IFERROR(Y59/H59,"0")+IFERROR(Y60/H60,"0")+IFERROR(Y61/H61,"0")+IFERROR(Y62/H62,"0")</f>
        <v>2</v>
      </c>
      <c r="Z63" s="743">
        <f>IFERROR(IF(Z59="",0,Z59),"0")+IFERROR(IF(Z60="",0,Z60),"0")+IFERROR(IF(Z61="",0,Z61),"0")+IFERROR(IF(Z62="",0,Z62),"0")</f>
        <v>3.7960000000000001E-2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79</v>
      </c>
      <c r="Q64" s="762"/>
      <c r="R64" s="762"/>
      <c r="S64" s="762"/>
      <c r="T64" s="762"/>
      <c r="U64" s="762"/>
      <c r="V64" s="763"/>
      <c r="W64" s="37" t="s">
        <v>68</v>
      </c>
      <c r="X64" s="743">
        <f>IFERROR(SUM(X59:X62),"0")</f>
        <v>19</v>
      </c>
      <c r="Y64" s="743">
        <f>IFERROR(SUM(Y59:Y62),"0")</f>
        <v>21.6</v>
      </c>
      <c r="Z64" s="37"/>
      <c r="AA64" s="744"/>
      <c r="AB64" s="744"/>
      <c r="AC64" s="744"/>
    </row>
    <row r="65" spans="1:68" ht="14.25" hidden="1" customHeight="1" x14ac:dyDescent="0.25">
      <c r="A65" s="758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146</v>
      </c>
      <c r="B66" s="54" t="s">
        <v>147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5</v>
      </c>
      <c r="Y70" s="742">
        <f t="shared" si="5"/>
        <v>5.4</v>
      </c>
      <c r="Z70" s="36">
        <f>IFERROR(IF(Y70=0,"",ROUNDUP(Y70/H70,0)*0.00502),"")</f>
        <v>1.506E-2</v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5.2777777777777777</v>
      </c>
      <c r="BN70" s="64">
        <f t="shared" si="7"/>
        <v>5.7</v>
      </c>
      <c r="BO70" s="64">
        <f t="shared" si="8"/>
        <v>1.1870845204178538E-2</v>
      </c>
      <c r="BP70" s="64">
        <f t="shared" si="9"/>
        <v>1.2820512820512822E-2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79</v>
      </c>
      <c r="Q72" s="762"/>
      <c r="R72" s="762"/>
      <c r="S72" s="762"/>
      <c r="T72" s="762"/>
      <c r="U72" s="762"/>
      <c r="V72" s="763"/>
      <c r="W72" s="37" t="s">
        <v>80</v>
      </c>
      <c r="X72" s="743">
        <f>IFERROR(X66/H66,"0")+IFERROR(X67/H67,"0")+IFERROR(X68/H68,"0")+IFERROR(X69/H69,"0")+IFERROR(X70/H70,"0")+IFERROR(X71/H71,"0")</f>
        <v>2.7777777777777777</v>
      </c>
      <c r="Y72" s="743">
        <f>IFERROR(Y66/H66,"0")+IFERROR(Y67/H67,"0")+IFERROR(Y68/H68,"0")+IFERROR(Y69/H69,"0")+IFERROR(Y70/H70,"0")+IFERROR(Y71/H71,"0")</f>
        <v>3</v>
      </c>
      <c r="Z72" s="743">
        <f>IFERROR(IF(Z66="",0,Z66),"0")+IFERROR(IF(Z67="",0,Z67),"0")+IFERROR(IF(Z68="",0,Z68),"0")+IFERROR(IF(Z69="",0,Z69),"0")+IFERROR(IF(Z70="",0,Z70),"0")+IFERROR(IF(Z71="",0,Z71),"0")</f>
        <v>1.506E-2</v>
      </c>
      <c r="AA72" s="744"/>
      <c r="AB72" s="744"/>
      <c r="AC72" s="744"/>
    </row>
    <row r="73" spans="1:68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79</v>
      </c>
      <c r="Q73" s="762"/>
      <c r="R73" s="762"/>
      <c r="S73" s="762"/>
      <c r="T73" s="762"/>
      <c r="U73" s="762"/>
      <c r="V73" s="763"/>
      <c r="W73" s="37" t="s">
        <v>68</v>
      </c>
      <c r="X73" s="743">
        <f>IFERROR(SUM(X66:X71),"0")</f>
        <v>5</v>
      </c>
      <c r="Y73" s="743">
        <f>IFERROR(SUM(Y66:Y71),"0")</f>
        <v>5.4</v>
      </c>
      <c r="Z73" s="37"/>
      <c r="AA73" s="744"/>
      <c r="AB73" s="744"/>
      <c r="AC73" s="744"/>
    </row>
    <row r="74" spans="1:68" ht="14.25" hidden="1" customHeight="1" x14ac:dyDescent="0.25">
      <c r="A74" s="758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167</v>
      </c>
      <c r="B77" s="54" t="s">
        <v>168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174</v>
      </c>
      <c r="B80" s="54" t="s">
        <v>175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79</v>
      </c>
      <c r="Q81" s="762"/>
      <c r="R81" s="762"/>
      <c r="S81" s="762"/>
      <c r="T81" s="762"/>
      <c r="U81" s="762"/>
      <c r="V81" s="763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79</v>
      </c>
      <c r="Q82" s="762"/>
      <c r="R82" s="762"/>
      <c r="S82" s="762"/>
      <c r="T82" s="762"/>
      <c r="U82" s="762"/>
      <c r="V82" s="763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177</v>
      </c>
      <c r="B84" s="54" t="s">
        <v>178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177</v>
      </c>
      <c r="B85" s="54" t="s">
        <v>180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181</v>
      </c>
      <c r="B86" s="54" t="s">
        <v>182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79</v>
      </c>
      <c r="Q87" s="762"/>
      <c r="R87" s="762"/>
      <c r="S87" s="762"/>
      <c r="T87" s="762"/>
      <c r="U87" s="762"/>
      <c r="V87" s="763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79</v>
      </c>
      <c r="Q88" s="762"/>
      <c r="R88" s="762"/>
      <c r="S88" s="762"/>
      <c r="T88" s="762"/>
      <c r="U88" s="762"/>
      <c r="V88" s="763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49</v>
      </c>
      <c r="Y91" s="742">
        <f>IFERROR(IF(X91="",0,CEILING((X91/$H91),1)*$H91),"")</f>
        <v>54</v>
      </c>
      <c r="Z91" s="36">
        <f>IFERROR(IF(Y91=0,"",ROUNDUP(Y91/H91,0)*0.01898),"")</f>
        <v>9.4899999999999998E-2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50.973611111111104</v>
      </c>
      <c r="BN91" s="64">
        <f>IFERROR(Y91*I91/H91,"0")</f>
        <v>56.17499999999999</v>
      </c>
      <c r="BO91" s="64">
        <f>IFERROR(1/J91*(X91/H91),"0")</f>
        <v>7.0891203703703692E-2</v>
      </c>
      <c r="BP91" s="64">
        <f>IFERROR(1/J91*(Y91/H91),"0")</f>
        <v>7.8125E-2</v>
      </c>
    </row>
    <row r="92" spans="1:68" ht="16.5" hidden="1" customHeight="1" x14ac:dyDescent="0.25">
      <c r="A92" s="54" t="s">
        <v>188</v>
      </c>
      <c r="B92" s="54" t="s">
        <v>189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190</v>
      </c>
      <c r="B93" s="54" t="s">
        <v>191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79</v>
      </c>
      <c r="Q94" s="762"/>
      <c r="R94" s="762"/>
      <c r="S94" s="762"/>
      <c r="T94" s="762"/>
      <c r="U94" s="762"/>
      <c r="V94" s="763"/>
      <c r="W94" s="37" t="s">
        <v>80</v>
      </c>
      <c r="X94" s="743">
        <f>IFERROR(X91/H91,"0")+IFERROR(X92/H92,"0")+IFERROR(X93/H93,"0")</f>
        <v>4.5370370370370363</v>
      </c>
      <c r="Y94" s="743">
        <f>IFERROR(Y91/H91,"0")+IFERROR(Y92/H92,"0")+IFERROR(Y93/H93,"0")</f>
        <v>5</v>
      </c>
      <c r="Z94" s="743">
        <f>IFERROR(IF(Z91="",0,Z91),"0")+IFERROR(IF(Z92="",0,Z92),"0")+IFERROR(IF(Z93="",0,Z93),"0")</f>
        <v>9.4899999999999998E-2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79</v>
      </c>
      <c r="Q95" s="762"/>
      <c r="R95" s="762"/>
      <c r="S95" s="762"/>
      <c r="T95" s="762"/>
      <c r="U95" s="762"/>
      <c r="V95" s="763"/>
      <c r="W95" s="37" t="s">
        <v>68</v>
      </c>
      <c r="X95" s="743">
        <f>IFERROR(SUM(X91:X93),"0")</f>
        <v>49</v>
      </c>
      <c r="Y95" s="743">
        <f>IFERROR(SUM(Y91:Y93),"0")</f>
        <v>54</v>
      </c>
      <c r="Z95" s="37"/>
      <c r="AA95" s="744"/>
      <c r="AB95" s="744"/>
      <c r="AC95" s="744"/>
    </row>
    <row r="96" spans="1:68" ht="14.25" hidden="1" customHeight="1" x14ac:dyDescent="0.25">
      <c r="A96" s="758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193</v>
      </c>
      <c r="B97" s="54" t="s">
        <v>194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12</v>
      </c>
      <c r="Y98" s="742">
        <f t="shared" si="15"/>
        <v>16.8</v>
      </c>
      <c r="Z98" s="36">
        <f>IFERROR(IF(Y98=0,"",ROUNDUP(Y98/H98,0)*0.01898),"")</f>
        <v>3.7960000000000001E-2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12.741428571428571</v>
      </c>
      <c r="BN98" s="64">
        <f t="shared" si="17"/>
        <v>17.838000000000001</v>
      </c>
      <c r="BO98" s="64">
        <f t="shared" si="18"/>
        <v>2.2321428571428572E-2</v>
      </c>
      <c r="BP98" s="64">
        <f t="shared" si="19"/>
        <v>3.125E-2</v>
      </c>
    </row>
    <row r="99" spans="1:68" ht="27" hidden="1" customHeight="1" x14ac:dyDescent="0.25">
      <c r="A99" s="54" t="s">
        <v>197</v>
      </c>
      <c r="B99" s="54" t="s">
        <v>198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197</v>
      </c>
      <c r="B100" s="54" t="s">
        <v>199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65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hidden="1" customHeight="1" x14ac:dyDescent="0.25">
      <c r="A101" s="54" t="s">
        <v>197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9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204</v>
      </c>
      <c r="B102" s="54" t="s">
        <v>205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13</v>
      </c>
      <c r="Y103" s="742">
        <f t="shared" si="15"/>
        <v>13.5</v>
      </c>
      <c r="Z103" s="36">
        <f>IFERROR(IF(Y103=0,"",ROUNDUP(Y103/H103,0)*0.00902),"")</f>
        <v>4.5100000000000001E-2</v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14.386666666666667</v>
      </c>
      <c r="BN103" s="64">
        <f t="shared" si="17"/>
        <v>14.94</v>
      </c>
      <c r="BO103" s="64">
        <f t="shared" si="18"/>
        <v>3.6475869809203143E-2</v>
      </c>
      <c r="BP103" s="64">
        <f t="shared" si="19"/>
        <v>3.787878787878788E-2</v>
      </c>
    </row>
    <row r="104" spans="1:68" ht="27" hidden="1" customHeight="1" x14ac:dyDescent="0.25">
      <c r="A104" s="54" t="s">
        <v>207</v>
      </c>
      <c r="B104" s="54" t="s">
        <v>209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79</v>
      </c>
      <c r="Q105" s="762"/>
      <c r="R105" s="762"/>
      <c r="S105" s="762"/>
      <c r="T105" s="762"/>
      <c r="U105" s="762"/>
      <c r="V105" s="763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6.2433862433862437</v>
      </c>
      <c r="Y105" s="743">
        <f>IFERROR(Y97/H97,"0")+IFERROR(Y98/H98,"0")+IFERROR(Y99/H99,"0")+IFERROR(Y100/H100,"0")+IFERROR(Y101/H101,"0")+IFERROR(Y102/H102,"0")+IFERROR(Y103/H103,"0")+IFERROR(Y104/H104,"0")</f>
        <v>7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8.3059999999999995E-2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79</v>
      </c>
      <c r="Q106" s="762"/>
      <c r="R106" s="762"/>
      <c r="S106" s="762"/>
      <c r="T106" s="762"/>
      <c r="U106" s="762"/>
      <c r="V106" s="763"/>
      <c r="W106" s="37" t="s">
        <v>68</v>
      </c>
      <c r="X106" s="743">
        <f>IFERROR(SUM(X97:X104),"0")</f>
        <v>25</v>
      </c>
      <c r="Y106" s="743">
        <f>IFERROR(SUM(Y97:Y104),"0")</f>
        <v>30.3</v>
      </c>
      <c r="Z106" s="37"/>
      <c r="AA106" s="744"/>
      <c r="AB106" s="744"/>
      <c r="AC106" s="744"/>
    </row>
    <row r="107" spans="1:68" ht="16.5" hidden="1" customHeight="1" x14ac:dyDescent="0.25">
      <c r="A107" s="745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211</v>
      </c>
      <c r="B109" s="54" t="s">
        <v>212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5</v>
      </c>
      <c r="Y110" s="742">
        <f>IFERROR(IF(X110="",0,CEILING((X110/$H110),1)*$H110),"")</f>
        <v>11.2</v>
      </c>
      <c r="Z110" s="36">
        <f>IFERROR(IF(Y110=0,"",ROUNDUP(Y110/H110,0)*0.01898),"")</f>
        <v>1.898E-2</v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5.1941964285714288</v>
      </c>
      <c r="BN110" s="64">
        <f>IFERROR(Y110*I110/H110,"0")</f>
        <v>11.635</v>
      </c>
      <c r="BO110" s="64">
        <f>IFERROR(1/J110*(X110/H110),"0")</f>
        <v>6.9754464285714289E-3</v>
      </c>
      <c r="BP110" s="64">
        <f>IFERROR(1/J110*(Y110/H110),"0")</f>
        <v>1.5625E-2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34</v>
      </c>
      <c r="Y112" s="742">
        <f>IFERROR(IF(X112="",0,CEILING((X112/$H112),1)*$H112),"")</f>
        <v>36</v>
      </c>
      <c r="Z112" s="36">
        <f>IFERROR(IF(Y112=0,"",ROUNDUP(Y112/H112,0)*0.00902),"")</f>
        <v>7.2160000000000002E-2</v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35.586666666666666</v>
      </c>
      <c r="BN112" s="64">
        <f>IFERROR(Y112*I112/H112,"0")</f>
        <v>37.68</v>
      </c>
      <c r="BO112" s="64">
        <f>IFERROR(1/J112*(X112/H112),"0")</f>
        <v>5.7239057239057242E-2</v>
      </c>
      <c r="BP112" s="64">
        <f>IFERROR(1/J112*(Y112/H112),"0")</f>
        <v>6.0606060606060608E-2</v>
      </c>
    </row>
    <row r="113" spans="1:68" ht="16.5" hidden="1" customHeight="1" x14ac:dyDescent="0.25">
      <c r="A113" s="54" t="s">
        <v>219</v>
      </c>
      <c r="B113" s="54" t="s">
        <v>220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79</v>
      </c>
      <c r="Q114" s="762"/>
      <c r="R114" s="762"/>
      <c r="S114" s="762"/>
      <c r="T114" s="762"/>
      <c r="U114" s="762"/>
      <c r="V114" s="763"/>
      <c r="W114" s="37" t="s">
        <v>80</v>
      </c>
      <c r="X114" s="743">
        <f>IFERROR(X109/H109,"0")+IFERROR(X110/H110,"0")+IFERROR(X111/H111,"0")+IFERROR(X112/H112,"0")+IFERROR(X113/H113,"0")</f>
        <v>8.0019841269841265</v>
      </c>
      <c r="Y114" s="743">
        <f>IFERROR(Y109/H109,"0")+IFERROR(Y110/H110,"0")+IFERROR(Y111/H111,"0")+IFERROR(Y112/H112,"0")+IFERROR(Y113/H113,"0")</f>
        <v>9</v>
      </c>
      <c r="Z114" s="743">
        <f>IFERROR(IF(Z109="",0,Z109),"0")+IFERROR(IF(Z110="",0,Z110),"0")+IFERROR(IF(Z111="",0,Z111),"0")+IFERROR(IF(Z112="",0,Z112),"0")+IFERROR(IF(Z113="",0,Z113),"0")</f>
        <v>9.1139999999999999E-2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79</v>
      </c>
      <c r="Q115" s="762"/>
      <c r="R115" s="762"/>
      <c r="S115" s="762"/>
      <c r="T115" s="762"/>
      <c r="U115" s="762"/>
      <c r="V115" s="763"/>
      <c r="W115" s="37" t="s">
        <v>68</v>
      </c>
      <c r="X115" s="743">
        <f>IFERROR(SUM(X109:X113),"0")</f>
        <v>39</v>
      </c>
      <c r="Y115" s="743">
        <f>IFERROR(SUM(Y109:Y113),"0")</f>
        <v>47.2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22</v>
      </c>
      <c r="Y117" s="742">
        <f>IFERROR(IF(X117="",0,CEILING((X117/$H117),1)*$H117),"")</f>
        <v>32.400000000000006</v>
      </c>
      <c r="Z117" s="36">
        <f>IFERROR(IF(Y117=0,"",ROUNDUP(Y117/H117,0)*0.01898),"")</f>
        <v>5.6940000000000004E-2</v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22.886111111111109</v>
      </c>
      <c r="BN117" s="64">
        <f>IFERROR(Y117*I117/H117,"0")</f>
        <v>33.705000000000005</v>
      </c>
      <c r="BO117" s="64">
        <f>IFERROR(1/J117*(X117/H117),"0")</f>
        <v>3.1828703703703699E-2</v>
      </c>
      <c r="BP117" s="64">
        <f>IFERROR(1/J117*(Y117/H117),"0")</f>
        <v>4.6875000000000007E-2</v>
      </c>
    </row>
    <row r="118" spans="1:68" ht="16.5" hidden="1" customHeight="1" x14ac:dyDescent="0.25">
      <c r="A118" s="54" t="s">
        <v>224</v>
      </c>
      <c r="B118" s="54" t="s">
        <v>225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226</v>
      </c>
      <c r="B119" s="54" t="s">
        <v>227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79</v>
      </c>
      <c r="Q120" s="762"/>
      <c r="R120" s="762"/>
      <c r="S120" s="762"/>
      <c r="T120" s="762"/>
      <c r="U120" s="762"/>
      <c r="V120" s="763"/>
      <c r="W120" s="37" t="s">
        <v>80</v>
      </c>
      <c r="X120" s="743">
        <f>IFERROR(X117/H117,"0")+IFERROR(X118/H118,"0")+IFERROR(X119/H119,"0")</f>
        <v>2.0370370370370368</v>
      </c>
      <c r="Y120" s="743">
        <f>IFERROR(Y117/H117,"0")+IFERROR(Y118/H118,"0")+IFERROR(Y119/H119,"0")</f>
        <v>3.0000000000000004</v>
      </c>
      <c r="Z120" s="743">
        <f>IFERROR(IF(Z117="",0,Z117),"0")+IFERROR(IF(Z118="",0,Z118),"0")+IFERROR(IF(Z119="",0,Z119),"0")</f>
        <v>5.6940000000000004E-2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79</v>
      </c>
      <c r="Q121" s="762"/>
      <c r="R121" s="762"/>
      <c r="S121" s="762"/>
      <c r="T121" s="762"/>
      <c r="U121" s="762"/>
      <c r="V121" s="763"/>
      <c r="W121" s="37" t="s">
        <v>68</v>
      </c>
      <c r="X121" s="743">
        <f>IFERROR(SUM(X117:X119),"0")</f>
        <v>22</v>
      </c>
      <c r="Y121" s="743">
        <f>IFERROR(SUM(Y117:Y119),"0")</f>
        <v>32.400000000000006</v>
      </c>
      <c r="Z121" s="37"/>
      <c r="AA121" s="744"/>
      <c r="AB121" s="744"/>
      <c r="AC121" s="744"/>
    </row>
    <row r="122" spans="1:68" ht="14.25" hidden="1" customHeight="1" x14ac:dyDescent="0.25">
      <c r="A122" s="758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228</v>
      </c>
      <c r="B123" s="54" t="s">
        <v>229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42</v>
      </c>
      <c r="Y124" s="742">
        <f t="shared" si="20"/>
        <v>42</v>
      </c>
      <c r="Z124" s="36">
        <f>IFERROR(IF(Y124=0,"",ROUNDUP(Y124/H124,0)*0.01898),"")</f>
        <v>9.4899999999999998E-2</v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44.564999999999998</v>
      </c>
      <c r="BN124" s="64">
        <f t="shared" si="22"/>
        <v>44.564999999999998</v>
      </c>
      <c r="BO124" s="64">
        <f t="shared" si="23"/>
        <v>7.8125E-2</v>
      </c>
      <c r="BP124" s="64">
        <f t="shared" si="24"/>
        <v>7.8125E-2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236</v>
      </c>
      <c r="B126" s="54" t="s">
        <v>237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27</v>
      </c>
      <c r="Y127" s="742">
        <f t="shared" si="20"/>
        <v>27</v>
      </c>
      <c r="Z127" s="36">
        <f>IFERROR(IF(Y127=0,"",ROUNDUP(Y127/H127,0)*0.00651),"")</f>
        <v>6.5100000000000005E-2</v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29.519999999999996</v>
      </c>
      <c r="BN127" s="64">
        <f t="shared" si="22"/>
        <v>29.519999999999996</v>
      </c>
      <c r="BO127" s="64">
        <f t="shared" si="23"/>
        <v>5.4945054945054951E-2</v>
      </c>
      <c r="BP127" s="64">
        <f t="shared" si="24"/>
        <v>5.4945054945054951E-2</v>
      </c>
    </row>
    <row r="128" spans="1:68" ht="27" hidden="1" customHeight="1" x14ac:dyDescent="0.25">
      <c r="A128" s="54" t="s">
        <v>240</v>
      </c>
      <c r="B128" s="54" t="s">
        <v>241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242</v>
      </c>
      <c r="B129" s="54" t="s">
        <v>243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79</v>
      </c>
      <c r="Q130" s="762"/>
      <c r="R130" s="762"/>
      <c r="S130" s="762"/>
      <c r="T130" s="762"/>
      <c r="U130" s="762"/>
      <c r="V130" s="763"/>
      <c r="W130" s="37" t="s">
        <v>80</v>
      </c>
      <c r="X130" s="743">
        <f>IFERROR(X123/H123,"0")+IFERROR(X124/H124,"0")+IFERROR(X125/H125,"0")+IFERROR(X126/H126,"0")+IFERROR(X127/H127,"0")+IFERROR(X128/H128,"0")+IFERROR(X129/H129,"0")</f>
        <v>15</v>
      </c>
      <c r="Y130" s="743">
        <f>IFERROR(Y123/H123,"0")+IFERROR(Y124/H124,"0")+IFERROR(Y125/H125,"0")+IFERROR(Y126/H126,"0")+IFERROR(Y127/H127,"0")+IFERROR(Y128/H128,"0")+IFERROR(Y129/H129,"0")</f>
        <v>15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0.16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79</v>
      </c>
      <c r="Q131" s="762"/>
      <c r="R131" s="762"/>
      <c r="S131" s="762"/>
      <c r="T131" s="762"/>
      <c r="U131" s="762"/>
      <c r="V131" s="763"/>
      <c r="W131" s="37" t="s">
        <v>68</v>
      </c>
      <c r="X131" s="743">
        <f>IFERROR(SUM(X123:X129),"0")</f>
        <v>69</v>
      </c>
      <c r="Y131" s="743">
        <f>IFERROR(SUM(Y123:Y129),"0")</f>
        <v>69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245</v>
      </c>
      <c r="B133" s="54" t="s">
        <v>246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249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79</v>
      </c>
      <c r="Q135" s="762"/>
      <c r="R135" s="762"/>
      <c r="S135" s="762"/>
      <c r="T135" s="762"/>
      <c r="U135" s="762"/>
      <c r="V135" s="763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79</v>
      </c>
      <c r="Q136" s="762"/>
      <c r="R136" s="762"/>
      <c r="S136" s="762"/>
      <c r="T136" s="762"/>
      <c r="U136" s="762"/>
      <c r="V136" s="763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252</v>
      </c>
      <c r="B139" s="54" t="s">
        <v>253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252</v>
      </c>
      <c r="B140" s="54" t="s">
        <v>255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79</v>
      </c>
      <c r="Q141" s="762"/>
      <c r="R141" s="762"/>
      <c r="S141" s="762"/>
      <c r="T141" s="762"/>
      <c r="U141" s="762"/>
      <c r="V141" s="763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79</v>
      </c>
      <c r="Q142" s="762"/>
      <c r="R142" s="762"/>
      <c r="S142" s="762"/>
      <c r="T142" s="762"/>
      <c r="U142" s="762"/>
      <c r="V142" s="763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256</v>
      </c>
      <c r="B144" s="54" t="s">
        <v>257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256</v>
      </c>
      <c r="B145" s="54" t="s">
        <v>259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79</v>
      </c>
      <c r="Q146" s="762"/>
      <c r="R146" s="762"/>
      <c r="S146" s="762"/>
      <c r="T146" s="762"/>
      <c r="U146" s="762"/>
      <c r="V146" s="763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79</v>
      </c>
      <c r="Q147" s="762"/>
      <c r="R147" s="762"/>
      <c r="S147" s="762"/>
      <c r="T147" s="762"/>
      <c r="U147" s="762"/>
      <c r="V147" s="763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260</v>
      </c>
      <c r="B149" s="54" t="s">
        <v>261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260</v>
      </c>
      <c r="B150" s="54" t="s">
        <v>262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79</v>
      </c>
      <c r="Q151" s="762"/>
      <c r="R151" s="762"/>
      <c r="S151" s="762"/>
      <c r="T151" s="762"/>
      <c r="U151" s="762"/>
      <c r="V151" s="763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79</v>
      </c>
      <c r="Q152" s="762"/>
      <c r="R152" s="762"/>
      <c r="S152" s="762"/>
      <c r="T152" s="762"/>
      <c r="U152" s="762"/>
      <c r="V152" s="763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263</v>
      </c>
      <c r="B155" s="54" t="s">
        <v>264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79</v>
      </c>
      <c r="Q156" s="762"/>
      <c r="R156" s="762"/>
      <c r="S156" s="762"/>
      <c r="T156" s="762"/>
      <c r="U156" s="762"/>
      <c r="V156" s="763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79</v>
      </c>
      <c r="Q157" s="762"/>
      <c r="R157" s="762"/>
      <c r="S157" s="762"/>
      <c r="T157" s="762"/>
      <c r="U157" s="762"/>
      <c r="V157" s="763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266</v>
      </c>
      <c r="B159" s="54" t="s">
        <v>267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272</v>
      </c>
      <c r="B161" s="54" t="s">
        <v>273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79</v>
      </c>
      <c r="Q164" s="762"/>
      <c r="R164" s="762"/>
      <c r="S164" s="762"/>
      <c r="T164" s="762"/>
      <c r="U164" s="762"/>
      <c r="V164" s="763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79</v>
      </c>
      <c r="Q165" s="762"/>
      <c r="R165" s="762"/>
      <c r="S165" s="762"/>
      <c r="T165" s="762"/>
      <c r="U165" s="762"/>
      <c r="V165" s="763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279</v>
      </c>
      <c r="B167" s="54" t="s">
        <v>280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282</v>
      </c>
      <c r="B168" s="54" t="s">
        <v>283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79</v>
      </c>
      <c r="Q169" s="762"/>
      <c r="R169" s="762"/>
      <c r="S169" s="762"/>
      <c r="T169" s="762"/>
      <c r="U169" s="762"/>
      <c r="V169" s="763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79</v>
      </c>
      <c r="Q170" s="762"/>
      <c r="R170" s="762"/>
      <c r="S170" s="762"/>
      <c r="T170" s="762"/>
      <c r="U170" s="762"/>
      <c r="V170" s="763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285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2</v>
      </c>
      <c r="Y174" s="742">
        <f>IFERROR(IF(X174="",0,CEILING((X174/$H174),1)*$H174),"")</f>
        <v>3.96</v>
      </c>
      <c r="Z174" s="36">
        <f>IFERROR(IF(Y174=0,"",ROUNDUP(Y174/H174,0)*0.00502),"")</f>
        <v>1.004E-2</v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2.1010101010101012</v>
      </c>
      <c r="BN174" s="64">
        <f>IFERROR(Y174*I174/H174,"0")</f>
        <v>4.16</v>
      </c>
      <c r="BO174" s="64">
        <f>IFERROR(1/J174*(X174/H174),"0")</f>
        <v>4.3166709833376508E-3</v>
      </c>
      <c r="BP174" s="64">
        <f>IFERROR(1/J174*(Y174/H174),"0")</f>
        <v>8.5470085470085479E-3</v>
      </c>
    </row>
    <row r="175" spans="1:68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79</v>
      </c>
      <c r="Q175" s="762"/>
      <c r="R175" s="762"/>
      <c r="S175" s="762"/>
      <c r="T175" s="762"/>
      <c r="U175" s="762"/>
      <c r="V175" s="763"/>
      <c r="W175" s="37" t="s">
        <v>80</v>
      </c>
      <c r="X175" s="743">
        <f>IFERROR(X174/H174,"0")</f>
        <v>1.0101010101010102</v>
      </c>
      <c r="Y175" s="743">
        <f>IFERROR(Y174/H174,"0")</f>
        <v>2</v>
      </c>
      <c r="Z175" s="743">
        <f>IFERROR(IF(Z174="",0,Z174),"0")</f>
        <v>1.004E-2</v>
      </c>
      <c r="AA175" s="744"/>
      <c r="AB175" s="744"/>
      <c r="AC175" s="744"/>
    </row>
    <row r="176" spans="1:68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79</v>
      </c>
      <c r="Q176" s="762"/>
      <c r="R176" s="762"/>
      <c r="S176" s="762"/>
      <c r="T176" s="762"/>
      <c r="U176" s="762"/>
      <c r="V176" s="763"/>
      <c r="W176" s="37" t="s">
        <v>68</v>
      </c>
      <c r="X176" s="743">
        <f>IFERROR(SUM(X174:X174),"0")</f>
        <v>2</v>
      </c>
      <c r="Y176" s="743">
        <f>IFERROR(SUM(Y174:Y174),"0")</f>
        <v>3.96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290</v>
      </c>
      <c r="B178" s="54" t="s">
        <v>291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61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40</v>
      </c>
      <c r="Y179" s="742">
        <f t="shared" si="25"/>
        <v>42</v>
      </c>
      <c r="Z179" s="36">
        <f>IFERROR(IF(Y179=0,"",ROUNDUP(Y179/H179,0)*0.00902),"")</f>
        <v>9.0200000000000002E-2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42.571428571428562</v>
      </c>
      <c r="BN179" s="64">
        <f t="shared" si="27"/>
        <v>44.699999999999996</v>
      </c>
      <c r="BO179" s="64">
        <f t="shared" si="28"/>
        <v>7.2150072150072145E-2</v>
      </c>
      <c r="BP179" s="64">
        <f t="shared" si="29"/>
        <v>7.575757575757576E-2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36</v>
      </c>
      <c r="Y181" s="742">
        <f t="shared" si="25"/>
        <v>37.800000000000004</v>
      </c>
      <c r="Z181" s="36">
        <f>IFERROR(IF(Y181=0,"",ROUNDUP(Y181/H181,0)*0.00902),"")</f>
        <v>8.1180000000000002E-2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37.799999999999997</v>
      </c>
      <c r="BN181" s="64">
        <f t="shared" si="27"/>
        <v>39.690000000000005</v>
      </c>
      <c r="BO181" s="64">
        <f t="shared" si="28"/>
        <v>6.4935064935064929E-2</v>
      </c>
      <c r="BP181" s="64">
        <f t="shared" si="29"/>
        <v>6.8181818181818177E-2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79</v>
      </c>
      <c r="Q187" s="762"/>
      <c r="R187" s="762"/>
      <c r="S187" s="762"/>
      <c r="T187" s="762"/>
      <c r="U187" s="762"/>
      <c r="V187" s="763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18.095238095238095</v>
      </c>
      <c r="Y187" s="743">
        <f>IFERROR(Y178/H178,"0")+IFERROR(Y179/H179,"0")+IFERROR(Y180/H180,"0")+IFERROR(Y181/H181,"0")+IFERROR(Y182/H182,"0")+IFERROR(Y183/H183,"0")+IFERROR(Y184/H184,"0")+IFERROR(Y185/H185,"0")+IFERROR(Y186/H186,"0")</f>
        <v>19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0.17138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79</v>
      </c>
      <c r="Q188" s="762"/>
      <c r="R188" s="762"/>
      <c r="S188" s="762"/>
      <c r="T188" s="762"/>
      <c r="U188" s="762"/>
      <c r="V188" s="763"/>
      <c r="W188" s="37" t="s">
        <v>68</v>
      </c>
      <c r="X188" s="743">
        <f>IFERROR(SUM(X178:X186),"0")</f>
        <v>76</v>
      </c>
      <c r="Y188" s="743">
        <f>IFERROR(SUM(Y178:Y186),"0")</f>
        <v>79.800000000000011</v>
      </c>
      <c r="Z188" s="37"/>
      <c r="AA188" s="744"/>
      <c r="AB188" s="744"/>
      <c r="AC188" s="744"/>
    </row>
    <row r="189" spans="1:68" ht="16.5" hidden="1" customHeight="1" x14ac:dyDescent="0.25">
      <c r="A189" s="745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316</v>
      </c>
      <c r="B191" s="54" t="s">
        <v>317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79</v>
      </c>
      <c r="Q193" s="762"/>
      <c r="R193" s="762"/>
      <c r="S193" s="762"/>
      <c r="T193" s="762"/>
      <c r="U193" s="762"/>
      <c r="V193" s="763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79</v>
      </c>
      <c r="Q194" s="762"/>
      <c r="R194" s="762"/>
      <c r="S194" s="762"/>
      <c r="T194" s="762"/>
      <c r="U194" s="762"/>
      <c r="V194" s="763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321</v>
      </c>
      <c r="B196" s="54" t="s">
        <v>322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324</v>
      </c>
      <c r="B197" s="54" t="s">
        <v>325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79</v>
      </c>
      <c r="Q198" s="762"/>
      <c r="R198" s="762"/>
      <c r="S198" s="762"/>
      <c r="T198" s="762"/>
      <c r="U198" s="762"/>
      <c r="V198" s="763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79</v>
      </c>
      <c r="Q199" s="762"/>
      <c r="R199" s="762"/>
      <c r="S199" s="762"/>
      <c r="T199" s="762"/>
      <c r="U199" s="762"/>
      <c r="V199" s="763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67</v>
      </c>
      <c r="Y201" s="742">
        <f t="shared" ref="Y201:Y208" si="30">IFERROR(IF(X201="",0,CEILING((X201/$H201),1)*$H201),"")</f>
        <v>70.2</v>
      </c>
      <c r="Z201" s="36">
        <f>IFERROR(IF(Y201=0,"",ROUNDUP(Y201/H201,0)*0.00902),"")</f>
        <v>0.11726</v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69.605555555555554</v>
      </c>
      <c r="BN201" s="64">
        <f t="shared" ref="BN201:BN208" si="32">IFERROR(Y201*I201/H201,"0")</f>
        <v>72.930000000000007</v>
      </c>
      <c r="BO201" s="64">
        <f t="shared" ref="BO201:BO208" si="33">IFERROR(1/J201*(X201/H201),"0")</f>
        <v>9.3995510662177331E-2</v>
      </c>
      <c r="BP201" s="64">
        <f t="shared" ref="BP201:BP208" si="34">IFERROR(1/J201*(Y201/H201),"0")</f>
        <v>9.8484848484848481E-2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48</v>
      </c>
      <c r="Y202" s="742">
        <f t="shared" si="30"/>
        <v>48.6</v>
      </c>
      <c r="Z202" s="36">
        <f>IFERROR(IF(Y202=0,"",ROUNDUP(Y202/H202,0)*0.00902),"")</f>
        <v>8.1180000000000002E-2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49.866666666666667</v>
      </c>
      <c r="BN202" s="64">
        <f t="shared" si="32"/>
        <v>50.49</v>
      </c>
      <c r="BO202" s="64">
        <f t="shared" si="33"/>
        <v>6.7340067340067325E-2</v>
      </c>
      <c r="BP202" s="64">
        <f t="shared" si="34"/>
        <v>6.8181818181818177E-2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68</v>
      </c>
      <c r="Y204" s="742">
        <f t="shared" si="30"/>
        <v>70.2</v>
      </c>
      <c r="Z204" s="36">
        <f>IFERROR(IF(Y204=0,"",ROUNDUP(Y204/H204,0)*0.00902),"")</f>
        <v>0.11726</v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70.644444444444446</v>
      </c>
      <c r="BN204" s="64">
        <f t="shared" si="32"/>
        <v>72.930000000000007</v>
      </c>
      <c r="BO204" s="64">
        <f t="shared" si="33"/>
        <v>9.5398428731762061E-2</v>
      </c>
      <c r="BP204" s="64">
        <f t="shared" si="34"/>
        <v>9.8484848484848481E-2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10</v>
      </c>
      <c r="Y205" s="742">
        <f t="shared" si="30"/>
        <v>10.8</v>
      </c>
      <c r="Z205" s="36">
        <f>IFERROR(IF(Y205=0,"",ROUNDUP(Y205/H205,0)*0.00502),"")</f>
        <v>3.0120000000000001E-2</v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10.722222222222223</v>
      </c>
      <c r="BN205" s="64">
        <f t="shared" si="32"/>
        <v>11.58</v>
      </c>
      <c r="BO205" s="64">
        <f t="shared" si="33"/>
        <v>2.3741690408357077E-2</v>
      </c>
      <c r="BP205" s="64">
        <f t="shared" si="34"/>
        <v>2.5641025641025644E-2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2</v>
      </c>
      <c r="Y206" s="742">
        <f t="shared" si="30"/>
        <v>3.6</v>
      </c>
      <c r="Z206" s="36">
        <f>IFERROR(IF(Y206=0,"",ROUNDUP(Y206/H206,0)*0.00502),"")</f>
        <v>1.004E-2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2.1111111111111112</v>
      </c>
      <c r="BN206" s="64">
        <f t="shared" si="32"/>
        <v>3.8</v>
      </c>
      <c r="BO206" s="64">
        <f t="shared" si="33"/>
        <v>4.7483380816714157E-3</v>
      </c>
      <c r="BP206" s="64">
        <f t="shared" si="34"/>
        <v>8.5470085470085479E-3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3</v>
      </c>
      <c r="Y208" s="742">
        <f t="shared" si="30"/>
        <v>3.6</v>
      </c>
      <c r="Z208" s="36">
        <f>IFERROR(IF(Y208=0,"",ROUNDUP(Y208/H208,0)*0.00502),"")</f>
        <v>1.004E-2</v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3.1666666666666661</v>
      </c>
      <c r="BN208" s="64">
        <f t="shared" si="32"/>
        <v>3.8</v>
      </c>
      <c r="BO208" s="64">
        <f t="shared" si="33"/>
        <v>7.1225071225071226E-3</v>
      </c>
      <c r="BP208" s="64">
        <f t="shared" si="34"/>
        <v>8.5470085470085479E-3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79</v>
      </c>
      <c r="Q209" s="762"/>
      <c r="R209" s="762"/>
      <c r="S209" s="762"/>
      <c r="T209" s="762"/>
      <c r="U209" s="762"/>
      <c r="V209" s="763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42.222222222222221</v>
      </c>
      <c r="Y209" s="743">
        <f>IFERROR(Y201/H201,"0")+IFERROR(Y202/H202,"0")+IFERROR(Y203/H203,"0")+IFERROR(Y204/H204,"0")+IFERROR(Y205/H205,"0")+IFERROR(Y206/H206,"0")+IFERROR(Y207/H207,"0")+IFERROR(Y208/H208,"0")</f>
        <v>45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0.36589999999999995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79</v>
      </c>
      <c r="Q210" s="762"/>
      <c r="R210" s="762"/>
      <c r="S210" s="762"/>
      <c r="T210" s="762"/>
      <c r="U210" s="762"/>
      <c r="V210" s="763"/>
      <c r="W210" s="37" t="s">
        <v>68</v>
      </c>
      <c r="X210" s="743">
        <f>IFERROR(SUM(X201:X208),"0")</f>
        <v>198</v>
      </c>
      <c r="Y210" s="743">
        <f>IFERROR(SUM(Y201:Y208),"0")</f>
        <v>207</v>
      </c>
      <c r="Z210" s="37"/>
      <c r="AA210" s="744"/>
      <c r="AB210" s="744"/>
      <c r="AC210" s="744"/>
    </row>
    <row r="211" spans="1:68" ht="14.25" hidden="1" customHeight="1" x14ac:dyDescent="0.25">
      <c r="A211" s="758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346</v>
      </c>
      <c r="B212" s="54" t="s">
        <v>347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16</v>
      </c>
      <c r="Y215" s="742">
        <f t="shared" si="35"/>
        <v>17.399999999999999</v>
      </c>
      <c r="Z215" s="36">
        <f>IFERROR(IF(Y215=0,"",ROUNDUP(Y215/H215,0)*0.01898),"")</f>
        <v>3.7960000000000001E-2</v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16.954482758620689</v>
      </c>
      <c r="BN215" s="64">
        <f t="shared" si="37"/>
        <v>18.437999999999999</v>
      </c>
      <c r="BO215" s="64">
        <f t="shared" si="38"/>
        <v>2.8735632183908049E-2</v>
      </c>
      <c r="BP215" s="64">
        <f t="shared" si="39"/>
        <v>3.125E-2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29</v>
      </c>
      <c r="Y216" s="742">
        <f t="shared" si="35"/>
        <v>31.2</v>
      </c>
      <c r="Z216" s="36">
        <f t="shared" ref="Z216:Z223" si="40">IFERROR(IF(Y216=0,"",ROUNDUP(Y216/H216,0)*0.00651),"")</f>
        <v>8.4629999999999997E-2</v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32.262499999999996</v>
      </c>
      <c r="BN216" s="64">
        <f t="shared" si="37"/>
        <v>34.71</v>
      </c>
      <c r="BO216" s="64">
        <f t="shared" si="38"/>
        <v>6.6391941391941406E-2</v>
      </c>
      <c r="BP216" s="64">
        <f t="shared" si="39"/>
        <v>7.1428571428571438E-2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41</v>
      </c>
      <c r="Y218" s="742">
        <f t="shared" si="35"/>
        <v>43.199999999999996</v>
      </c>
      <c r="Z218" s="36">
        <f t="shared" si="40"/>
        <v>0.11718000000000001</v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45.305</v>
      </c>
      <c r="BN218" s="64">
        <f t="shared" si="37"/>
        <v>47.736000000000004</v>
      </c>
      <c r="BO218" s="64">
        <f t="shared" si="38"/>
        <v>9.3864468864468878E-2</v>
      </c>
      <c r="BP218" s="64">
        <f t="shared" si="39"/>
        <v>9.8901098901098911E-2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24</v>
      </c>
      <c r="Y219" s="742">
        <f t="shared" si="35"/>
        <v>24</v>
      </c>
      <c r="Z219" s="36">
        <f t="shared" si="40"/>
        <v>6.5100000000000005E-2</v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26.520000000000003</v>
      </c>
      <c r="BN219" s="64">
        <f t="shared" si="37"/>
        <v>26.520000000000003</v>
      </c>
      <c r="BO219" s="64">
        <f t="shared" si="38"/>
        <v>5.4945054945054951E-2</v>
      </c>
      <c r="BP219" s="64">
        <f t="shared" si="39"/>
        <v>5.4945054945054951E-2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38</v>
      </c>
      <c r="Y221" s="742">
        <f t="shared" si="35"/>
        <v>38.4</v>
      </c>
      <c r="Z221" s="36">
        <f t="shared" si="40"/>
        <v>0.10416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41.990000000000009</v>
      </c>
      <c r="BN221" s="64">
        <f t="shared" si="37"/>
        <v>42.432000000000002</v>
      </c>
      <c r="BO221" s="64">
        <f t="shared" si="38"/>
        <v>8.6996336996337006E-2</v>
      </c>
      <c r="BP221" s="64">
        <f t="shared" si="39"/>
        <v>8.7912087912087919E-2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16</v>
      </c>
      <c r="Y222" s="742">
        <f t="shared" si="35"/>
        <v>16.8</v>
      </c>
      <c r="Z222" s="36">
        <f t="shared" si="40"/>
        <v>4.5569999999999999E-2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17.72</v>
      </c>
      <c r="BN222" s="64">
        <f t="shared" si="37"/>
        <v>18.606000000000002</v>
      </c>
      <c r="BO222" s="64">
        <f t="shared" si="38"/>
        <v>3.6630036630036632E-2</v>
      </c>
      <c r="BP222" s="64">
        <f t="shared" si="39"/>
        <v>3.8461538461538471E-2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79</v>
      </c>
      <c r="Q224" s="762"/>
      <c r="R224" s="762"/>
      <c r="S224" s="762"/>
      <c r="T224" s="762"/>
      <c r="U224" s="762"/>
      <c r="V224" s="763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63.505747126436788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66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0.4546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79</v>
      </c>
      <c r="Q225" s="762"/>
      <c r="R225" s="762"/>
      <c r="S225" s="762"/>
      <c r="T225" s="762"/>
      <c r="U225" s="762"/>
      <c r="V225" s="763"/>
      <c r="W225" s="37" t="s">
        <v>68</v>
      </c>
      <c r="X225" s="743">
        <f>IFERROR(SUM(X212:X223),"0")</f>
        <v>164</v>
      </c>
      <c r="Y225" s="743">
        <f>IFERROR(SUM(Y212:Y223),"0")</f>
        <v>171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379</v>
      </c>
      <c r="B227" s="54" t="s">
        <v>380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38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383</v>
      </c>
      <c r="B228" s="54" t="s">
        <v>384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2</v>
      </c>
      <c r="Y229" s="742">
        <f>IFERROR(IF(X229="",0,CEILING((X229/$H229),1)*$H229),"")</f>
        <v>2.4</v>
      </c>
      <c r="Z229" s="36">
        <f>IFERROR(IF(Y229=0,"",ROUNDUP(Y229/H229,0)*0.00651),"")</f>
        <v>6.5100000000000002E-3</v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2.2100000000000004</v>
      </c>
      <c r="BN229" s="64">
        <f>IFERROR(Y229*I229/H229,"0")</f>
        <v>2.6520000000000001</v>
      </c>
      <c r="BO229" s="64">
        <f>IFERROR(1/J229*(X229/H229),"0")</f>
        <v>4.578754578754579E-3</v>
      </c>
      <c r="BP229" s="64">
        <f>IFERROR(1/J229*(Y229/H229),"0")</f>
        <v>5.4945054945054949E-3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10</v>
      </c>
      <c r="Y230" s="742">
        <f>IFERROR(IF(X230="",0,CEILING((X230/$H230),1)*$H230),"")</f>
        <v>12</v>
      </c>
      <c r="Z230" s="36">
        <f>IFERROR(IF(Y230=0,"",ROUNDUP(Y230/H230,0)*0.00651),"")</f>
        <v>3.2550000000000003E-2</v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11.050000000000002</v>
      </c>
      <c r="BN230" s="64">
        <f>IFERROR(Y230*I230/H230,"0")</f>
        <v>13.260000000000002</v>
      </c>
      <c r="BO230" s="64">
        <f>IFERROR(1/J230*(X230/H230),"0")</f>
        <v>2.2893772893772896E-2</v>
      </c>
      <c r="BP230" s="64">
        <f>IFERROR(1/J230*(Y230/H230),"0")</f>
        <v>2.7472527472527476E-2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79</v>
      </c>
      <c r="Q231" s="762"/>
      <c r="R231" s="762"/>
      <c r="S231" s="762"/>
      <c r="T231" s="762"/>
      <c r="U231" s="762"/>
      <c r="V231" s="763"/>
      <c r="W231" s="37" t="s">
        <v>80</v>
      </c>
      <c r="X231" s="743">
        <f>IFERROR(X227/H227,"0")+IFERROR(X228/H228,"0")+IFERROR(X229/H229,"0")+IFERROR(X230/H230,"0")</f>
        <v>5</v>
      </c>
      <c r="Y231" s="743">
        <f>IFERROR(Y227/H227,"0")+IFERROR(Y228/H228,"0")+IFERROR(Y229/H229,"0")+IFERROR(Y230/H230,"0")</f>
        <v>6</v>
      </c>
      <c r="Z231" s="743">
        <f>IFERROR(IF(Z227="",0,Z227),"0")+IFERROR(IF(Z228="",0,Z228),"0")+IFERROR(IF(Z229="",0,Z229),"0")+IFERROR(IF(Z230="",0,Z230),"0")</f>
        <v>3.9060000000000004E-2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79</v>
      </c>
      <c r="Q232" s="762"/>
      <c r="R232" s="762"/>
      <c r="S232" s="762"/>
      <c r="T232" s="762"/>
      <c r="U232" s="762"/>
      <c r="V232" s="763"/>
      <c r="W232" s="37" t="s">
        <v>68</v>
      </c>
      <c r="X232" s="743">
        <f>IFERROR(SUM(X227:X230),"0")</f>
        <v>12</v>
      </c>
      <c r="Y232" s="743">
        <f>IFERROR(SUM(Y227:Y230),"0")</f>
        <v>14.4</v>
      </c>
      <c r="Z232" s="37"/>
      <c r="AA232" s="744"/>
      <c r="AB232" s="744"/>
      <c r="AC232" s="744"/>
    </row>
    <row r="233" spans="1:68" ht="16.5" hidden="1" customHeight="1" x14ac:dyDescent="0.25">
      <c r="A233" s="745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392</v>
      </c>
      <c r="B235" s="54" t="s">
        <v>393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392</v>
      </c>
      <c r="B236" s="54" t="s">
        <v>396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401</v>
      </c>
      <c r="B238" s="54" t="s">
        <v>402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401</v>
      </c>
      <c r="B239" s="54" t="s">
        <v>403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409</v>
      </c>
      <c r="B242" s="54" t="s">
        <v>410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79</v>
      </c>
      <c r="Q243" s="762"/>
      <c r="R243" s="762"/>
      <c r="S243" s="762"/>
      <c r="T243" s="762"/>
      <c r="U243" s="762"/>
      <c r="V243" s="763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79</v>
      </c>
      <c r="Q244" s="762"/>
      <c r="R244" s="762"/>
      <c r="S244" s="762"/>
      <c r="T244" s="762"/>
      <c r="U244" s="762"/>
      <c r="V244" s="763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412</v>
      </c>
      <c r="B247" s="54" t="s">
        <v>413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412</v>
      </c>
      <c r="B248" s="54" t="s">
        <v>415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420</v>
      </c>
      <c r="B251" s="54" t="s">
        <v>422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79</v>
      </c>
      <c r="Q256" s="762"/>
      <c r="R256" s="762"/>
      <c r="S256" s="762"/>
      <c r="T256" s="762"/>
      <c r="U256" s="762"/>
      <c r="V256" s="763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79</v>
      </c>
      <c r="Q257" s="762"/>
      <c r="R257" s="762"/>
      <c r="S257" s="762"/>
      <c r="T257" s="762"/>
      <c r="U257" s="762"/>
      <c r="V257" s="763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433</v>
      </c>
      <c r="B259" s="54" t="s">
        <v>434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79</v>
      </c>
      <c r="Q260" s="762"/>
      <c r="R260" s="762"/>
      <c r="S260" s="762"/>
      <c r="T260" s="762"/>
      <c r="U260" s="762"/>
      <c r="V260" s="763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79</v>
      </c>
      <c r="Q261" s="762"/>
      <c r="R261" s="762"/>
      <c r="S261" s="762"/>
      <c r="T261" s="762"/>
      <c r="U261" s="762"/>
      <c r="V261" s="763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437</v>
      </c>
      <c r="B264" s="54" t="s">
        <v>438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440</v>
      </c>
      <c r="B266" s="54" t="s">
        <v>443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445</v>
      </c>
      <c r="B267" s="54" t="s">
        <v>446</v>
      </c>
      <c r="C267" s="31">
        <v>4301011313</v>
      </c>
      <c r="D267" s="749">
        <v>4607091385984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448</v>
      </c>
      <c r="B268" s="54" t="s">
        <v>449</v>
      </c>
      <c r="C268" s="31">
        <v>4301011853</v>
      </c>
      <c r="D268" s="749">
        <v>4680115885851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451</v>
      </c>
      <c r="B269" s="54" t="s">
        <v>452</v>
      </c>
      <c r="C269" s="31">
        <v>4301011319</v>
      </c>
      <c r="D269" s="749">
        <v>4607091387469</v>
      </c>
      <c r="E269" s="750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454</v>
      </c>
      <c r="B270" s="54" t="s">
        <v>455</v>
      </c>
      <c r="C270" s="31">
        <v>4301011852</v>
      </c>
      <c r="D270" s="749">
        <v>4680115885844</v>
      </c>
      <c r="E270" s="750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457</v>
      </c>
      <c r="B271" s="54" t="s">
        <v>458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460</v>
      </c>
      <c r="B272" s="54" t="s">
        <v>461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79</v>
      </c>
      <c r="Q273" s="762"/>
      <c r="R273" s="762"/>
      <c r="S273" s="762"/>
      <c r="T273" s="762"/>
      <c r="U273" s="762"/>
      <c r="V273" s="763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79</v>
      </c>
      <c r="Q274" s="762"/>
      <c r="R274" s="762"/>
      <c r="S274" s="762"/>
      <c r="T274" s="762"/>
      <c r="U274" s="762"/>
      <c r="V274" s="763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464</v>
      </c>
      <c r="B277" s="54" t="s">
        <v>465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79</v>
      </c>
      <c r="Q278" s="762"/>
      <c r="R278" s="762"/>
      <c r="S278" s="762"/>
      <c r="T278" s="762"/>
      <c r="U278" s="762"/>
      <c r="V278" s="763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79</v>
      </c>
      <c r="Q279" s="762"/>
      <c r="R279" s="762"/>
      <c r="S279" s="762"/>
      <c r="T279" s="762"/>
      <c r="U279" s="762"/>
      <c r="V279" s="763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467</v>
      </c>
      <c r="B282" s="54" t="s">
        <v>468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469</v>
      </c>
      <c r="B283" s="54" t="s">
        <v>470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472</v>
      </c>
      <c r="B284" s="54" t="s">
        <v>473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79</v>
      </c>
      <c r="Q285" s="762"/>
      <c r="R285" s="762"/>
      <c r="S285" s="762"/>
      <c r="T285" s="762"/>
      <c r="U285" s="762"/>
      <c r="V285" s="763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79</v>
      </c>
      <c r="Q286" s="762"/>
      <c r="R286" s="762"/>
      <c r="S286" s="762"/>
      <c r="T286" s="762"/>
      <c r="U286" s="762"/>
      <c r="V286" s="763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476</v>
      </c>
      <c r="B289" s="54" t="s">
        <v>477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479</v>
      </c>
      <c r="B290" s="54" t="s">
        <v>480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485</v>
      </c>
      <c r="B292" s="54" t="s">
        <v>486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8</v>
      </c>
      <c r="Y293" s="742">
        <f t="shared" si="56"/>
        <v>9.6</v>
      </c>
      <c r="Z293" s="36">
        <f>IFERROR(IF(Y293=0,"",ROUNDUP(Y293/H293,0)*0.00651),"")</f>
        <v>2.6040000000000001E-2</v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8.6000000000000014</v>
      </c>
      <c r="BN293" s="64">
        <f t="shared" si="58"/>
        <v>10.32</v>
      </c>
      <c r="BO293" s="64">
        <f t="shared" si="59"/>
        <v>1.8315018315018316E-2</v>
      </c>
      <c r="BP293" s="64">
        <f t="shared" si="60"/>
        <v>2.197802197802198E-2</v>
      </c>
    </row>
    <row r="294" spans="1:68" ht="37.5" hidden="1" customHeight="1" x14ac:dyDescent="0.25">
      <c r="A294" s="54" t="s">
        <v>490</v>
      </c>
      <c r="B294" s="54" t="s">
        <v>491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79</v>
      </c>
      <c r="Q295" s="762"/>
      <c r="R295" s="762"/>
      <c r="S295" s="762"/>
      <c r="T295" s="762"/>
      <c r="U295" s="762"/>
      <c r="V295" s="763"/>
      <c r="W295" s="37" t="s">
        <v>80</v>
      </c>
      <c r="X295" s="743">
        <f>IFERROR(X289/H289,"0")+IFERROR(X290/H290,"0")+IFERROR(X291/H291,"0")+IFERROR(X292/H292,"0")+IFERROR(X293/H293,"0")+IFERROR(X294/H294,"0")</f>
        <v>3.3333333333333335</v>
      </c>
      <c r="Y295" s="743">
        <f>IFERROR(Y289/H289,"0")+IFERROR(Y290/H290,"0")+IFERROR(Y291/H291,"0")+IFERROR(Y292/H292,"0")+IFERROR(Y293/H293,"0")+IFERROR(Y294/H294,"0")</f>
        <v>4</v>
      </c>
      <c r="Z295" s="743">
        <f>IFERROR(IF(Z289="",0,Z289),"0")+IFERROR(IF(Z290="",0,Z290),"0")+IFERROR(IF(Z291="",0,Z291),"0")+IFERROR(IF(Z292="",0,Z292),"0")+IFERROR(IF(Z293="",0,Z293),"0")+IFERROR(IF(Z294="",0,Z294),"0")</f>
        <v>2.6040000000000001E-2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79</v>
      </c>
      <c r="Q296" s="762"/>
      <c r="R296" s="762"/>
      <c r="S296" s="762"/>
      <c r="T296" s="762"/>
      <c r="U296" s="762"/>
      <c r="V296" s="763"/>
      <c r="W296" s="37" t="s">
        <v>68</v>
      </c>
      <c r="X296" s="743">
        <f>IFERROR(SUM(X289:X294),"0")</f>
        <v>8</v>
      </c>
      <c r="Y296" s="743">
        <f>IFERROR(SUM(Y289:Y294),"0")</f>
        <v>9.6</v>
      </c>
      <c r="Z296" s="37"/>
      <c r="AA296" s="744"/>
      <c r="AB296" s="744"/>
      <c r="AC296" s="744"/>
    </row>
    <row r="297" spans="1:68" ht="16.5" hidden="1" customHeight="1" x14ac:dyDescent="0.25">
      <c r="A297" s="745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494</v>
      </c>
      <c r="B299" s="54" t="s">
        <v>495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79</v>
      </c>
      <c r="Q300" s="762"/>
      <c r="R300" s="762"/>
      <c r="S300" s="762"/>
      <c r="T300" s="762"/>
      <c r="U300" s="762"/>
      <c r="V300" s="763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79</v>
      </c>
      <c r="Q301" s="762"/>
      <c r="R301" s="762"/>
      <c r="S301" s="762"/>
      <c r="T301" s="762"/>
      <c r="U301" s="762"/>
      <c r="V301" s="763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497</v>
      </c>
      <c r="B303" s="54" t="s">
        <v>498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79</v>
      </c>
      <c r="Q304" s="762"/>
      <c r="R304" s="762"/>
      <c r="S304" s="762"/>
      <c r="T304" s="762"/>
      <c r="U304" s="762"/>
      <c r="V304" s="763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79</v>
      </c>
      <c r="Q305" s="762"/>
      <c r="R305" s="762"/>
      <c r="S305" s="762"/>
      <c r="T305" s="762"/>
      <c r="U305" s="762"/>
      <c r="V305" s="763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500</v>
      </c>
      <c r="B307" s="54" t="s">
        <v>501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79</v>
      </c>
      <c r="Q309" s="762"/>
      <c r="R309" s="762"/>
      <c r="S309" s="762"/>
      <c r="T309" s="762"/>
      <c r="U309" s="762"/>
      <c r="V309" s="763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79</v>
      </c>
      <c r="Q310" s="762"/>
      <c r="R310" s="762"/>
      <c r="S310" s="762"/>
      <c r="T310" s="762"/>
      <c r="U310" s="762"/>
      <c r="V310" s="763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507</v>
      </c>
      <c r="B313" s="54" t="s">
        <v>508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79</v>
      </c>
      <c r="Q314" s="762"/>
      <c r="R314" s="762"/>
      <c r="S314" s="762"/>
      <c r="T314" s="762"/>
      <c r="U314" s="762"/>
      <c r="V314" s="763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79</v>
      </c>
      <c r="Q315" s="762"/>
      <c r="R315" s="762"/>
      <c r="S315" s="762"/>
      <c r="T315" s="762"/>
      <c r="U315" s="762"/>
      <c r="V315" s="763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510</v>
      </c>
      <c r="B317" s="54" t="s">
        <v>511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79</v>
      </c>
      <c r="Q318" s="762"/>
      <c r="R318" s="762"/>
      <c r="S318" s="762"/>
      <c r="T318" s="762"/>
      <c r="U318" s="762"/>
      <c r="V318" s="763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79</v>
      </c>
      <c r="Q319" s="762"/>
      <c r="R319" s="762"/>
      <c r="S319" s="762"/>
      <c r="T319" s="762"/>
      <c r="U319" s="762"/>
      <c r="V319" s="763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513</v>
      </c>
      <c r="B321" s="54" t="s">
        <v>514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79</v>
      </c>
      <c r="Q323" s="762"/>
      <c r="R323" s="762"/>
      <c r="S323" s="762"/>
      <c r="T323" s="762"/>
      <c r="U323" s="762"/>
      <c r="V323" s="763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79</v>
      </c>
      <c r="Q324" s="762"/>
      <c r="R324" s="762"/>
      <c r="S324" s="762"/>
      <c r="T324" s="762"/>
      <c r="U324" s="762"/>
      <c r="V324" s="763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520</v>
      </c>
      <c r="B327" s="54" t="s">
        <v>521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79</v>
      </c>
      <c r="Q329" s="762"/>
      <c r="R329" s="762"/>
      <c r="S329" s="762"/>
      <c r="T329" s="762"/>
      <c r="U329" s="762"/>
      <c r="V329" s="763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79</v>
      </c>
      <c r="Q330" s="762"/>
      <c r="R330" s="762"/>
      <c r="S330" s="762"/>
      <c r="T330" s="762"/>
      <c r="U330" s="762"/>
      <c r="V330" s="763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524</v>
      </c>
      <c r="B332" s="54" t="s">
        <v>525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527</v>
      </c>
      <c r="B333" s="54" t="s">
        <v>528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79</v>
      </c>
      <c r="Q334" s="762"/>
      <c r="R334" s="762"/>
      <c r="S334" s="762"/>
      <c r="T334" s="762"/>
      <c r="U334" s="762"/>
      <c r="V334" s="763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79</v>
      </c>
      <c r="Q335" s="762"/>
      <c r="R335" s="762"/>
      <c r="S335" s="762"/>
      <c r="T335" s="762"/>
      <c r="U335" s="762"/>
      <c r="V335" s="763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529</v>
      </c>
      <c r="B337" s="54" t="s">
        <v>530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79</v>
      </c>
      <c r="Q338" s="762"/>
      <c r="R338" s="762"/>
      <c r="S338" s="762"/>
      <c r="T338" s="762"/>
      <c r="U338" s="762"/>
      <c r="V338" s="763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79</v>
      </c>
      <c r="Q339" s="762"/>
      <c r="R339" s="762"/>
      <c r="S339" s="762"/>
      <c r="T339" s="762"/>
      <c r="U339" s="762"/>
      <c r="V339" s="763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533</v>
      </c>
      <c r="B342" s="54" t="s">
        <v>534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79</v>
      </c>
      <c r="Q343" s="762"/>
      <c r="R343" s="762"/>
      <c r="S343" s="762"/>
      <c r="T343" s="762"/>
      <c r="U343" s="762"/>
      <c r="V343" s="763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79</v>
      </c>
      <c r="Q344" s="762"/>
      <c r="R344" s="762"/>
      <c r="S344" s="762"/>
      <c r="T344" s="762"/>
      <c r="U344" s="762"/>
      <c r="V344" s="763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49">
        <v>4607091386011</v>
      </c>
      <c r="E353" s="750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49">
        <v>4680115885608</v>
      </c>
      <c r="E354" s="750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79</v>
      </c>
      <c r="Q355" s="762"/>
      <c r="R355" s="762"/>
      <c r="S355" s="762"/>
      <c r="T355" s="762"/>
      <c r="U355" s="762"/>
      <c r="V355" s="763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79</v>
      </c>
      <c r="Q356" s="762"/>
      <c r="R356" s="762"/>
      <c r="S356" s="762"/>
      <c r="T356" s="762"/>
      <c r="U356" s="762"/>
      <c r="V356" s="763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79</v>
      </c>
      <c r="Q362" s="762"/>
      <c r="R362" s="762"/>
      <c r="S362" s="762"/>
      <c r="T362" s="762"/>
      <c r="U362" s="762"/>
      <c r="V362" s="763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79</v>
      </c>
      <c r="Q363" s="762"/>
      <c r="R363" s="762"/>
      <c r="S363" s="762"/>
      <c r="T363" s="762"/>
      <c r="U363" s="762"/>
      <c r="V363" s="763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79</v>
      </c>
      <c r="Q371" s="762"/>
      <c r="R371" s="762"/>
      <c r="S371" s="762"/>
      <c r="T371" s="762"/>
      <c r="U371" s="762"/>
      <c r="V371" s="763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79</v>
      </c>
      <c r="Q372" s="762"/>
      <c r="R372" s="762"/>
      <c r="S372" s="762"/>
      <c r="T372" s="762"/>
      <c r="U372" s="762"/>
      <c r="V372" s="763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58</v>
      </c>
      <c r="Y375" s="742">
        <f>IFERROR(IF(X375="",0,CEILING((X375/$H375),1)*$H375),"")</f>
        <v>62.4</v>
      </c>
      <c r="Z375" s="36">
        <f>IFERROR(IF(Y375=0,"",ROUNDUP(Y375/H375,0)*0.01898),"")</f>
        <v>0.15184</v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61.859230769230777</v>
      </c>
      <c r="BN375" s="64">
        <f>IFERROR(Y375*I375/H375,"0")</f>
        <v>66.552000000000007</v>
      </c>
      <c r="BO375" s="64">
        <f>IFERROR(1/J375*(X375/H375),"0")</f>
        <v>0.11618589743589744</v>
      </c>
      <c r="BP375" s="64">
        <f>IFERROR(1/J375*(Y375/H375),"0")</f>
        <v>0.125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8</v>
      </c>
      <c r="Y376" s="742">
        <f>IFERROR(IF(X376="",0,CEILING((X376/$H376),1)*$H376),"")</f>
        <v>8.4</v>
      </c>
      <c r="Z376" s="36">
        <f>IFERROR(IF(Y376=0,"",ROUNDUP(Y376/H376,0)*0.01898),"")</f>
        <v>1.898E-2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8.4942857142857147</v>
      </c>
      <c r="BN376" s="64">
        <f>IFERROR(Y376*I376/H376,"0")</f>
        <v>8.9190000000000005</v>
      </c>
      <c r="BO376" s="64">
        <f>IFERROR(1/J376*(X376/H376),"0")</f>
        <v>1.488095238095238E-2</v>
      </c>
      <c r="BP376" s="64">
        <f>IFERROR(1/J376*(Y376/H376),"0")</f>
        <v>1.5625E-2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79</v>
      </c>
      <c r="Q377" s="762"/>
      <c r="R377" s="762"/>
      <c r="S377" s="762"/>
      <c r="T377" s="762"/>
      <c r="U377" s="762"/>
      <c r="V377" s="763"/>
      <c r="W377" s="37" t="s">
        <v>80</v>
      </c>
      <c r="X377" s="743">
        <f>IFERROR(X374/H374,"0")+IFERROR(X375/H375,"0")+IFERROR(X376/H376,"0")</f>
        <v>8.3882783882783887</v>
      </c>
      <c r="Y377" s="743">
        <f>IFERROR(Y374/H374,"0")+IFERROR(Y375/H375,"0")+IFERROR(Y376/H376,"0")</f>
        <v>9</v>
      </c>
      <c r="Z377" s="743">
        <f>IFERROR(IF(Z374="",0,Z374),"0")+IFERROR(IF(Z375="",0,Z375),"0")+IFERROR(IF(Z376="",0,Z376),"0")</f>
        <v>0.17082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79</v>
      </c>
      <c r="Q378" s="762"/>
      <c r="R378" s="762"/>
      <c r="S378" s="762"/>
      <c r="T378" s="762"/>
      <c r="U378" s="762"/>
      <c r="V378" s="763"/>
      <c r="W378" s="37" t="s">
        <v>68</v>
      </c>
      <c r="X378" s="743">
        <f>IFERROR(SUM(X374:X376),"0")</f>
        <v>66</v>
      </c>
      <c r="Y378" s="743">
        <f>IFERROR(SUM(Y374:Y376),"0")</f>
        <v>70.8</v>
      </c>
      <c r="Z378" s="37"/>
      <c r="AA378" s="744"/>
      <c r="AB378" s="744"/>
      <c r="AC378" s="744"/>
    </row>
    <row r="379" spans="1:68" ht="14.25" hidden="1" customHeight="1" x14ac:dyDescent="0.25">
      <c r="A379" s="758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597</v>
      </c>
      <c r="B380" s="54" t="s">
        <v>598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7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1</v>
      </c>
      <c r="Y382" s="742">
        <f>IFERROR(IF(X382="",0,CEILING((X382/$H382),1)*$H382),"")</f>
        <v>2.5499999999999998</v>
      </c>
      <c r="Z382" s="36">
        <f>IFERROR(IF(Y382=0,"",ROUNDUP(Y382/H382,0)*0.00651),"")</f>
        <v>6.5100000000000002E-3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1.1588235294117648</v>
      </c>
      <c r="BN382" s="64">
        <f>IFERROR(Y382*I382/H382,"0")</f>
        <v>2.9550000000000001</v>
      </c>
      <c r="BO382" s="64">
        <f>IFERROR(1/J382*(X382/H382),"0")</f>
        <v>2.1547080370609788E-3</v>
      </c>
      <c r="BP382" s="64">
        <f>IFERROR(1/J382*(Y382/H382),"0")</f>
        <v>5.4945054945054949E-3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5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5.6470588235294112</v>
      </c>
      <c r="BN383" s="64">
        <f>IFERROR(Y383*I383/H383,"0")</f>
        <v>5.76</v>
      </c>
      <c r="BO383" s="64">
        <f>IFERROR(1/J383*(X383/H383),"0")</f>
        <v>1.0773540185304893E-2</v>
      </c>
      <c r="BP383" s="64">
        <f>IFERROR(1/J383*(Y383/H383),"0")</f>
        <v>1.098901098901099E-2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79</v>
      </c>
      <c r="Q384" s="762"/>
      <c r="R384" s="762"/>
      <c r="S384" s="762"/>
      <c r="T384" s="762"/>
      <c r="U384" s="762"/>
      <c r="V384" s="763"/>
      <c r="W384" s="37" t="s">
        <v>80</v>
      </c>
      <c r="X384" s="743">
        <f>IFERROR(X380/H380,"0")+IFERROR(X381/H381,"0")+IFERROR(X382/H382,"0")+IFERROR(X383/H383,"0")</f>
        <v>2.3529411764705883</v>
      </c>
      <c r="Y384" s="743">
        <f>IFERROR(Y380/H380,"0")+IFERROR(Y381/H381,"0")+IFERROR(Y382/H382,"0")+IFERROR(Y383/H383,"0")</f>
        <v>3</v>
      </c>
      <c r="Z384" s="743">
        <f>IFERROR(IF(Z380="",0,Z380),"0")+IFERROR(IF(Z381="",0,Z381),"0")+IFERROR(IF(Z382="",0,Z382),"0")+IFERROR(IF(Z383="",0,Z383),"0")</f>
        <v>1.9529999999999999E-2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79</v>
      </c>
      <c r="Q385" s="762"/>
      <c r="R385" s="762"/>
      <c r="S385" s="762"/>
      <c r="T385" s="762"/>
      <c r="U385" s="762"/>
      <c r="V385" s="763"/>
      <c r="W385" s="37" t="s">
        <v>68</v>
      </c>
      <c r="X385" s="743">
        <f>IFERROR(SUM(X380:X383),"0")</f>
        <v>6</v>
      </c>
      <c r="Y385" s="743">
        <f>IFERROR(SUM(Y380:Y383),"0")</f>
        <v>7.6499999999999995</v>
      </c>
      <c r="Z385" s="37"/>
      <c r="AA385" s="744"/>
      <c r="AB385" s="744"/>
      <c r="AC385" s="744"/>
    </row>
    <row r="386" spans="1:68" ht="14.25" hidden="1" customHeight="1" x14ac:dyDescent="0.25">
      <c r="A386" s="758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79</v>
      </c>
      <c r="Q390" s="762"/>
      <c r="R390" s="762"/>
      <c r="S390" s="762"/>
      <c r="T390" s="762"/>
      <c r="U390" s="762"/>
      <c r="V390" s="763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79</v>
      </c>
      <c r="Q391" s="762"/>
      <c r="R391" s="762"/>
      <c r="S391" s="762"/>
      <c r="T391" s="762"/>
      <c r="U391" s="762"/>
      <c r="V391" s="763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79</v>
      </c>
      <c r="Q395" s="762"/>
      <c r="R395" s="762"/>
      <c r="S395" s="762"/>
      <c r="T395" s="762"/>
      <c r="U395" s="762"/>
      <c r="V395" s="763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79</v>
      </c>
      <c r="Q396" s="762"/>
      <c r="R396" s="762"/>
      <c r="S396" s="762"/>
      <c r="T396" s="762"/>
      <c r="U396" s="762"/>
      <c r="V396" s="763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79</v>
      </c>
      <c r="Q401" s="762"/>
      <c r="R401" s="762"/>
      <c r="S401" s="762"/>
      <c r="T401" s="762"/>
      <c r="U401" s="762"/>
      <c r="V401" s="763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79</v>
      </c>
      <c r="Q402" s="762"/>
      <c r="R402" s="762"/>
      <c r="S402" s="762"/>
      <c r="T402" s="762"/>
      <c r="U402" s="762"/>
      <c r="V402" s="763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803" t="s">
        <v>631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204</v>
      </c>
      <c r="Y406" s="742">
        <f t="shared" ref="Y406:Y415" si="7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210.52799999999999</v>
      </c>
      <c r="BN406" s="64">
        <f t="shared" ref="BN406:BN415" si="73">IFERROR(Y406*I406/H406,"0")</f>
        <v>216.72</v>
      </c>
      <c r="BO406" s="64">
        <f t="shared" ref="BO406:BO415" si="74">IFERROR(1/J406*(X406/H406),"0")</f>
        <v>0.28333333333333333</v>
      </c>
      <c r="BP406" s="64">
        <f t="shared" ref="BP406:BP415" si="75">IFERROR(1/J406*(Y406/H406),"0")</f>
        <v>0.29166666666666663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28</v>
      </c>
      <c r="Y408" s="742">
        <f t="shared" si="71"/>
        <v>30</v>
      </c>
      <c r="Z408" s="36">
        <f>IFERROR(IF(Y408=0,"",ROUNDUP(Y408/H408,0)*0.02175),"")</f>
        <v>4.3499999999999997E-2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28.896000000000001</v>
      </c>
      <c r="BN408" s="64">
        <f t="shared" si="73"/>
        <v>30.96</v>
      </c>
      <c r="BO408" s="64">
        <f t="shared" si="74"/>
        <v>3.888888888888889E-2</v>
      </c>
      <c r="BP408" s="64">
        <f t="shared" si="75"/>
        <v>4.1666666666666664E-2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hidden="1" customHeight="1" x14ac:dyDescent="0.25">
      <c r="A410" s="54" t="s">
        <v>642</v>
      </c>
      <c r="B410" s="54" t="s">
        <v>643</v>
      </c>
      <c r="C410" s="31">
        <v>4301011832</v>
      </c>
      <c r="D410" s="749">
        <v>4607091383997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4301011867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645</v>
      </c>
      <c r="B412" s="54" t="s">
        <v>648</v>
      </c>
      <c r="C412" s="31">
        <v>4301011943</v>
      </c>
      <c r="D412" s="749">
        <v>4680115884830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79</v>
      </c>
      <c r="Q416" s="762"/>
      <c r="R416" s="762"/>
      <c r="S416" s="762"/>
      <c r="T416" s="762"/>
      <c r="U416" s="762"/>
      <c r="V416" s="763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15.466666666666667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0.34799999999999998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79</v>
      </c>
      <c r="Q417" s="762"/>
      <c r="R417" s="762"/>
      <c r="S417" s="762"/>
      <c r="T417" s="762"/>
      <c r="U417" s="762"/>
      <c r="V417" s="763"/>
      <c r="W417" s="37" t="s">
        <v>68</v>
      </c>
      <c r="X417" s="743">
        <f>IFERROR(SUM(X406:X415),"0")</f>
        <v>232</v>
      </c>
      <c r="Y417" s="743">
        <f>IFERROR(SUM(Y406:Y415),"0")</f>
        <v>240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298</v>
      </c>
      <c r="Y419" s="742">
        <f>IFERROR(IF(X419="",0,CEILING((X419/$H419),1)*$H419),"")</f>
        <v>300</v>
      </c>
      <c r="Z419" s="36">
        <f>IFERROR(IF(Y419=0,"",ROUNDUP(Y419/H419,0)*0.02175),"")</f>
        <v>0.43499999999999994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307.536</v>
      </c>
      <c r="BN419" s="64">
        <f>IFERROR(Y419*I419/H419,"0")</f>
        <v>309.60000000000002</v>
      </c>
      <c r="BO419" s="64">
        <f>IFERROR(1/J419*(X419/H419),"0")</f>
        <v>0.41388888888888886</v>
      </c>
      <c r="BP419" s="64">
        <f>IFERROR(1/J419*(Y419/H419),"0")</f>
        <v>0.41666666666666663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79</v>
      </c>
      <c r="Q421" s="762"/>
      <c r="R421" s="762"/>
      <c r="S421" s="762"/>
      <c r="T421" s="762"/>
      <c r="U421" s="762"/>
      <c r="V421" s="763"/>
      <c r="W421" s="37" t="s">
        <v>80</v>
      </c>
      <c r="X421" s="743">
        <f>IFERROR(X419/H419,"0")+IFERROR(X420/H420,"0")</f>
        <v>19.866666666666667</v>
      </c>
      <c r="Y421" s="743">
        <f>IFERROR(Y419/H419,"0")+IFERROR(Y420/H420,"0")</f>
        <v>20</v>
      </c>
      <c r="Z421" s="743">
        <f>IFERROR(IF(Z419="",0,Z419),"0")+IFERROR(IF(Z420="",0,Z420),"0")</f>
        <v>0.43499999999999994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79</v>
      </c>
      <c r="Q422" s="762"/>
      <c r="R422" s="762"/>
      <c r="S422" s="762"/>
      <c r="T422" s="762"/>
      <c r="U422" s="762"/>
      <c r="V422" s="763"/>
      <c r="W422" s="37" t="s">
        <v>68</v>
      </c>
      <c r="X422" s="743">
        <f>IFERROR(SUM(X419:X420),"0")</f>
        <v>298</v>
      </c>
      <c r="Y422" s="743">
        <f>IFERROR(SUM(Y419:Y420),"0")</f>
        <v>300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8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44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79</v>
      </c>
      <c r="Q426" s="762"/>
      <c r="R426" s="762"/>
      <c r="S426" s="762"/>
      <c r="T426" s="762"/>
      <c r="U426" s="762"/>
      <c r="V426" s="763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79</v>
      </c>
      <c r="Q427" s="762"/>
      <c r="R427" s="762"/>
      <c r="S427" s="762"/>
      <c r="T427" s="762"/>
      <c r="U427" s="762"/>
      <c r="V427" s="763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4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34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35.960666666666668</v>
      </c>
      <c r="BN429" s="64">
        <f>IFERROR(Y429*I429/H429,"0")</f>
        <v>38.076000000000001</v>
      </c>
      <c r="BO429" s="64">
        <f>IFERROR(1/J429*(X429/H429),"0")</f>
        <v>5.9027777777777776E-2</v>
      </c>
      <c r="BP429" s="64">
        <f>IFERROR(1/J429*(Y429/H429),"0")</f>
        <v>6.25E-2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79</v>
      </c>
      <c r="Q430" s="762"/>
      <c r="R430" s="762"/>
      <c r="S430" s="762"/>
      <c r="T430" s="762"/>
      <c r="U430" s="762"/>
      <c r="V430" s="763"/>
      <c r="W430" s="37" t="s">
        <v>80</v>
      </c>
      <c r="X430" s="743">
        <f>IFERROR(X429/H429,"0")</f>
        <v>3.7777777777777777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79</v>
      </c>
      <c r="Q431" s="762"/>
      <c r="R431" s="762"/>
      <c r="S431" s="762"/>
      <c r="T431" s="762"/>
      <c r="U431" s="762"/>
      <c r="V431" s="763"/>
      <c r="W431" s="37" t="s">
        <v>68</v>
      </c>
      <c r="X431" s="743">
        <f>IFERROR(SUM(X429:X429),"0")</f>
        <v>34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674</v>
      </c>
      <c r="B434" s="54" t="s">
        <v>675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674</v>
      </c>
      <c r="B435" s="54" t="s">
        <v>677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679</v>
      </c>
      <c r="B436" s="54" t="s">
        <v>680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679</v>
      </c>
      <c r="B437" s="54" t="s">
        <v>681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4301011312</v>
      </c>
      <c r="D438" s="749">
        <v>4607091384192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4301011874</v>
      </c>
      <c r="D439" s="749">
        <v>4680115884892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79</v>
      </c>
      <c r="Q442" s="762"/>
      <c r="R442" s="762"/>
      <c r="S442" s="762"/>
      <c r="T442" s="762"/>
      <c r="U442" s="762"/>
      <c r="V442" s="763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79</v>
      </c>
      <c r="Q443" s="762"/>
      <c r="R443" s="762"/>
      <c r="S443" s="762"/>
      <c r="T443" s="762"/>
      <c r="U443" s="762"/>
      <c r="V443" s="763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79</v>
      </c>
      <c r="Q447" s="762"/>
      <c r="R447" s="762"/>
      <c r="S447" s="762"/>
      <c r="T447" s="762"/>
      <c r="U447" s="762"/>
      <c r="V447" s="763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79</v>
      </c>
      <c r="Q448" s="762"/>
      <c r="R448" s="762"/>
      <c r="S448" s="762"/>
      <c r="T448" s="762"/>
      <c r="U448" s="762"/>
      <c r="V448" s="763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80</v>
      </c>
      <c r="Y450" s="742">
        <f>IFERROR(IF(X450="",0,CEILING((X450/$H450),1)*$H450),"")</f>
        <v>81</v>
      </c>
      <c r="Z450" s="36">
        <f>IFERROR(IF(Y450=0,"",ROUNDUP(Y450/H450,0)*0.01898),"")</f>
        <v>0.17082</v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84.61333333333333</v>
      </c>
      <c r="BN450" s="64">
        <f>IFERROR(Y450*I450/H450,"0")</f>
        <v>85.670999999999992</v>
      </c>
      <c r="BO450" s="64">
        <f>IFERROR(1/J450*(X450/H450),"0")</f>
        <v>0.1388888888888889</v>
      </c>
      <c r="BP450" s="64">
        <f>IFERROR(1/J450*(Y450/H450),"0")</f>
        <v>0.140625</v>
      </c>
    </row>
    <row r="451" spans="1:68" ht="37.5" hidden="1" customHeight="1" x14ac:dyDescent="0.25">
      <c r="A451" s="54" t="s">
        <v>700</v>
      </c>
      <c r="B451" s="54" t="s">
        <v>701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704</v>
      </c>
      <c r="B453" s="54" t="s">
        <v>707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708</v>
      </c>
      <c r="B454" s="54" t="s">
        <v>709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79</v>
      </c>
      <c r="Q455" s="762"/>
      <c r="R455" s="762"/>
      <c r="S455" s="762"/>
      <c r="T455" s="762"/>
      <c r="U455" s="762"/>
      <c r="V455" s="763"/>
      <c r="W455" s="37" t="s">
        <v>80</v>
      </c>
      <c r="X455" s="743">
        <f>IFERROR(X450/H450,"0")+IFERROR(X451/H451,"0")+IFERROR(X452/H452,"0")+IFERROR(X453/H453,"0")+IFERROR(X454/H454,"0")</f>
        <v>8.8888888888888893</v>
      </c>
      <c r="Y455" s="743">
        <f>IFERROR(Y450/H450,"0")+IFERROR(Y451/H451,"0")+IFERROR(Y452/H452,"0")+IFERROR(Y453/H453,"0")+IFERROR(Y454/H454,"0")</f>
        <v>9</v>
      </c>
      <c r="Z455" s="743">
        <f>IFERROR(IF(Z450="",0,Z450),"0")+IFERROR(IF(Z451="",0,Z451),"0")+IFERROR(IF(Z452="",0,Z452),"0")+IFERROR(IF(Z453="",0,Z453),"0")+IFERROR(IF(Z454="",0,Z454),"0")</f>
        <v>0.17082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79</v>
      </c>
      <c r="Q456" s="762"/>
      <c r="R456" s="762"/>
      <c r="S456" s="762"/>
      <c r="T456" s="762"/>
      <c r="U456" s="762"/>
      <c r="V456" s="763"/>
      <c r="W456" s="37" t="s">
        <v>68</v>
      </c>
      <c r="X456" s="743">
        <f>IFERROR(SUM(X450:X454),"0")</f>
        <v>80</v>
      </c>
      <c r="Y456" s="743">
        <f>IFERROR(SUM(Y450:Y454),"0")</f>
        <v>81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711</v>
      </c>
      <c r="B458" s="54" t="s">
        <v>712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767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79</v>
      </c>
      <c r="Q459" s="762"/>
      <c r="R459" s="762"/>
      <c r="S459" s="762"/>
      <c r="T459" s="762"/>
      <c r="U459" s="762"/>
      <c r="V459" s="763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79</v>
      </c>
      <c r="Q460" s="762"/>
      <c r="R460" s="762"/>
      <c r="S460" s="762"/>
      <c r="T460" s="762"/>
      <c r="U460" s="762"/>
      <c r="V460" s="763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715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717</v>
      </c>
      <c r="B464" s="54" t="s">
        <v>718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6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721</v>
      </c>
      <c r="B465" s="54" t="s">
        <v>722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0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721</v>
      </c>
      <c r="B466" s="54" t="s">
        <v>725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1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726</v>
      </c>
      <c r="B467" s="54" t="s">
        <v>727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6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730</v>
      </c>
      <c r="B468" s="54" t="s">
        <v>731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730</v>
      </c>
      <c r="B469" s="54" t="s">
        <v>732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8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734</v>
      </c>
      <c r="B470" s="54" t="s">
        <v>735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736</v>
      </c>
      <c r="B471" s="54" t="s">
        <v>737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736</v>
      </c>
      <c r="B472" s="54" t="s">
        <v>739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07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2</v>
      </c>
      <c r="Y473" s="742">
        <f t="shared" si="81"/>
        <v>2.1</v>
      </c>
      <c r="Z473" s="36">
        <f t="shared" si="86"/>
        <v>5.0200000000000002E-3</v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2.1238095238095238</v>
      </c>
      <c r="BN473" s="64">
        <f t="shared" si="83"/>
        <v>2.23</v>
      </c>
      <c r="BO473" s="64">
        <f t="shared" si="84"/>
        <v>4.0700040700040706E-3</v>
      </c>
      <c r="BP473" s="64">
        <f t="shared" si="85"/>
        <v>4.2735042735042739E-3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39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5</v>
      </c>
      <c r="Y476" s="742">
        <f t="shared" si="81"/>
        <v>6.3000000000000007</v>
      </c>
      <c r="Z476" s="36">
        <f t="shared" si="86"/>
        <v>1.506E-2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5.3095238095238093</v>
      </c>
      <c r="BN476" s="64">
        <f t="shared" si="83"/>
        <v>6.69</v>
      </c>
      <c r="BO476" s="64">
        <f t="shared" si="84"/>
        <v>1.0175010175010176E-2</v>
      </c>
      <c r="BP476" s="64">
        <f t="shared" si="85"/>
        <v>1.2820512820512822E-2</v>
      </c>
    </row>
    <row r="477" spans="1:68" ht="37.5" hidden="1" customHeight="1" x14ac:dyDescent="0.25">
      <c r="A477" s="54" t="s">
        <v>751</v>
      </c>
      <c r="B477" s="54" t="s">
        <v>752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753</v>
      </c>
      <c r="B478" s="54" t="s">
        <v>754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67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753</v>
      </c>
      <c r="B479" s="54" t="s">
        <v>756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79</v>
      </c>
      <c r="Q480" s="762"/>
      <c r="R480" s="762"/>
      <c r="S480" s="762"/>
      <c r="T480" s="762"/>
      <c r="U480" s="762"/>
      <c r="V480" s="763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3.333333333333333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2.0080000000000001E-2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79</v>
      </c>
      <c r="Q481" s="762"/>
      <c r="R481" s="762"/>
      <c r="S481" s="762"/>
      <c r="T481" s="762"/>
      <c r="U481" s="762"/>
      <c r="V481" s="763"/>
      <c r="W481" s="37" t="s">
        <v>68</v>
      </c>
      <c r="X481" s="743">
        <f>IFERROR(SUM(X464:X479),"0")</f>
        <v>7</v>
      </c>
      <c r="Y481" s="743">
        <f>IFERROR(SUM(Y464:Y479),"0")</f>
        <v>8.4</v>
      </c>
      <c r="Z481" s="37"/>
      <c r="AA481" s="744"/>
      <c r="AB481" s="744"/>
      <c r="AC481" s="744"/>
    </row>
    <row r="482" spans="1:68" ht="14.25" hidden="1" customHeight="1" x14ac:dyDescent="0.25">
      <c r="A482" s="758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758</v>
      </c>
      <c r="B483" s="54" t="s">
        <v>759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761</v>
      </c>
      <c r="B484" s="54" t="s">
        <v>762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79</v>
      </c>
      <c r="Q485" s="762"/>
      <c r="R485" s="762"/>
      <c r="S485" s="762"/>
      <c r="T485" s="762"/>
      <c r="U485" s="762"/>
      <c r="V485" s="763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79</v>
      </c>
      <c r="Q486" s="762"/>
      <c r="R486" s="762"/>
      <c r="S486" s="762"/>
      <c r="T486" s="762"/>
      <c r="U486" s="762"/>
      <c r="V486" s="763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79</v>
      </c>
      <c r="Q489" s="762"/>
      <c r="R489" s="762"/>
      <c r="S489" s="762"/>
      <c r="T489" s="762"/>
      <c r="U489" s="762"/>
      <c r="V489" s="763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79</v>
      </c>
      <c r="Q490" s="762"/>
      <c r="R490" s="762"/>
      <c r="S490" s="762"/>
      <c r="T490" s="762"/>
      <c r="U490" s="762"/>
      <c r="V490" s="763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770</v>
      </c>
      <c r="B493" s="54" t="s">
        <v>771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79</v>
      </c>
      <c r="Q494" s="762"/>
      <c r="R494" s="762"/>
      <c r="S494" s="762"/>
      <c r="T494" s="762"/>
      <c r="U494" s="762"/>
      <c r="V494" s="763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79</v>
      </c>
      <c r="Q495" s="762"/>
      <c r="R495" s="762"/>
      <c r="S495" s="762"/>
      <c r="T495" s="762"/>
      <c r="U495" s="762"/>
      <c r="V495" s="763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773</v>
      </c>
      <c r="B497" s="54" t="s">
        <v>774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40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784</v>
      </c>
      <c r="B500" s="54" t="s">
        <v>785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79</v>
      </c>
      <c r="Q501" s="762"/>
      <c r="R501" s="762"/>
      <c r="S501" s="762"/>
      <c r="T501" s="762"/>
      <c r="U501" s="762"/>
      <c r="V501" s="763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79</v>
      </c>
      <c r="Q502" s="762"/>
      <c r="R502" s="762"/>
      <c r="S502" s="762"/>
      <c r="T502" s="762"/>
      <c r="U502" s="762"/>
      <c r="V502" s="763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787</v>
      </c>
      <c r="B505" s="54" t="s">
        <v>788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790</v>
      </c>
      <c r="B506" s="54" t="s">
        <v>791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4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794</v>
      </c>
      <c r="B507" s="54" t="s">
        <v>795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51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79</v>
      </c>
      <c r="Q508" s="762"/>
      <c r="R508" s="762"/>
      <c r="S508" s="762"/>
      <c r="T508" s="762"/>
      <c r="U508" s="762"/>
      <c r="V508" s="763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79</v>
      </c>
      <c r="Q509" s="762"/>
      <c r="R509" s="762"/>
      <c r="S509" s="762"/>
      <c r="T509" s="762"/>
      <c r="U509" s="762"/>
      <c r="V509" s="763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799</v>
      </c>
      <c r="B512" s="54" t="s">
        <v>800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79</v>
      </c>
      <c r="Q513" s="762"/>
      <c r="R513" s="762"/>
      <c r="S513" s="762"/>
      <c r="T513" s="762"/>
      <c r="U513" s="762"/>
      <c r="V513" s="763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79</v>
      </c>
      <c r="Q514" s="762"/>
      <c r="R514" s="762"/>
      <c r="S514" s="762"/>
      <c r="T514" s="762"/>
      <c r="U514" s="762"/>
      <c r="V514" s="763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802</v>
      </c>
      <c r="B516" s="54" t="s">
        <v>803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79</v>
      </c>
      <c r="Q517" s="762"/>
      <c r="R517" s="762"/>
      <c r="S517" s="762"/>
      <c r="T517" s="762"/>
      <c r="U517" s="762"/>
      <c r="V517" s="763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79</v>
      </c>
      <c r="Q518" s="762"/>
      <c r="R518" s="762"/>
      <c r="S518" s="762"/>
      <c r="T518" s="762"/>
      <c r="U518" s="762"/>
      <c r="V518" s="763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805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13</v>
      </c>
      <c r="Y522" s="742">
        <f t="shared" ref="Y522:Y537" si="87">IFERROR(IF(X522="",0,CEILING((X522/$H522),1)*$H522),"")</f>
        <v>15.84</v>
      </c>
      <c r="Z522" s="36">
        <f t="shared" ref="Z522:Z527" si="88">IFERROR(IF(Y522=0,"",ROUNDUP(Y522/H522,0)*0.01196),"")</f>
        <v>3.5880000000000002E-2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13.886363636363635</v>
      </c>
      <c r="BN522" s="64">
        <f t="shared" ref="BN522:BN537" si="90">IFERROR(Y522*I522/H522,"0")</f>
        <v>16.919999999999998</v>
      </c>
      <c r="BO522" s="64">
        <f t="shared" ref="BO522:BO537" si="91">IFERROR(1/J522*(X522/H522),"0")</f>
        <v>2.3674242424242424E-2</v>
      </c>
      <c r="BP522" s="64">
        <f t="shared" ref="BP522:BP537" si="92">IFERROR(1/J522*(Y522/H522),"0")</f>
        <v>2.8846153846153848E-2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5</v>
      </c>
      <c r="Y523" s="742">
        <f t="shared" si="87"/>
        <v>5.28</v>
      </c>
      <c r="Z523" s="36">
        <f t="shared" si="88"/>
        <v>1.196E-2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5.3409090909090908</v>
      </c>
      <c r="BN523" s="64">
        <f t="shared" si="90"/>
        <v>5.64</v>
      </c>
      <c r="BO523" s="64">
        <f t="shared" si="91"/>
        <v>9.1054778554778559E-3</v>
      </c>
      <c r="BP523" s="64">
        <f t="shared" si="92"/>
        <v>9.6153846153846159E-3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44</v>
      </c>
      <c r="Y525" s="742">
        <f t="shared" si="87"/>
        <v>47.52</v>
      </c>
      <c r="Z525" s="36">
        <f t="shared" si="88"/>
        <v>0.10764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47</v>
      </c>
      <c r="BN525" s="64">
        <f t="shared" si="90"/>
        <v>50.760000000000005</v>
      </c>
      <c r="BO525" s="64">
        <f t="shared" si="91"/>
        <v>8.0128205128205121E-2</v>
      </c>
      <c r="BP525" s="64">
        <f t="shared" si="92"/>
        <v>8.6538461538461536E-2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4301012035</v>
      </c>
      <c r="D528" s="749">
        <v>4680115880603</v>
      </c>
      <c r="E528" s="750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4301011778</v>
      </c>
      <c r="D529" s="749">
        <v>4680115880603</v>
      </c>
      <c r="E529" s="750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1092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4301012034</v>
      </c>
      <c r="D533" s="749">
        <v>4607091389982</v>
      </c>
      <c r="E533" s="750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4301011784</v>
      </c>
      <c r="D534" s="749">
        <v>4607091389982</v>
      </c>
      <c r="E534" s="750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49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844</v>
      </c>
      <c r="B537" s="54" t="s">
        <v>845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4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79</v>
      </c>
      <c r="Q538" s="762"/>
      <c r="R538" s="762"/>
      <c r="S538" s="762"/>
      <c r="T538" s="762"/>
      <c r="U538" s="762"/>
      <c r="V538" s="763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11.74242424242424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13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0.15548000000000001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79</v>
      </c>
      <c r="Q539" s="762"/>
      <c r="R539" s="762"/>
      <c r="S539" s="762"/>
      <c r="T539" s="762"/>
      <c r="U539" s="762"/>
      <c r="V539" s="763"/>
      <c r="W539" s="37" t="s">
        <v>68</v>
      </c>
      <c r="X539" s="743">
        <f>IFERROR(SUM(X522:X537),"0")</f>
        <v>62</v>
      </c>
      <c r="Y539" s="743">
        <f>IFERROR(SUM(Y522:Y537),"0")</f>
        <v>68.64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86</v>
      </c>
      <c r="Y541" s="742">
        <f>IFERROR(IF(X541="",0,CEILING((X541/$H541),1)*$H541),"")</f>
        <v>89.76</v>
      </c>
      <c r="Z541" s="36">
        <f>IFERROR(IF(Y541=0,"",ROUNDUP(Y541/H541,0)*0.01196),"")</f>
        <v>0.20332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91.863636363636346</v>
      </c>
      <c r="BN541" s="64">
        <f>IFERROR(Y541*I541/H541,"0")</f>
        <v>95.88</v>
      </c>
      <c r="BO541" s="64">
        <f>IFERROR(1/J541*(X541/H541),"0")</f>
        <v>0.15661421911421911</v>
      </c>
      <c r="BP541" s="64">
        <f>IFERROR(1/J541*(Y541/H541),"0")</f>
        <v>0.16346153846153846</v>
      </c>
    </row>
    <row r="542" spans="1:68" ht="16.5" hidden="1" customHeight="1" x14ac:dyDescent="0.25">
      <c r="A542" s="54" t="s">
        <v>847</v>
      </c>
      <c r="B542" s="54" t="s">
        <v>850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33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853</v>
      </c>
      <c r="B543" s="54" t="s">
        <v>854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856</v>
      </c>
      <c r="B544" s="54" t="s">
        <v>857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79</v>
      </c>
      <c r="Q545" s="762"/>
      <c r="R545" s="762"/>
      <c r="S545" s="762"/>
      <c r="T545" s="762"/>
      <c r="U545" s="762"/>
      <c r="V545" s="763"/>
      <c r="W545" s="37" t="s">
        <v>80</v>
      </c>
      <c r="X545" s="743">
        <f>IFERROR(X541/H541,"0")+IFERROR(X542/H542,"0")+IFERROR(X543/H543,"0")+IFERROR(X544/H544,"0")</f>
        <v>16.287878787878785</v>
      </c>
      <c r="Y545" s="743">
        <f>IFERROR(Y541/H541,"0")+IFERROR(Y542/H542,"0")+IFERROR(Y543/H543,"0")+IFERROR(Y544/H544,"0")</f>
        <v>17</v>
      </c>
      <c r="Z545" s="743">
        <f>IFERROR(IF(Z541="",0,Z541),"0")+IFERROR(IF(Z542="",0,Z542),"0")+IFERROR(IF(Z543="",0,Z543),"0")+IFERROR(IF(Z544="",0,Z544),"0")</f>
        <v>0.20332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79</v>
      </c>
      <c r="Q546" s="762"/>
      <c r="R546" s="762"/>
      <c r="S546" s="762"/>
      <c r="T546" s="762"/>
      <c r="U546" s="762"/>
      <c r="V546" s="763"/>
      <c r="W546" s="37" t="s">
        <v>68</v>
      </c>
      <c r="X546" s="743">
        <f>IFERROR(SUM(X541:X544),"0")</f>
        <v>86</v>
      </c>
      <c r="Y546" s="743">
        <f>IFERROR(SUM(Y541:Y544),"0")</f>
        <v>89.76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859</v>
      </c>
      <c r="B548" s="54" t="s">
        <v>860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2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7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19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50</v>
      </c>
      <c r="Y550" s="742">
        <f t="shared" si="93"/>
        <v>52.800000000000004</v>
      </c>
      <c r="Z550" s="36">
        <f>IFERROR(IF(Y550=0,"",ROUNDUP(Y550/H550,0)*0.01196),"")</f>
        <v>0.1196</v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53.409090909090907</v>
      </c>
      <c r="BN550" s="64">
        <f t="shared" si="95"/>
        <v>56.400000000000006</v>
      </c>
      <c r="BO550" s="64">
        <f t="shared" si="96"/>
        <v>9.1054778554778545E-2</v>
      </c>
      <c r="BP550" s="64">
        <f t="shared" si="97"/>
        <v>9.6153846153846159E-2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69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874</v>
      </c>
      <c r="B552" s="54" t="s">
        <v>875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801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874</v>
      </c>
      <c r="B553" s="54" t="s">
        <v>877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5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874</v>
      </c>
      <c r="B554" s="54" t="s">
        <v>879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76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881</v>
      </c>
      <c r="B556" s="54" t="s">
        <v>884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886</v>
      </c>
      <c r="B557" s="54" t="s">
        <v>887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52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886</v>
      </c>
      <c r="B558" s="54" t="s">
        <v>889</v>
      </c>
      <c r="C558" s="31">
        <v>4301031384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886</v>
      </c>
      <c r="B559" s="54" t="s">
        <v>890</v>
      </c>
      <c r="C559" s="31">
        <v>4301031253</v>
      </c>
      <c r="D559" s="749">
        <v>4680115882096</v>
      </c>
      <c r="E559" s="750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79</v>
      </c>
      <c r="Q560" s="762"/>
      <c r="R560" s="762"/>
      <c r="S560" s="762"/>
      <c r="T560" s="762"/>
      <c r="U560" s="762"/>
      <c r="V560" s="763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9.4696969696969688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0.1196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79</v>
      </c>
      <c r="Q561" s="762"/>
      <c r="R561" s="762"/>
      <c r="S561" s="762"/>
      <c r="T561" s="762"/>
      <c r="U561" s="762"/>
      <c r="V561" s="763"/>
      <c r="W561" s="37" t="s">
        <v>68</v>
      </c>
      <c r="X561" s="743">
        <f>IFERROR(SUM(X548:X559),"0")</f>
        <v>50</v>
      </c>
      <c r="Y561" s="743">
        <f>IFERROR(SUM(Y548:Y559),"0")</f>
        <v>52.800000000000004</v>
      </c>
      <c r="Z561" s="37"/>
      <c r="AA561" s="744"/>
      <c r="AB561" s="744"/>
      <c r="AC561" s="744"/>
    </row>
    <row r="562" spans="1:68" ht="14.25" hidden="1" customHeight="1" x14ac:dyDescent="0.25">
      <c r="A562" s="758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892</v>
      </c>
      <c r="B563" s="54" t="s">
        <v>893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895</v>
      </c>
      <c r="B564" s="54" t="s">
        <v>896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898</v>
      </c>
      <c r="B565" s="54" t="s">
        <v>899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79</v>
      </c>
      <c r="Q566" s="762"/>
      <c r="R566" s="762"/>
      <c r="S566" s="762"/>
      <c r="T566" s="762"/>
      <c r="U566" s="762"/>
      <c r="V566" s="763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79</v>
      </c>
      <c r="Q567" s="762"/>
      <c r="R567" s="762"/>
      <c r="S567" s="762"/>
      <c r="T567" s="762"/>
      <c r="U567" s="762"/>
      <c r="V567" s="763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901</v>
      </c>
      <c r="B569" s="54" t="s">
        <v>902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904</v>
      </c>
      <c r="B570" s="54" t="s">
        <v>905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1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79</v>
      </c>
      <c r="Q571" s="762"/>
      <c r="R571" s="762"/>
      <c r="S571" s="762"/>
      <c r="T571" s="762"/>
      <c r="U571" s="762"/>
      <c r="V571" s="763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79</v>
      </c>
      <c r="Q572" s="762"/>
      <c r="R572" s="762"/>
      <c r="S572" s="762"/>
      <c r="T572" s="762"/>
      <c r="U572" s="762"/>
      <c r="V572" s="763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907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908</v>
      </c>
      <c r="B576" s="54" t="s">
        <v>909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68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79</v>
      </c>
      <c r="Q577" s="762"/>
      <c r="R577" s="762"/>
      <c r="S577" s="762"/>
      <c r="T577" s="762"/>
      <c r="U577" s="762"/>
      <c r="V577" s="763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79</v>
      </c>
      <c r="Q578" s="762"/>
      <c r="R578" s="762"/>
      <c r="S578" s="762"/>
      <c r="T578" s="762"/>
      <c r="U578" s="762"/>
      <c r="V578" s="763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913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914</v>
      </c>
      <c r="B582" s="54" t="s">
        <v>915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82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104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922</v>
      </c>
      <c r="B584" s="54" t="s">
        <v>923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901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926</v>
      </c>
      <c r="B585" s="54" t="s">
        <v>927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81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72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933</v>
      </c>
      <c r="B587" s="54" t="s">
        <v>934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20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936</v>
      </c>
      <c r="B588" s="54" t="s">
        <v>937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4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79</v>
      </c>
      <c r="Q589" s="762"/>
      <c r="R589" s="762"/>
      <c r="S589" s="762"/>
      <c r="T589" s="762"/>
      <c r="U589" s="762"/>
      <c r="V589" s="763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79</v>
      </c>
      <c r="Q590" s="762"/>
      <c r="R590" s="762"/>
      <c r="S590" s="762"/>
      <c r="T590" s="762"/>
      <c r="U590" s="762"/>
      <c r="V590" s="763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939</v>
      </c>
      <c r="B592" s="54" t="s">
        <v>940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10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943</v>
      </c>
      <c r="B593" s="54" t="s">
        <v>944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8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946</v>
      </c>
      <c r="B594" s="54" t="s">
        <v>947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57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950</v>
      </c>
      <c r="B595" s="54" t="s">
        <v>951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7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79</v>
      </c>
      <c r="Q596" s="762"/>
      <c r="R596" s="762"/>
      <c r="S596" s="762"/>
      <c r="T596" s="762"/>
      <c r="U596" s="762"/>
      <c r="V596" s="763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79</v>
      </c>
      <c r="Q597" s="762"/>
      <c r="R597" s="762"/>
      <c r="S597" s="762"/>
      <c r="T597" s="762"/>
      <c r="U597" s="762"/>
      <c r="V597" s="763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953</v>
      </c>
      <c r="B599" s="54" t="s">
        <v>954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59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957</v>
      </c>
      <c r="B600" s="54" t="s">
        <v>958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56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961</v>
      </c>
      <c r="B601" s="54" t="s">
        <v>962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8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965</v>
      </c>
      <c r="B602" s="54" t="s">
        <v>966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9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969</v>
      </c>
      <c r="B603" s="54" t="s">
        <v>970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21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973</v>
      </c>
      <c r="B604" s="54" t="s">
        <v>974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7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976</v>
      </c>
      <c r="B605" s="54" t="s">
        <v>977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25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79</v>
      </c>
      <c r="Q606" s="762"/>
      <c r="R606" s="762"/>
      <c r="S606" s="762"/>
      <c r="T606" s="762"/>
      <c r="U606" s="762"/>
      <c r="V606" s="763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79</v>
      </c>
      <c r="Q607" s="762"/>
      <c r="R607" s="762"/>
      <c r="S607" s="762"/>
      <c r="T607" s="762"/>
      <c r="U607" s="762"/>
      <c r="V607" s="763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979</v>
      </c>
      <c r="B609" s="54" t="s">
        <v>980</v>
      </c>
      <c r="C609" s="31">
        <v>4301051887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6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979</v>
      </c>
      <c r="B610" s="54" t="s">
        <v>983</v>
      </c>
      <c r="C610" s="31">
        <v>4301051746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934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985</v>
      </c>
      <c r="B611" s="54" t="s">
        <v>986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81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989</v>
      </c>
      <c r="B612" s="54" t="s">
        <v>990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91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992</v>
      </c>
      <c r="B613" s="54" t="s">
        <v>993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5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79</v>
      </c>
      <c r="Q614" s="762"/>
      <c r="R614" s="762"/>
      <c r="S614" s="762"/>
      <c r="T614" s="762"/>
      <c r="U614" s="762"/>
      <c r="V614" s="763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79</v>
      </c>
      <c r="Q615" s="762"/>
      <c r="R615" s="762"/>
      <c r="S615" s="762"/>
      <c r="T615" s="762"/>
      <c r="U615" s="762"/>
      <c r="V615" s="763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995</v>
      </c>
      <c r="B617" s="54" t="s">
        <v>996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83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995</v>
      </c>
      <c r="B618" s="54" t="s">
        <v>999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4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1001</v>
      </c>
      <c r="B619" s="54" t="s">
        <v>1002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7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1001</v>
      </c>
      <c r="B620" s="54" t="s">
        <v>1005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29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79</v>
      </c>
      <c r="Q621" s="762"/>
      <c r="R621" s="762"/>
      <c r="S621" s="762"/>
      <c r="T621" s="762"/>
      <c r="U621" s="762"/>
      <c r="V621" s="763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79</v>
      </c>
      <c r="Q622" s="762"/>
      <c r="R622" s="762"/>
      <c r="S622" s="762"/>
      <c r="T622" s="762"/>
      <c r="U622" s="762"/>
      <c r="V622" s="763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1008</v>
      </c>
      <c r="B625" s="54" t="s">
        <v>1009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53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1012</v>
      </c>
      <c r="B626" s="54" t="s">
        <v>1013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80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79</v>
      </c>
      <c r="Q627" s="762"/>
      <c r="R627" s="762"/>
      <c r="S627" s="762"/>
      <c r="T627" s="762"/>
      <c r="U627" s="762"/>
      <c r="V627" s="763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79</v>
      </c>
      <c r="Q628" s="762"/>
      <c r="R628" s="762"/>
      <c r="S628" s="762"/>
      <c r="T628" s="762"/>
      <c r="U628" s="762"/>
      <c r="V628" s="763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1016</v>
      </c>
      <c r="B630" s="54" t="s">
        <v>1017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84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79</v>
      </c>
      <c r="Q631" s="762"/>
      <c r="R631" s="762"/>
      <c r="S631" s="762"/>
      <c r="T631" s="762"/>
      <c r="U631" s="762"/>
      <c r="V631" s="763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79</v>
      </c>
      <c r="Q632" s="762"/>
      <c r="R632" s="762"/>
      <c r="S632" s="762"/>
      <c r="T632" s="762"/>
      <c r="U632" s="762"/>
      <c r="V632" s="763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1020</v>
      </c>
      <c r="B634" s="54" t="s">
        <v>1021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57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79</v>
      </c>
      <c r="Q635" s="762"/>
      <c r="R635" s="762"/>
      <c r="S635" s="762"/>
      <c r="T635" s="762"/>
      <c r="U635" s="762"/>
      <c r="V635" s="763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79</v>
      </c>
      <c r="Q636" s="762"/>
      <c r="R636" s="762"/>
      <c r="S636" s="762"/>
      <c r="T636" s="762"/>
      <c r="U636" s="762"/>
      <c r="V636" s="763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1024</v>
      </c>
      <c r="B638" s="54" t="s">
        <v>1025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5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1028</v>
      </c>
      <c r="B639" s="54" t="s">
        <v>1029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64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79</v>
      </c>
      <c r="Q640" s="762"/>
      <c r="R640" s="762"/>
      <c r="S640" s="762"/>
      <c r="T640" s="762"/>
      <c r="U640" s="762"/>
      <c r="V640" s="763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79</v>
      </c>
      <c r="Q641" s="762"/>
      <c r="R641" s="762"/>
      <c r="S641" s="762"/>
      <c r="T641" s="762"/>
      <c r="U641" s="762"/>
      <c r="V641" s="763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1032</v>
      </c>
      <c r="Q642" s="855"/>
      <c r="R642" s="855"/>
      <c r="S642" s="855"/>
      <c r="T642" s="855"/>
      <c r="U642" s="855"/>
      <c r="V642" s="85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1610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1702.03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1033</v>
      </c>
      <c r="Q643" s="855"/>
      <c r="R643" s="855"/>
      <c r="S643" s="855"/>
      <c r="T643" s="855"/>
      <c r="U643" s="855"/>
      <c r="V643" s="856"/>
      <c r="W643" s="37" t="s">
        <v>68</v>
      </c>
      <c r="X643" s="743">
        <f>IFERROR(SUM(BM22:BM639),"0")</f>
        <v>1697.1487988028705</v>
      </c>
      <c r="Y643" s="743">
        <f>IFERROR(SUM(BN22:BN639),"0")</f>
        <v>1794.5950000000007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1034</v>
      </c>
      <c r="Q644" s="855"/>
      <c r="R644" s="855"/>
      <c r="S644" s="855"/>
      <c r="T644" s="855"/>
      <c r="U644" s="855"/>
      <c r="V644" s="856"/>
      <c r="W644" s="37" t="s">
        <v>1035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1036</v>
      </c>
      <c r="Q645" s="855"/>
      <c r="R645" s="855"/>
      <c r="S645" s="855"/>
      <c r="T645" s="855"/>
      <c r="U645" s="855"/>
      <c r="V645" s="856"/>
      <c r="W645" s="37" t="s">
        <v>68</v>
      </c>
      <c r="X645" s="743">
        <f>GrossWeightTotal+PalletQtyTotal*25</f>
        <v>1772.1487988028705</v>
      </c>
      <c r="Y645" s="743">
        <f>GrossWeightTotalR+PalletQtyTotalR*25</f>
        <v>1869.5950000000007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1037</v>
      </c>
      <c r="Q646" s="855"/>
      <c r="R646" s="855"/>
      <c r="S646" s="855"/>
      <c r="T646" s="855"/>
      <c r="U646" s="855"/>
      <c r="V646" s="85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273.85525192447108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292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1038</v>
      </c>
      <c r="Q647" s="855"/>
      <c r="R647" s="855"/>
      <c r="S647" s="855"/>
      <c r="T647" s="855"/>
      <c r="U647" s="855"/>
      <c r="V647" s="85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3.3309200000000003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9" t="s">
        <v>87</v>
      </c>
      <c r="D649" s="795"/>
      <c r="E649" s="795"/>
      <c r="F649" s="795"/>
      <c r="G649" s="795"/>
      <c r="H649" s="796"/>
      <c r="I649" s="769" t="s">
        <v>285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631</v>
      </c>
      <c r="Y649" s="796"/>
      <c r="Z649" s="769" t="s">
        <v>715</v>
      </c>
      <c r="AA649" s="795"/>
      <c r="AB649" s="795"/>
      <c r="AC649" s="796"/>
      <c r="AD649" s="738" t="s">
        <v>805</v>
      </c>
      <c r="AE649" s="738" t="s">
        <v>907</v>
      </c>
      <c r="AF649" s="769" t="s">
        <v>913</v>
      </c>
      <c r="AG649" s="796"/>
    </row>
    <row r="650" spans="1:33" ht="14.25" customHeight="1" thickTop="1" x14ac:dyDescent="0.2">
      <c r="A650" s="1045" t="s">
        <v>1041</v>
      </c>
      <c r="B650" s="769" t="s">
        <v>62</v>
      </c>
      <c r="C650" s="769" t="s">
        <v>88</v>
      </c>
      <c r="D650" s="769" t="s">
        <v>113</v>
      </c>
      <c r="E650" s="769" t="s">
        <v>184</v>
      </c>
      <c r="F650" s="769" t="s">
        <v>210</v>
      </c>
      <c r="G650" s="769" t="s">
        <v>251</v>
      </c>
      <c r="H650" s="769" t="s">
        <v>87</v>
      </c>
      <c r="I650" s="769" t="s">
        <v>286</v>
      </c>
      <c r="J650" s="769" t="s">
        <v>315</v>
      </c>
      <c r="K650" s="769" t="s">
        <v>391</v>
      </c>
      <c r="L650" s="769" t="s">
        <v>411</v>
      </c>
      <c r="M650" s="769" t="s">
        <v>436</v>
      </c>
      <c r="N650" s="739"/>
      <c r="O650" s="769" t="s">
        <v>463</v>
      </c>
      <c r="P650" s="769" t="s">
        <v>466</v>
      </c>
      <c r="Q650" s="769" t="s">
        <v>475</v>
      </c>
      <c r="R650" s="769" t="s">
        <v>493</v>
      </c>
      <c r="S650" s="769" t="s">
        <v>506</v>
      </c>
      <c r="T650" s="769" t="s">
        <v>519</v>
      </c>
      <c r="U650" s="769" t="s">
        <v>532</v>
      </c>
      <c r="V650" s="769" t="s">
        <v>536</v>
      </c>
      <c r="W650" s="769" t="s">
        <v>618</v>
      </c>
      <c r="X650" s="769" t="s">
        <v>632</v>
      </c>
      <c r="Y650" s="769" t="s">
        <v>673</v>
      </c>
      <c r="Z650" s="769" t="s">
        <v>716</v>
      </c>
      <c r="AA650" s="769" t="s">
        <v>769</v>
      </c>
      <c r="AB650" s="769" t="s">
        <v>786</v>
      </c>
      <c r="AC650" s="769" t="s">
        <v>798</v>
      </c>
      <c r="AD650" s="769" t="s">
        <v>805</v>
      </c>
      <c r="AE650" s="769" t="s">
        <v>907</v>
      </c>
      <c r="AF650" s="769" t="s">
        <v>913</v>
      </c>
      <c r="AG650" s="769" t="s">
        <v>1007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27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84.3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148.60000000000002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83.76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392.4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9.6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78.449999999999989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576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81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9.7200000000000006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211.20000000000002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610,00"/>
        <filter val="1 697,15"/>
        <filter val="1 772,15"/>
        <filter val="1,00"/>
        <filter val="1,01"/>
        <filter val="1,76"/>
        <filter val="10,00"/>
        <filter val="11,74"/>
        <filter val="12,00"/>
        <filter val="13,00"/>
        <filter val="15,00"/>
        <filter val="15,47"/>
        <filter val="16,00"/>
        <filter val="16,29"/>
        <filter val="164,00"/>
        <filter val="18,10"/>
        <filter val="19,00"/>
        <filter val="19,87"/>
        <filter val="198,00"/>
        <filter val="2,00"/>
        <filter val="2,04"/>
        <filter val="2,35"/>
        <filter val="2,78"/>
        <filter val="204,00"/>
        <filter val="22,00"/>
        <filter val="232,00"/>
        <filter val="24,00"/>
        <filter val="25,00"/>
        <filter val="27,00"/>
        <filter val="273,86"/>
        <filter val="28,00"/>
        <filter val="29,00"/>
        <filter val="298,00"/>
        <filter val="3"/>
        <filter val="3,00"/>
        <filter val="3,33"/>
        <filter val="3,78"/>
        <filter val="34,00"/>
        <filter val="36,00"/>
        <filter val="38,00"/>
        <filter val="39,00"/>
        <filter val="4,54"/>
        <filter val="40,00"/>
        <filter val="41,00"/>
        <filter val="42,00"/>
        <filter val="42,22"/>
        <filter val="44,00"/>
        <filter val="48,00"/>
        <filter val="49,00"/>
        <filter val="5,00"/>
        <filter val="50,00"/>
        <filter val="58,00"/>
        <filter val="6,00"/>
        <filter val="6,24"/>
        <filter val="62,00"/>
        <filter val="63,51"/>
        <filter val="66,00"/>
        <filter val="67,00"/>
        <filter val="68,00"/>
        <filter val="69,00"/>
        <filter val="7,00"/>
        <filter val="76,00"/>
        <filter val="8,00"/>
        <filter val="8,39"/>
        <filter val="8,89"/>
        <filter val="80,00"/>
        <filter val="86,00"/>
        <filter val="9,47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