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D51FE3-1888-493D-B7BA-4238857B5E4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Z639" i="1" s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P620" i="1" s="1"/>
  <c r="BO619" i="1"/>
  <c r="BM619" i="1"/>
  <c r="Z619" i="1"/>
  <c r="Y619" i="1"/>
  <c r="BN619" i="1" s="1"/>
  <c r="BO618" i="1"/>
  <c r="BM618" i="1"/>
  <c r="Y618" i="1"/>
  <c r="Z618" i="1" s="1"/>
  <c r="BP617" i="1"/>
  <c r="BO617" i="1"/>
  <c r="BN617" i="1"/>
  <c r="BM617" i="1"/>
  <c r="Z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Z605" i="1" s="1"/>
  <c r="BO604" i="1"/>
  <c r="BM604" i="1"/>
  <c r="Z604" i="1"/>
  <c r="Y604" i="1"/>
  <c r="BN604" i="1" s="1"/>
  <c r="BO603" i="1"/>
  <c r="BM603" i="1"/>
  <c r="Y603" i="1"/>
  <c r="BP603" i="1" s="1"/>
  <c r="BO602" i="1"/>
  <c r="BM602" i="1"/>
  <c r="Z602" i="1"/>
  <c r="Y602" i="1"/>
  <c r="BN602" i="1" s="1"/>
  <c r="BO601" i="1"/>
  <c r="BM601" i="1"/>
  <c r="Y601" i="1"/>
  <c r="Z601" i="1" s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Z586" i="1" s="1"/>
  <c r="BO585" i="1"/>
  <c r="BM585" i="1"/>
  <c r="Y585" i="1"/>
  <c r="BP585" i="1" s="1"/>
  <c r="BO584" i="1"/>
  <c r="BN584" i="1"/>
  <c r="BM584" i="1"/>
  <c r="Z584" i="1"/>
  <c r="Y584" i="1"/>
  <c r="BP584" i="1" s="1"/>
  <c r="BP583" i="1"/>
  <c r="BO583" i="1"/>
  <c r="BM583" i="1"/>
  <c r="Y583" i="1"/>
  <c r="BN583" i="1" s="1"/>
  <c r="BO582" i="1"/>
  <c r="BM582" i="1"/>
  <c r="Y582" i="1"/>
  <c r="BP582" i="1" s="1"/>
  <c r="X578" i="1"/>
  <c r="X577" i="1"/>
  <c r="BO576" i="1"/>
  <c r="BM576" i="1"/>
  <c r="Y576" i="1"/>
  <c r="X572" i="1"/>
  <c r="X571" i="1"/>
  <c r="BO570" i="1"/>
  <c r="BM570" i="1"/>
  <c r="Y570" i="1"/>
  <c r="BP570" i="1" s="1"/>
  <c r="BO569" i="1"/>
  <c r="BN569" i="1"/>
  <c r="BM569" i="1"/>
  <c r="Z569" i="1"/>
  <c r="Y569" i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BP563" i="1" s="1"/>
  <c r="P563" i="1"/>
  <c r="X561" i="1"/>
  <c r="X560" i="1"/>
  <c r="BP559" i="1"/>
  <c r="BO559" i="1"/>
  <c r="BM559" i="1"/>
  <c r="Y559" i="1"/>
  <c r="BN559" i="1" s="1"/>
  <c r="P559" i="1"/>
  <c r="BO558" i="1"/>
  <c r="BM558" i="1"/>
  <c r="Y558" i="1"/>
  <c r="P558" i="1"/>
  <c r="BO557" i="1"/>
  <c r="BM557" i="1"/>
  <c r="Y557" i="1"/>
  <c r="BP557" i="1" s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Z553" i="1" s="1"/>
  <c r="BP552" i="1"/>
  <c r="BO552" i="1"/>
  <c r="BM552" i="1"/>
  <c r="Y552" i="1"/>
  <c r="BO551" i="1"/>
  <c r="BM551" i="1"/>
  <c r="Y551" i="1"/>
  <c r="BP551" i="1" s="1"/>
  <c r="BO550" i="1"/>
  <c r="BM550" i="1"/>
  <c r="Y550" i="1"/>
  <c r="BO549" i="1"/>
  <c r="BM549" i="1"/>
  <c r="Y549" i="1"/>
  <c r="Z549" i="1" s="1"/>
  <c r="BO548" i="1"/>
  <c r="BM548" i="1"/>
  <c r="Z548" i="1"/>
  <c r="Y548" i="1"/>
  <c r="BN548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BP535" i="1" s="1"/>
  <c r="BO534" i="1"/>
  <c r="BM534" i="1"/>
  <c r="Z534" i="1"/>
  <c r="Y534" i="1"/>
  <c r="BN534" i="1" s="1"/>
  <c r="P534" i="1"/>
  <c r="BO533" i="1"/>
  <c r="BM533" i="1"/>
  <c r="Y533" i="1"/>
  <c r="P533" i="1"/>
  <c r="BO532" i="1"/>
  <c r="BM532" i="1"/>
  <c r="Y532" i="1"/>
  <c r="BP532" i="1" s="1"/>
  <c r="BP531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BP526" i="1" s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Z522" i="1"/>
  <c r="Y522" i="1"/>
  <c r="BN522" i="1" s="1"/>
  <c r="P522" i="1"/>
  <c r="X518" i="1"/>
  <c r="X517" i="1"/>
  <c r="BO516" i="1"/>
  <c r="BM516" i="1"/>
  <c r="Y516" i="1"/>
  <c r="Y518" i="1" s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Z507" i="1" s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BP500" i="1" s="1"/>
  <c r="P500" i="1"/>
  <c r="BO499" i="1"/>
  <c r="BM499" i="1"/>
  <c r="Y499" i="1"/>
  <c r="BO498" i="1"/>
  <c r="BM498" i="1"/>
  <c r="Y498" i="1"/>
  <c r="P498" i="1"/>
  <c r="BP497" i="1"/>
  <c r="BO497" i="1"/>
  <c r="BM497" i="1"/>
  <c r="Y497" i="1"/>
  <c r="BN497" i="1" s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M483" i="1"/>
  <c r="Y483" i="1"/>
  <c r="P483" i="1"/>
  <c r="X481" i="1"/>
  <c r="X480" i="1"/>
  <c r="BO479" i="1"/>
  <c r="BM479" i="1"/>
  <c r="Y479" i="1"/>
  <c r="BP479" i="1" s="1"/>
  <c r="P479" i="1"/>
  <c r="BO478" i="1"/>
  <c r="BM478" i="1"/>
  <c r="Y478" i="1"/>
  <c r="BO477" i="1"/>
  <c r="BM477" i="1"/>
  <c r="Y477" i="1"/>
  <c r="P477" i="1"/>
  <c r="BP476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Z473" i="1" s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P467" i="1" s="1"/>
  <c r="BP466" i="1"/>
  <c r="BO466" i="1"/>
  <c r="BN466" i="1"/>
  <c r="BM466" i="1"/>
  <c r="Z466" i="1"/>
  <c r="Y466" i="1"/>
  <c r="BO465" i="1"/>
  <c r="BM465" i="1"/>
  <c r="Y465" i="1"/>
  <c r="Z465" i="1" s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Z454" i="1" s="1"/>
  <c r="P454" i="1"/>
  <c r="BO453" i="1"/>
  <c r="BM453" i="1"/>
  <c r="Y453" i="1"/>
  <c r="P453" i="1"/>
  <c r="BP452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P441" i="1"/>
  <c r="BO441" i="1"/>
  <c r="BM441" i="1"/>
  <c r="Y441" i="1"/>
  <c r="BN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M437" i="1"/>
  <c r="Y437" i="1"/>
  <c r="BN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Z419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M409" i="1"/>
  <c r="Y409" i="1"/>
  <c r="BN409" i="1" s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Z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N382" i="1"/>
  <c r="BM382" i="1"/>
  <c r="Z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Z374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N366" i="1"/>
  <c r="BM366" i="1"/>
  <c r="Z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Z360" i="1" s="1"/>
  <c r="P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N349" i="1"/>
  <c r="BM349" i="1"/>
  <c r="Z349" i="1"/>
  <c r="Y349" i="1"/>
  <c r="BP349" i="1" s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N267" i="1"/>
  <c r="BM267" i="1"/>
  <c r="Z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N250" i="1"/>
  <c r="BM250" i="1"/>
  <c r="Z250" i="1"/>
  <c r="Y250" i="1"/>
  <c r="BP250" i="1" s="1"/>
  <c r="P250" i="1"/>
  <c r="BO249" i="1"/>
  <c r="BM249" i="1"/>
  <c r="Y249" i="1"/>
  <c r="P249" i="1"/>
  <c r="BO248" i="1"/>
  <c r="BM248" i="1"/>
  <c r="Y248" i="1"/>
  <c r="Z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N239" i="1"/>
  <c r="BM239" i="1"/>
  <c r="Z239" i="1"/>
  <c r="Y239" i="1"/>
  <c r="BP239" i="1" s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Y243" i="1" s="1"/>
  <c r="P235" i="1"/>
  <c r="X232" i="1"/>
  <c r="X231" i="1"/>
  <c r="BO230" i="1"/>
  <c r="BM230" i="1"/>
  <c r="Z230" i="1"/>
  <c r="Y230" i="1"/>
  <c r="BP230" i="1" s="1"/>
  <c r="P230" i="1"/>
  <c r="BO229" i="1"/>
  <c r="BM229" i="1"/>
  <c r="Y229" i="1"/>
  <c r="P229" i="1"/>
  <c r="BO228" i="1"/>
  <c r="BM228" i="1"/>
  <c r="Y228" i="1"/>
  <c r="Z228" i="1" s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Z219" i="1" s="1"/>
  <c r="P219" i="1"/>
  <c r="BO218" i="1"/>
  <c r="BM218" i="1"/>
  <c r="Y218" i="1"/>
  <c r="BP218" i="1" s="1"/>
  <c r="P218" i="1"/>
  <c r="BO217" i="1"/>
  <c r="BM217" i="1"/>
  <c r="Z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Z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N205" i="1"/>
  <c r="BM205" i="1"/>
  <c r="Z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Z203" i="1" s="1"/>
  <c r="P203" i="1"/>
  <c r="BO202" i="1"/>
  <c r="BM202" i="1"/>
  <c r="Y202" i="1"/>
  <c r="BP202" i="1" s="1"/>
  <c r="P202" i="1"/>
  <c r="BO201" i="1"/>
  <c r="BM201" i="1"/>
  <c r="Y201" i="1"/>
  <c r="P201" i="1"/>
  <c r="X199" i="1"/>
  <c r="X198" i="1"/>
  <c r="BO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BP192" i="1" s="1"/>
  <c r="P192" i="1"/>
  <c r="BO191" i="1"/>
  <c r="BN191" i="1"/>
  <c r="BM191" i="1"/>
  <c r="Z191" i="1"/>
  <c r="Y191" i="1"/>
  <c r="BP191" i="1" s="1"/>
  <c r="P191" i="1"/>
  <c r="X188" i="1"/>
  <c r="X187" i="1"/>
  <c r="BO186" i="1"/>
  <c r="BM186" i="1"/>
  <c r="Y186" i="1"/>
  <c r="Z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N182" i="1"/>
  <c r="BM182" i="1"/>
  <c r="Z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8" i="1" s="1"/>
  <c r="X176" i="1"/>
  <c r="X175" i="1"/>
  <c r="BO174" i="1"/>
  <c r="BM174" i="1"/>
  <c r="Y174" i="1"/>
  <c r="P174" i="1"/>
  <c r="X170" i="1"/>
  <c r="X169" i="1"/>
  <c r="BO168" i="1"/>
  <c r="BM168" i="1"/>
  <c r="Y168" i="1"/>
  <c r="BP168" i="1" s="1"/>
  <c r="P168" i="1"/>
  <c r="BO167" i="1"/>
  <c r="BN167" i="1"/>
  <c r="BM167" i="1"/>
  <c r="Z167" i="1"/>
  <c r="Y167" i="1"/>
  <c r="Y169" i="1" s="1"/>
  <c r="P167" i="1"/>
  <c r="X165" i="1"/>
  <c r="X164" i="1"/>
  <c r="BO163" i="1"/>
  <c r="BN163" i="1"/>
  <c r="BM163" i="1"/>
  <c r="Z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N161" i="1" s="1"/>
  <c r="P161" i="1"/>
  <c r="BO160" i="1"/>
  <c r="BM160" i="1"/>
  <c r="Y160" i="1"/>
  <c r="BP160" i="1" s="1"/>
  <c r="P160" i="1"/>
  <c r="BO159" i="1"/>
  <c r="BM159" i="1"/>
  <c r="Z159" i="1"/>
  <c r="Y159" i="1"/>
  <c r="BP159" i="1" s="1"/>
  <c r="P159" i="1"/>
  <c r="X157" i="1"/>
  <c r="X156" i="1"/>
  <c r="BO155" i="1"/>
  <c r="BM155" i="1"/>
  <c r="Y155" i="1"/>
  <c r="BP155" i="1" s="1"/>
  <c r="P155" i="1"/>
  <c r="X152" i="1"/>
  <c r="X151" i="1"/>
  <c r="BO150" i="1"/>
  <c r="BM150" i="1"/>
  <c r="Y150" i="1"/>
  <c r="Z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X142" i="1"/>
  <c r="X141" i="1"/>
  <c r="BO140" i="1"/>
  <c r="BM140" i="1"/>
  <c r="Y140" i="1"/>
  <c r="BN140" i="1" s="1"/>
  <c r="P140" i="1"/>
  <c r="BO139" i="1"/>
  <c r="BM139" i="1"/>
  <c r="Y139" i="1"/>
  <c r="P139" i="1"/>
  <c r="X136" i="1"/>
  <c r="X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M125" i="1"/>
  <c r="Y125" i="1"/>
  <c r="BN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N113" i="1" s="1"/>
  <c r="P113" i="1"/>
  <c r="BO112" i="1"/>
  <c r="BM112" i="1"/>
  <c r="Y112" i="1"/>
  <c r="BP112" i="1" s="1"/>
  <c r="P112" i="1"/>
  <c r="BO111" i="1"/>
  <c r="BM111" i="1"/>
  <c r="Z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Z109" i="1" s="1"/>
  <c r="P109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O98" i="1"/>
  <c r="BM98" i="1"/>
  <c r="Z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N92" i="1"/>
  <c r="BM92" i="1"/>
  <c r="Z92" i="1"/>
  <c r="Y92" i="1"/>
  <c r="BP92" i="1" s="1"/>
  <c r="P92" i="1"/>
  <c r="BO91" i="1"/>
  <c r="BM91" i="1"/>
  <c r="Y91" i="1"/>
  <c r="P91" i="1"/>
  <c r="X88" i="1"/>
  <c r="X87" i="1"/>
  <c r="BO86" i="1"/>
  <c r="BM86" i="1"/>
  <c r="Y86" i="1"/>
  <c r="BP86" i="1" s="1"/>
  <c r="P86" i="1"/>
  <c r="BO85" i="1"/>
  <c r="BN85" i="1"/>
  <c r="BM85" i="1"/>
  <c r="Z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Z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N75" i="1"/>
  <c r="BM75" i="1"/>
  <c r="Z75" i="1"/>
  <c r="Y75" i="1"/>
  <c r="BP75" i="1" s="1"/>
  <c r="P75" i="1"/>
  <c r="X73" i="1"/>
  <c r="X72" i="1"/>
  <c r="BO71" i="1"/>
  <c r="BN71" i="1"/>
  <c r="BM71" i="1"/>
  <c r="Z71" i="1"/>
  <c r="Y71" i="1"/>
  <c r="BP71" i="1" s="1"/>
  <c r="P71" i="1"/>
  <c r="BO70" i="1"/>
  <c r="BM70" i="1"/>
  <c r="Y70" i="1"/>
  <c r="BP70" i="1" s="1"/>
  <c r="P70" i="1"/>
  <c r="BO69" i="1"/>
  <c r="BM69" i="1"/>
  <c r="Y69" i="1"/>
  <c r="Z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Z61" i="1" s="1"/>
  <c r="P61" i="1"/>
  <c r="BO60" i="1"/>
  <c r="BM60" i="1"/>
  <c r="Y60" i="1"/>
  <c r="BP60" i="1" s="1"/>
  <c r="P60" i="1"/>
  <c r="BO59" i="1"/>
  <c r="BM59" i="1"/>
  <c r="Y59" i="1"/>
  <c r="BP59" i="1" s="1"/>
  <c r="P59" i="1"/>
  <c r="X57" i="1"/>
  <c r="X56" i="1"/>
  <c r="BO55" i="1"/>
  <c r="BM55" i="1"/>
  <c r="Y55" i="1"/>
  <c r="Z55" i="1" s="1"/>
  <c r="P55" i="1"/>
  <c r="BO54" i="1"/>
  <c r="BM54" i="1"/>
  <c r="Y54" i="1"/>
  <c r="BP54" i="1" s="1"/>
  <c r="P54" i="1"/>
  <c r="BO53" i="1"/>
  <c r="BM53" i="1"/>
  <c r="Z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Z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Z22" i="1" s="1"/>
  <c r="P22" i="1"/>
  <c r="H10" i="1"/>
  <c r="A9" i="1"/>
  <c r="A10" i="1" s="1"/>
  <c r="D7" i="1"/>
  <c r="Q6" i="1"/>
  <c r="P2" i="1"/>
  <c r="BN22" i="1" l="1"/>
  <c r="BP22" i="1"/>
  <c r="BN55" i="1"/>
  <c r="BP55" i="1"/>
  <c r="BN150" i="1"/>
  <c r="BP150" i="1"/>
  <c r="Y156" i="1"/>
  <c r="BP201" i="1"/>
  <c r="Z201" i="1"/>
  <c r="BN265" i="1"/>
  <c r="BP265" i="1"/>
  <c r="BP292" i="1"/>
  <c r="BN292" i="1"/>
  <c r="Z292" i="1"/>
  <c r="BN299" i="1"/>
  <c r="Y300" i="1"/>
  <c r="BP299" i="1"/>
  <c r="BN303" i="1"/>
  <c r="BP303" i="1"/>
  <c r="BP307" i="1"/>
  <c r="BN307" i="1"/>
  <c r="Z307" i="1"/>
  <c r="BP322" i="1"/>
  <c r="BN322" i="1"/>
  <c r="Z322" i="1"/>
  <c r="BN374" i="1"/>
  <c r="BP374" i="1"/>
  <c r="BP376" i="1"/>
  <c r="Z376" i="1"/>
  <c r="BP411" i="1"/>
  <c r="BN411" i="1"/>
  <c r="Z411" i="1"/>
  <c r="BP445" i="1"/>
  <c r="BN445" i="1"/>
  <c r="Z445" i="1"/>
  <c r="BN454" i="1"/>
  <c r="BP454" i="1"/>
  <c r="BN464" i="1"/>
  <c r="Z464" i="1"/>
  <c r="BN470" i="1"/>
  <c r="Z470" i="1"/>
  <c r="BN506" i="1"/>
  <c r="Z506" i="1"/>
  <c r="Y513" i="1"/>
  <c r="Z512" i="1"/>
  <c r="Z513" i="1" s="1"/>
  <c r="BN528" i="1"/>
  <c r="BP528" i="1"/>
  <c r="BN549" i="1"/>
  <c r="BN550" i="1"/>
  <c r="Z550" i="1"/>
  <c r="BN556" i="1"/>
  <c r="Z556" i="1"/>
  <c r="BP588" i="1"/>
  <c r="BN588" i="1"/>
  <c r="Z588" i="1"/>
  <c r="BN600" i="1"/>
  <c r="Z600" i="1"/>
  <c r="BN605" i="1"/>
  <c r="Y621" i="1"/>
  <c r="Y632" i="1"/>
  <c r="BN630" i="1"/>
  <c r="Z630" i="1"/>
  <c r="Z631" i="1" s="1"/>
  <c r="Y631" i="1"/>
  <c r="BN639" i="1"/>
  <c r="Z24" i="1"/>
  <c r="BN24" i="1"/>
  <c r="Z36" i="1"/>
  <c r="BN36" i="1"/>
  <c r="Z51" i="1"/>
  <c r="BN51" i="1"/>
  <c r="Z59" i="1"/>
  <c r="BN59" i="1"/>
  <c r="BN61" i="1"/>
  <c r="Z67" i="1"/>
  <c r="BN69" i="1"/>
  <c r="BP69" i="1"/>
  <c r="BN79" i="1"/>
  <c r="BP79" i="1"/>
  <c r="Z104" i="1"/>
  <c r="BN104" i="1"/>
  <c r="BN109" i="1"/>
  <c r="BP109" i="1"/>
  <c r="BP113" i="1"/>
  <c r="Z119" i="1"/>
  <c r="BN119" i="1"/>
  <c r="Z123" i="1"/>
  <c r="Z127" i="1"/>
  <c r="BN127" i="1"/>
  <c r="BP140" i="1"/>
  <c r="Z155" i="1"/>
  <c r="Z156" i="1" s="1"/>
  <c r="BN155" i="1"/>
  <c r="BP161" i="1"/>
  <c r="Z180" i="1"/>
  <c r="BN180" i="1"/>
  <c r="BN186" i="1"/>
  <c r="BP186" i="1"/>
  <c r="BP197" i="1"/>
  <c r="BN197" i="1"/>
  <c r="BN219" i="1"/>
  <c r="BP219" i="1"/>
  <c r="BP221" i="1"/>
  <c r="BN221" i="1"/>
  <c r="Z221" i="1"/>
  <c r="BP237" i="1"/>
  <c r="BN237" i="1"/>
  <c r="Z237" i="1"/>
  <c r="BN283" i="1"/>
  <c r="BP283" i="1"/>
  <c r="Y339" i="1"/>
  <c r="Z337" i="1"/>
  <c r="Z338" i="1" s="1"/>
  <c r="BP347" i="1"/>
  <c r="BN347" i="1"/>
  <c r="Z347" i="1"/>
  <c r="BP399" i="1"/>
  <c r="BN399" i="1"/>
  <c r="Z399" i="1"/>
  <c r="BP407" i="1"/>
  <c r="Z407" i="1"/>
  <c r="BN419" i="1"/>
  <c r="BP419" i="1"/>
  <c r="BP425" i="1"/>
  <c r="BN425" i="1"/>
  <c r="Z425" i="1"/>
  <c r="BP439" i="1"/>
  <c r="Z439" i="1"/>
  <c r="BN452" i="1"/>
  <c r="Z452" i="1"/>
  <c r="BP464" i="1"/>
  <c r="BP470" i="1"/>
  <c r="BN476" i="1"/>
  <c r="Z476" i="1"/>
  <c r="BP506" i="1"/>
  <c r="BP512" i="1"/>
  <c r="Y517" i="1"/>
  <c r="BN531" i="1"/>
  <c r="Z531" i="1"/>
  <c r="BP550" i="1"/>
  <c r="BN552" i="1"/>
  <c r="Z552" i="1"/>
  <c r="BP556" i="1"/>
  <c r="BN563" i="1"/>
  <c r="BN582" i="1"/>
  <c r="BN587" i="1"/>
  <c r="BP587" i="1"/>
  <c r="BP600" i="1"/>
  <c r="BN203" i="1"/>
  <c r="BP203" i="1"/>
  <c r="BN215" i="1"/>
  <c r="BP215" i="1"/>
  <c r="BN228" i="1"/>
  <c r="BP228" i="1"/>
  <c r="BN248" i="1"/>
  <c r="BP248" i="1"/>
  <c r="BN327" i="1"/>
  <c r="Y343" i="1"/>
  <c r="BN360" i="1"/>
  <c r="BP360" i="1"/>
  <c r="Y427" i="1"/>
  <c r="BN465" i="1"/>
  <c r="BN473" i="1"/>
  <c r="BP473" i="1"/>
  <c r="Y509" i="1"/>
  <c r="BN507" i="1"/>
  <c r="BP522" i="1"/>
  <c r="BP534" i="1"/>
  <c r="BP548" i="1"/>
  <c r="BN553" i="1"/>
  <c r="BP553" i="1"/>
  <c r="BN586" i="1"/>
  <c r="BP586" i="1"/>
  <c r="Y607" i="1"/>
  <c r="BN601" i="1"/>
  <c r="BP602" i="1"/>
  <c r="BP604" i="1"/>
  <c r="BN618" i="1"/>
  <c r="BP619" i="1"/>
  <c r="Y641" i="1"/>
  <c r="Y135" i="1"/>
  <c r="Z235" i="1"/>
  <c r="Z565" i="1"/>
  <c r="Z638" i="1"/>
  <c r="Z640" i="1" s="1"/>
  <c r="BN38" i="1"/>
  <c r="Z77" i="1"/>
  <c r="E652" i="1"/>
  <c r="BN98" i="1"/>
  <c r="BN111" i="1"/>
  <c r="BN123" i="1"/>
  <c r="Z133" i="1"/>
  <c r="BN159" i="1"/>
  <c r="Z184" i="1"/>
  <c r="Y199" i="1"/>
  <c r="BN201" i="1"/>
  <c r="Z213" i="1"/>
  <c r="BN217" i="1"/>
  <c r="BN230" i="1"/>
  <c r="Z241" i="1"/>
  <c r="Z294" i="1"/>
  <c r="BN337" i="1"/>
  <c r="Z342" i="1"/>
  <c r="Z343" i="1" s="1"/>
  <c r="Z351" i="1"/>
  <c r="Z358" i="1"/>
  <c r="BN376" i="1"/>
  <c r="BN388" i="1"/>
  <c r="BN407" i="1"/>
  <c r="Z435" i="1"/>
  <c r="BN439" i="1"/>
  <c r="BP465" i="1"/>
  <c r="Z467" i="1"/>
  <c r="Z479" i="1"/>
  <c r="Y485" i="1"/>
  <c r="Z505" i="1"/>
  <c r="Z508" i="1" s="1"/>
  <c r="BP507" i="1"/>
  <c r="BN512" i="1"/>
  <c r="Z516" i="1"/>
  <c r="Z517" i="1" s="1"/>
  <c r="Z526" i="1"/>
  <c r="Z535" i="1"/>
  <c r="BP549" i="1"/>
  <c r="Z551" i="1"/>
  <c r="Z557" i="1"/>
  <c r="Y572" i="1"/>
  <c r="Z599" i="1"/>
  <c r="BP601" i="1"/>
  <c r="Z603" i="1"/>
  <c r="BP605" i="1"/>
  <c r="BP618" i="1"/>
  <c r="Z620" i="1"/>
  <c r="Z621" i="1" s="1"/>
  <c r="Z102" i="1"/>
  <c r="Z129" i="1"/>
  <c r="Z223" i="1"/>
  <c r="Z368" i="1"/>
  <c r="Z413" i="1"/>
  <c r="Z424" i="1"/>
  <c r="Z426" i="1" s="1"/>
  <c r="Z500" i="1"/>
  <c r="Z532" i="1"/>
  <c r="Z570" i="1"/>
  <c r="Z571" i="1" s="1"/>
  <c r="Z585" i="1"/>
  <c r="Y589" i="1"/>
  <c r="Z49" i="1"/>
  <c r="BN53" i="1"/>
  <c r="BN67" i="1"/>
  <c r="BN44" i="1"/>
  <c r="Y63" i="1"/>
  <c r="BP61" i="1"/>
  <c r="Y73" i="1"/>
  <c r="Y106" i="1"/>
  <c r="BN102" i="1"/>
  <c r="Z113" i="1"/>
  <c r="Y121" i="1"/>
  <c r="Z125" i="1"/>
  <c r="BN129" i="1"/>
  <c r="Z140" i="1"/>
  <c r="Y146" i="1"/>
  <c r="Z161" i="1"/>
  <c r="BP167" i="1"/>
  <c r="I652" i="1"/>
  <c r="BN178" i="1"/>
  <c r="BN207" i="1"/>
  <c r="BN223" i="1"/>
  <c r="BN235" i="1"/>
  <c r="BN252" i="1"/>
  <c r="Z265" i="1"/>
  <c r="BN269" i="1"/>
  <c r="Z283" i="1"/>
  <c r="Z299" i="1"/>
  <c r="Z300" i="1" s="1"/>
  <c r="Y304" i="1"/>
  <c r="BN354" i="1"/>
  <c r="BN368" i="1"/>
  <c r="Z409" i="1"/>
  <c r="BN413" i="1"/>
  <c r="BN424" i="1"/>
  <c r="Z441" i="1"/>
  <c r="Z483" i="1"/>
  <c r="Z497" i="1"/>
  <c r="BN500" i="1"/>
  <c r="BN532" i="1"/>
  <c r="BN565" i="1"/>
  <c r="BN570" i="1"/>
  <c r="BN585" i="1"/>
  <c r="BN638" i="1"/>
  <c r="BP639" i="1"/>
  <c r="Y46" i="1"/>
  <c r="BN49" i="1"/>
  <c r="BN77" i="1"/>
  <c r="BN133" i="1"/>
  <c r="BN184" i="1"/>
  <c r="BN213" i="1"/>
  <c r="BN241" i="1"/>
  <c r="BN294" i="1"/>
  <c r="T652" i="1"/>
  <c r="BP337" i="1"/>
  <c r="BN342" i="1"/>
  <c r="BN351" i="1"/>
  <c r="BN358" i="1"/>
  <c r="BN435" i="1"/>
  <c r="BN467" i="1"/>
  <c r="BN479" i="1"/>
  <c r="BN505" i="1"/>
  <c r="Y508" i="1"/>
  <c r="BN516" i="1"/>
  <c r="BN526" i="1"/>
  <c r="BN535" i="1"/>
  <c r="BN551" i="1"/>
  <c r="BN557" i="1"/>
  <c r="BN599" i="1"/>
  <c r="BN603" i="1"/>
  <c r="Y606" i="1"/>
  <c r="BN620" i="1"/>
  <c r="Z44" i="1"/>
  <c r="Z178" i="1"/>
  <c r="Z207" i="1"/>
  <c r="Z252" i="1"/>
  <c r="Z269" i="1"/>
  <c r="Z354" i="1"/>
  <c r="BP178" i="1"/>
  <c r="Y225" i="1"/>
  <c r="BP235" i="1"/>
  <c r="Z303" i="1"/>
  <c r="Z304" i="1" s="1"/>
  <c r="Z327" i="1"/>
  <c r="BP424" i="1"/>
  <c r="Y426" i="1"/>
  <c r="Z437" i="1"/>
  <c r="BN483" i="1"/>
  <c r="Z528" i="1"/>
  <c r="Z559" i="1"/>
  <c r="Y567" i="1"/>
  <c r="Z583" i="1"/>
  <c r="Z587" i="1"/>
  <c r="BP638" i="1"/>
  <c r="Y640" i="1"/>
  <c r="X644" i="1"/>
  <c r="Y81" i="1"/>
  <c r="BP133" i="1"/>
  <c r="G652" i="1"/>
  <c r="Y338" i="1"/>
  <c r="BP342" i="1"/>
  <c r="BP505" i="1"/>
  <c r="BP516" i="1"/>
  <c r="Z563" i="1"/>
  <c r="Y590" i="1"/>
  <c r="BP599" i="1"/>
  <c r="X646" i="1"/>
  <c r="Y131" i="1"/>
  <c r="Y165" i="1"/>
  <c r="Y209" i="1"/>
  <c r="K652" i="1"/>
  <c r="AC652" i="1"/>
  <c r="Y566" i="1"/>
  <c r="BP569" i="1"/>
  <c r="Y571" i="1"/>
  <c r="Z582" i="1"/>
  <c r="Y622" i="1"/>
  <c r="BP630" i="1"/>
  <c r="AB652" i="1"/>
  <c r="F9" i="1"/>
  <c r="J9" i="1"/>
  <c r="F10" i="1"/>
  <c r="Y27" i="1"/>
  <c r="Y31" i="1"/>
  <c r="Y41" i="1"/>
  <c r="Y45" i="1"/>
  <c r="Y56" i="1"/>
  <c r="Y64" i="1"/>
  <c r="Y72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20" i="1"/>
  <c r="BN220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BP291" i="1"/>
  <c r="BN291" i="1"/>
  <c r="Z291" i="1"/>
  <c r="Y295" i="1"/>
  <c r="BP308" i="1"/>
  <c r="BN308" i="1"/>
  <c r="Z308" i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BP352" i="1"/>
  <c r="BN352" i="1"/>
  <c r="Z352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H9" i="1"/>
  <c r="B652" i="1"/>
  <c r="X643" i="1"/>
  <c r="Z23" i="1"/>
  <c r="BN23" i="1"/>
  <c r="Z25" i="1"/>
  <c r="BN25" i="1"/>
  <c r="Y26" i="1"/>
  <c r="X642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BN43" i="1"/>
  <c r="BP43" i="1"/>
  <c r="D652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6" i="1"/>
  <c r="BN76" i="1"/>
  <c r="Z78" i="1"/>
  <c r="BN78" i="1"/>
  <c r="Z80" i="1"/>
  <c r="BN80" i="1"/>
  <c r="Z84" i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BN110" i="1"/>
  <c r="Z112" i="1"/>
  <c r="BN112" i="1"/>
  <c r="Y115" i="1"/>
  <c r="Z118" i="1"/>
  <c r="BN118" i="1"/>
  <c r="Z124" i="1"/>
  <c r="BN124" i="1"/>
  <c r="Z126" i="1"/>
  <c r="BN126" i="1"/>
  <c r="Z128" i="1"/>
  <c r="BN128" i="1"/>
  <c r="Z134" i="1"/>
  <c r="BN134" i="1"/>
  <c r="Z139" i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N216" i="1"/>
  <c r="Z218" i="1"/>
  <c r="BN218" i="1"/>
  <c r="Z220" i="1"/>
  <c r="Y224" i="1"/>
  <c r="Y232" i="1"/>
  <c r="BP227" i="1"/>
  <c r="BN227" i="1"/>
  <c r="Z227" i="1"/>
  <c r="Z231" i="1" s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BP293" i="1"/>
  <c r="BN293" i="1"/>
  <c r="Z293" i="1"/>
  <c r="Y309" i="1"/>
  <c r="Y323" i="1"/>
  <c r="BP328" i="1"/>
  <c r="BN328" i="1"/>
  <c r="Z328" i="1"/>
  <c r="Y330" i="1"/>
  <c r="Y335" i="1"/>
  <c r="BP332" i="1"/>
  <c r="BN332" i="1"/>
  <c r="Z332" i="1"/>
  <c r="Z334" i="1" s="1"/>
  <c r="BP350" i="1"/>
  <c r="BN350" i="1"/>
  <c r="Z350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69" i="1"/>
  <c r="BN469" i="1"/>
  <c r="Z469" i="1"/>
  <c r="BP472" i="1"/>
  <c r="BN472" i="1"/>
  <c r="Z472" i="1"/>
  <c r="BP475" i="1"/>
  <c r="BN475" i="1"/>
  <c r="Z475" i="1"/>
  <c r="BP478" i="1"/>
  <c r="BN478" i="1"/>
  <c r="Z478" i="1"/>
  <c r="R652" i="1"/>
  <c r="Y301" i="1"/>
  <c r="Y329" i="1"/>
  <c r="Y344" i="1"/>
  <c r="V652" i="1"/>
  <c r="Y356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80" i="1"/>
  <c r="BP484" i="1"/>
  <c r="BN484" i="1"/>
  <c r="Z484" i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164" i="1" l="1"/>
  <c r="Z566" i="1"/>
  <c r="Z485" i="1"/>
  <c r="Z362" i="1"/>
  <c r="Z329" i="1"/>
  <c r="Z295" i="1"/>
  <c r="Z224" i="1"/>
  <c r="Z209" i="1"/>
  <c r="Z120" i="1"/>
  <c r="Z87" i="1"/>
  <c r="Z81" i="1"/>
  <c r="Z45" i="1"/>
  <c r="X645" i="1"/>
  <c r="Z309" i="1"/>
  <c r="Z538" i="1"/>
  <c r="Z141" i="1"/>
  <c r="Z130" i="1"/>
  <c r="Z545" i="1"/>
  <c r="Z355" i="1"/>
  <c r="Z589" i="1"/>
  <c r="Z560" i="1"/>
  <c r="Z501" i="1"/>
  <c r="Z243" i="1"/>
  <c r="Z135" i="1"/>
  <c r="Z40" i="1"/>
  <c r="Y643" i="1"/>
  <c r="Z56" i="1"/>
  <c r="Z480" i="1"/>
  <c r="Z187" i="1"/>
  <c r="Y644" i="1"/>
  <c r="Z26" i="1"/>
  <c r="Z606" i="1"/>
  <c r="Z627" i="1"/>
  <c r="Z390" i="1"/>
  <c r="Z114" i="1"/>
  <c r="Z63" i="1"/>
  <c r="Z416" i="1"/>
  <c r="Z384" i="1"/>
  <c r="Z371" i="1"/>
  <c r="Z105" i="1"/>
  <c r="Z94" i="1"/>
  <c r="Z72" i="1"/>
  <c r="Y646" i="1"/>
  <c r="Z455" i="1"/>
  <c r="Z442" i="1"/>
  <c r="Z401" i="1"/>
  <c r="Z256" i="1"/>
  <c r="Y642" i="1"/>
  <c r="Z614" i="1"/>
  <c r="Z596" i="1"/>
  <c r="Z285" i="1"/>
  <c r="Z273" i="1"/>
  <c r="Z647" i="1" l="1"/>
  <c r="Y645" i="1"/>
</calcChain>
</file>

<file path=xl/sharedStrings.xml><?xml version="1.0" encoding="utf-8"?>
<sst xmlns="http://schemas.openxmlformats.org/spreadsheetml/2006/main" count="3008" uniqueCount="1072">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</sst>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70" sqref="AA70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1071</v>
      </c>
      <c r="I5" s="1030"/>
      <c r="J5" s="1030"/>
      <c r="K5" s="1030"/>
      <c r="L5" s="1030"/>
      <c r="M5" s="839"/>
      <c r="N5" s="58"/>
      <c r="P5" s="24" t="s">
        <v>10</v>
      </c>
      <c r="Q5" s="1126">
        <v>45726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4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/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19</v>
      </c>
      <c r="Q8" s="903">
        <v>0.41666666666666669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20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56"/>
      <c r="R10" s="957"/>
      <c r="U10" s="24" t="s">
        <v>22</v>
      </c>
      <c r="V10" s="793" t="s">
        <v>23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0"/>
      <c r="R11" s="891"/>
      <c r="U11" s="24" t="s">
        <v>26</v>
      </c>
      <c r="V11" s="1055" t="s">
        <v>27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29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31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34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35</v>
      </c>
      <c r="B17" s="814" t="s">
        <v>36</v>
      </c>
      <c r="C17" s="899" t="s">
        <v>37</v>
      </c>
      <c r="D17" s="814" t="s">
        <v>38</v>
      </c>
      <c r="E17" s="863"/>
      <c r="F17" s="814" t="s">
        <v>39</v>
      </c>
      <c r="G17" s="814" t="s">
        <v>40</v>
      </c>
      <c r="H17" s="814" t="s">
        <v>41</v>
      </c>
      <c r="I17" s="814" t="s">
        <v>42</v>
      </c>
      <c r="J17" s="814" t="s">
        <v>43</v>
      </c>
      <c r="K17" s="814" t="s">
        <v>44</v>
      </c>
      <c r="L17" s="814" t="s">
        <v>45</v>
      </c>
      <c r="M17" s="814" t="s">
        <v>46</v>
      </c>
      <c r="N17" s="814" t="s">
        <v>47</v>
      </c>
      <c r="O17" s="814" t="s">
        <v>48</v>
      </c>
      <c r="P17" s="814" t="s">
        <v>49</v>
      </c>
      <c r="Q17" s="862"/>
      <c r="R17" s="862"/>
      <c r="S17" s="862"/>
      <c r="T17" s="863"/>
      <c r="U17" s="1165" t="s">
        <v>50</v>
      </c>
      <c r="V17" s="856"/>
      <c r="W17" s="814" t="s">
        <v>51</v>
      </c>
      <c r="X17" s="814" t="s">
        <v>52</v>
      </c>
      <c r="Y17" s="1166" t="s">
        <v>53</v>
      </c>
      <c r="Z17" s="1027" t="s">
        <v>54</v>
      </c>
      <c r="AA17" s="1004" t="s">
        <v>55</v>
      </c>
      <c r="AB17" s="1004" t="s">
        <v>56</v>
      </c>
      <c r="AC17" s="1004" t="s">
        <v>57</v>
      </c>
      <c r="AD17" s="1004" t="s">
        <v>58</v>
      </c>
      <c r="AE17" s="1110"/>
      <c r="AF17" s="1111"/>
      <c r="AG17" s="66"/>
      <c r="BD17" s="65" t="s">
        <v>59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60</v>
      </c>
      <c r="V18" s="67" t="s">
        <v>61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62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79</v>
      </c>
      <c r="Q26" s="762"/>
      <c r="R26" s="762"/>
      <c r="S26" s="762"/>
      <c r="T26" s="762"/>
      <c r="U26" s="762"/>
      <c r="V26" s="763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79</v>
      </c>
      <c r="Q27" s="762"/>
      <c r="R27" s="762"/>
      <c r="S27" s="762"/>
      <c r="T27" s="762"/>
      <c r="U27" s="762"/>
      <c r="V27" s="763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79</v>
      </c>
      <c r="Q30" s="762"/>
      <c r="R30" s="762"/>
      <c r="S30" s="762"/>
      <c r="T30" s="762"/>
      <c r="U30" s="762"/>
      <c r="V30" s="763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79</v>
      </c>
      <c r="Q31" s="762"/>
      <c r="R31" s="762"/>
      <c r="S31" s="762"/>
      <c r="T31" s="762"/>
      <c r="U31" s="762"/>
      <c r="V31" s="763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87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49">
        <v>4607091385687</v>
      </c>
      <c r="E37" s="750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79</v>
      </c>
      <c r="Q40" s="762"/>
      <c r="R40" s="762"/>
      <c r="S40" s="762"/>
      <c r="T40" s="762"/>
      <c r="U40" s="762"/>
      <c r="V40" s="763"/>
      <c r="W40" s="37" t="s">
        <v>80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hidden="1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79</v>
      </c>
      <c r="Q41" s="762"/>
      <c r="R41" s="762"/>
      <c r="S41" s="762"/>
      <c r="T41" s="762"/>
      <c r="U41" s="762"/>
      <c r="V41" s="763"/>
      <c r="W41" s="37" t="s">
        <v>68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hidden="1" customHeight="1" x14ac:dyDescent="0.25">
      <c r="A42" s="758" t="s">
        <v>63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79</v>
      </c>
      <c r="Q45" s="762"/>
      <c r="R45" s="762"/>
      <c r="S45" s="762"/>
      <c r="T45" s="762"/>
      <c r="U45" s="762"/>
      <c r="V45" s="763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79</v>
      </c>
      <c r="Q46" s="762"/>
      <c r="R46" s="762"/>
      <c r="S46" s="762"/>
      <c r="T46" s="762"/>
      <c r="U46" s="762"/>
      <c r="V46" s="763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113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89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126</v>
      </c>
      <c r="B53" s="54" t="s">
        <v>127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79</v>
      </c>
      <c r="Q56" s="762"/>
      <c r="R56" s="762"/>
      <c r="S56" s="762"/>
      <c r="T56" s="762"/>
      <c r="U56" s="762"/>
      <c r="V56" s="763"/>
      <c r="W56" s="37" t="s">
        <v>80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hidden="1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79</v>
      </c>
      <c r="Q57" s="762"/>
      <c r="R57" s="762"/>
      <c r="S57" s="762"/>
      <c r="T57" s="762"/>
      <c r="U57" s="762"/>
      <c r="V57" s="763"/>
      <c r="W57" s="37" t="s">
        <v>68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hidden="1" customHeight="1" x14ac:dyDescent="0.25">
      <c r="A58" s="758" t="s">
        <v>134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hidden="1" customHeight="1" x14ac:dyDescent="0.25">
      <c r="A59" s="54" t="s">
        <v>135</v>
      </c>
      <c r="B59" s="54" t="s">
        <v>136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68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79</v>
      </c>
      <c r="Q63" s="762"/>
      <c r="R63" s="762"/>
      <c r="S63" s="762"/>
      <c r="T63" s="762"/>
      <c r="U63" s="762"/>
      <c r="V63" s="763"/>
      <c r="W63" s="37" t="s">
        <v>80</v>
      </c>
      <c r="X63" s="743">
        <f>IFERROR(X59/H59,"0")+IFERROR(X60/H60,"0")+IFERROR(X61/H61,"0")+IFERROR(X62/H62,"0")</f>
        <v>0</v>
      </c>
      <c r="Y63" s="743">
        <f>IFERROR(Y59/H59,"0")+IFERROR(Y60/H60,"0")+IFERROR(Y61/H61,"0")+IFERROR(Y62/H62,"0")</f>
        <v>0</v>
      </c>
      <c r="Z63" s="743">
        <f>IFERROR(IF(Z59="",0,Z59),"0")+IFERROR(IF(Z60="",0,Z60),"0")+IFERROR(IF(Z61="",0,Z61),"0")+IFERROR(IF(Z62="",0,Z62),"0")</f>
        <v>0</v>
      </c>
      <c r="AA63" s="744"/>
      <c r="AB63" s="744"/>
      <c r="AC63" s="744"/>
    </row>
    <row r="64" spans="1:68" hidden="1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79</v>
      </c>
      <c r="Q64" s="762"/>
      <c r="R64" s="762"/>
      <c r="S64" s="762"/>
      <c r="T64" s="762"/>
      <c r="U64" s="762"/>
      <c r="V64" s="763"/>
      <c r="W64" s="37" t="s">
        <v>68</v>
      </c>
      <c r="X64" s="743">
        <f>IFERROR(SUM(X59:X62),"0")</f>
        <v>0</v>
      </c>
      <c r="Y64" s="743">
        <f>IFERROR(SUM(Y59:Y62),"0")</f>
        <v>0</v>
      </c>
      <c r="Z64" s="37"/>
      <c r="AA64" s="744"/>
      <c r="AB64" s="744"/>
      <c r="AC64" s="744"/>
    </row>
    <row r="65" spans="1:68" ht="14.25" hidden="1" customHeight="1" x14ac:dyDescent="0.25">
      <c r="A65" s="758" t="s">
        <v>145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146</v>
      </c>
      <c r="B66" s="54" t="s">
        <v>147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152</v>
      </c>
      <c r="B68" s="54" t="s">
        <v>153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7</v>
      </c>
      <c r="Y70" s="742">
        <f t="shared" si="5"/>
        <v>7.2</v>
      </c>
      <c r="Z70" s="36">
        <f>IFERROR(IF(Y70=0,"",ROUNDUP(Y70/H70,0)*0.00502),"")</f>
        <v>2.0080000000000001E-2</v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7.3888888888888884</v>
      </c>
      <c r="BN70" s="64">
        <f t="shared" si="7"/>
        <v>7.6</v>
      </c>
      <c r="BO70" s="64">
        <f t="shared" si="8"/>
        <v>1.6619183285849954E-2</v>
      </c>
      <c r="BP70" s="64">
        <f t="shared" si="9"/>
        <v>1.7094017094017096E-2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79</v>
      </c>
      <c r="Q72" s="762"/>
      <c r="R72" s="762"/>
      <c r="S72" s="762"/>
      <c r="T72" s="762"/>
      <c r="U72" s="762"/>
      <c r="V72" s="763"/>
      <c r="W72" s="37" t="s">
        <v>80</v>
      </c>
      <c r="X72" s="743">
        <f>IFERROR(X66/H66,"0")+IFERROR(X67/H67,"0")+IFERROR(X68/H68,"0")+IFERROR(X69/H69,"0")+IFERROR(X70/H70,"0")+IFERROR(X71/H71,"0")</f>
        <v>3.8888888888888888</v>
      </c>
      <c r="Y72" s="743">
        <f>IFERROR(Y66/H66,"0")+IFERROR(Y67/H67,"0")+IFERROR(Y68/H68,"0")+IFERROR(Y69/H69,"0")+IFERROR(Y70/H70,"0")+IFERROR(Y71/H71,"0")</f>
        <v>4</v>
      </c>
      <c r="Z72" s="743">
        <f>IFERROR(IF(Z66="",0,Z66),"0")+IFERROR(IF(Z67="",0,Z67),"0")+IFERROR(IF(Z68="",0,Z68),"0")+IFERROR(IF(Z69="",0,Z69),"0")+IFERROR(IF(Z70="",0,Z70),"0")+IFERROR(IF(Z71="",0,Z71),"0")</f>
        <v>2.0080000000000001E-2</v>
      </c>
      <c r="AA72" s="744"/>
      <c r="AB72" s="744"/>
      <c r="AC72" s="744"/>
    </row>
    <row r="73" spans="1:68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79</v>
      </c>
      <c r="Q73" s="762"/>
      <c r="R73" s="762"/>
      <c r="S73" s="762"/>
      <c r="T73" s="762"/>
      <c r="U73" s="762"/>
      <c r="V73" s="763"/>
      <c r="W73" s="37" t="s">
        <v>68</v>
      </c>
      <c r="X73" s="743">
        <f>IFERROR(SUM(X66:X71),"0")</f>
        <v>7</v>
      </c>
      <c r="Y73" s="743">
        <f>IFERROR(SUM(Y66:Y71),"0")</f>
        <v>7.2</v>
      </c>
      <c r="Z73" s="37"/>
      <c r="AA73" s="744"/>
      <c r="AB73" s="744"/>
      <c r="AC73" s="744"/>
    </row>
    <row r="74" spans="1:68" ht="14.25" hidden="1" customHeight="1" x14ac:dyDescent="0.25">
      <c r="A74" s="758" t="s">
        <v>63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161</v>
      </c>
      <c r="B75" s="54" t="s">
        <v>162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15</v>
      </c>
      <c r="Y76" s="742">
        <f t="shared" si="10"/>
        <v>16.8</v>
      </c>
      <c r="Z76" s="36">
        <f>IFERROR(IF(Y76=0,"",ROUNDUP(Y76/H76,0)*0.01898),"")</f>
        <v>3.7960000000000001E-2</v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15.776785714285714</v>
      </c>
      <c r="BN76" s="64">
        <f t="shared" si="12"/>
        <v>17.670000000000002</v>
      </c>
      <c r="BO76" s="64">
        <f t="shared" si="13"/>
        <v>2.7901785714285712E-2</v>
      </c>
      <c r="BP76" s="64">
        <f t="shared" si="14"/>
        <v>3.125E-2</v>
      </c>
    </row>
    <row r="77" spans="1:68" ht="37.5" hidden="1" customHeight="1" x14ac:dyDescent="0.25">
      <c r="A77" s="54" t="s">
        <v>167</v>
      </c>
      <c r="B77" s="54" t="s">
        <v>168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170</v>
      </c>
      <c r="B78" s="54" t="s">
        <v>171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174</v>
      </c>
      <c r="B80" s="54" t="s">
        <v>175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79</v>
      </c>
      <c r="Q81" s="762"/>
      <c r="R81" s="762"/>
      <c r="S81" s="762"/>
      <c r="T81" s="762"/>
      <c r="U81" s="762"/>
      <c r="V81" s="763"/>
      <c r="W81" s="37" t="s">
        <v>80</v>
      </c>
      <c r="X81" s="743">
        <f>IFERROR(X75/H75,"0")+IFERROR(X76/H76,"0")+IFERROR(X77/H77,"0")+IFERROR(X78/H78,"0")+IFERROR(X79/H79,"0")+IFERROR(X80/H80,"0")</f>
        <v>1.7857142857142856</v>
      </c>
      <c r="Y81" s="743">
        <f>IFERROR(Y75/H75,"0")+IFERROR(Y76/H76,"0")+IFERROR(Y77/H77,"0")+IFERROR(Y78/H78,"0")+IFERROR(Y79/H79,"0")+IFERROR(Y80/H80,"0")</f>
        <v>2</v>
      </c>
      <c r="Z81" s="743">
        <f>IFERROR(IF(Z75="",0,Z75),"0")+IFERROR(IF(Z76="",0,Z76),"0")+IFERROR(IF(Z77="",0,Z77),"0")+IFERROR(IF(Z78="",0,Z78),"0")+IFERROR(IF(Z79="",0,Z79),"0")+IFERROR(IF(Z80="",0,Z80),"0")</f>
        <v>3.7960000000000001E-2</v>
      </c>
      <c r="AA81" s="744"/>
      <c r="AB81" s="744"/>
      <c r="AC81" s="744"/>
    </row>
    <row r="82" spans="1:68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79</v>
      </c>
      <c r="Q82" s="762"/>
      <c r="R82" s="762"/>
      <c r="S82" s="762"/>
      <c r="T82" s="762"/>
      <c r="U82" s="762"/>
      <c r="V82" s="763"/>
      <c r="W82" s="37" t="s">
        <v>68</v>
      </c>
      <c r="X82" s="743">
        <f>IFERROR(SUM(X75:X80),"0")</f>
        <v>15</v>
      </c>
      <c r="Y82" s="743">
        <f>IFERROR(SUM(Y75:Y80),"0")</f>
        <v>16.8</v>
      </c>
      <c r="Z82" s="37"/>
      <c r="AA82" s="744"/>
      <c r="AB82" s="744"/>
      <c r="AC82" s="744"/>
    </row>
    <row r="83" spans="1:68" ht="14.25" hidden="1" customHeight="1" x14ac:dyDescent="0.25">
      <c r="A83" s="758" t="s">
        <v>176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177</v>
      </c>
      <c r="B84" s="54" t="s">
        <v>178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177</v>
      </c>
      <c r="B85" s="54" t="s">
        <v>180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46</v>
      </c>
      <c r="Y85" s="742">
        <f>IFERROR(IF(X85="",0,CEILING((X85/$H85),1)*$H85),"")</f>
        <v>50.400000000000006</v>
      </c>
      <c r="Z85" s="36">
        <f>IFERROR(IF(Y85=0,"",ROUNDUP(Y85/H85,0)*0.01898),"")</f>
        <v>0.11388000000000001</v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48.842142857142854</v>
      </c>
      <c r="BN85" s="64">
        <f>IFERROR(Y85*I85/H85,"0")</f>
        <v>53.514000000000003</v>
      </c>
      <c r="BO85" s="64">
        <f>IFERROR(1/J85*(X85/H85),"0")</f>
        <v>8.5565476190476192E-2</v>
      </c>
      <c r="BP85" s="64">
        <f>IFERROR(1/J85*(Y85/H85),"0")</f>
        <v>9.375E-2</v>
      </c>
    </row>
    <row r="86" spans="1:68" ht="27" hidden="1" customHeight="1" x14ac:dyDescent="0.25">
      <c r="A86" s="54" t="s">
        <v>181</v>
      </c>
      <c r="B86" s="54" t="s">
        <v>182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79</v>
      </c>
      <c r="Q87" s="762"/>
      <c r="R87" s="762"/>
      <c r="S87" s="762"/>
      <c r="T87" s="762"/>
      <c r="U87" s="762"/>
      <c r="V87" s="763"/>
      <c r="W87" s="37" t="s">
        <v>80</v>
      </c>
      <c r="X87" s="743">
        <f>IFERROR(X84/H84,"0")+IFERROR(X85/H85,"0")+IFERROR(X86/H86,"0")</f>
        <v>5.4761904761904763</v>
      </c>
      <c r="Y87" s="743">
        <f>IFERROR(Y84/H84,"0")+IFERROR(Y85/H85,"0")+IFERROR(Y86/H86,"0")</f>
        <v>6</v>
      </c>
      <c r="Z87" s="743">
        <f>IFERROR(IF(Z84="",0,Z84),"0")+IFERROR(IF(Z85="",0,Z85),"0")+IFERROR(IF(Z86="",0,Z86),"0")</f>
        <v>0.11388000000000001</v>
      </c>
      <c r="AA87" s="744"/>
      <c r="AB87" s="744"/>
      <c r="AC87" s="744"/>
    </row>
    <row r="88" spans="1:68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79</v>
      </c>
      <c r="Q88" s="762"/>
      <c r="R88" s="762"/>
      <c r="S88" s="762"/>
      <c r="T88" s="762"/>
      <c r="U88" s="762"/>
      <c r="V88" s="763"/>
      <c r="W88" s="37" t="s">
        <v>68</v>
      </c>
      <c r="X88" s="743">
        <f>IFERROR(SUM(X84:X86),"0")</f>
        <v>46</v>
      </c>
      <c r="Y88" s="743">
        <f>IFERROR(SUM(Y84:Y86),"0")</f>
        <v>50.400000000000006</v>
      </c>
      <c r="Z88" s="37"/>
      <c r="AA88" s="744"/>
      <c r="AB88" s="744"/>
      <c r="AC88" s="744"/>
    </row>
    <row r="89" spans="1:68" ht="16.5" hidden="1" customHeight="1" x14ac:dyDescent="0.25">
      <c r="A89" s="745" t="s">
        <v>184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68</v>
      </c>
      <c r="X91" s="741">
        <v>24</v>
      </c>
      <c r="Y91" s="742">
        <f>IFERROR(IF(X91="",0,CEILING((X91/$H91),1)*$H91),"")</f>
        <v>32.400000000000006</v>
      </c>
      <c r="Z91" s="36">
        <f>IFERROR(IF(Y91=0,"",ROUNDUP(Y91/H91,0)*0.01898),"")</f>
        <v>5.6940000000000004E-2</v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24.966666666666665</v>
      </c>
      <c r="BN91" s="64">
        <f>IFERROR(Y91*I91/H91,"0")</f>
        <v>33.705000000000005</v>
      </c>
      <c r="BO91" s="64">
        <f>IFERROR(1/J91*(X91/H91),"0")</f>
        <v>3.4722222222222217E-2</v>
      </c>
      <c r="BP91" s="64">
        <f>IFERROR(1/J91*(Y91/H91),"0")</f>
        <v>4.6875000000000007E-2</v>
      </c>
    </row>
    <row r="92" spans="1:68" ht="16.5" hidden="1" customHeight="1" x14ac:dyDescent="0.25">
      <c r="A92" s="54" t="s">
        <v>188</v>
      </c>
      <c r="B92" s="54" t="s">
        <v>189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190</v>
      </c>
      <c r="B93" s="54" t="s">
        <v>191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79</v>
      </c>
      <c r="Q94" s="762"/>
      <c r="R94" s="762"/>
      <c r="S94" s="762"/>
      <c r="T94" s="762"/>
      <c r="U94" s="762"/>
      <c r="V94" s="763"/>
      <c r="W94" s="37" t="s">
        <v>80</v>
      </c>
      <c r="X94" s="743">
        <f>IFERROR(X91/H91,"0")+IFERROR(X92/H92,"0")+IFERROR(X93/H93,"0")</f>
        <v>2.2222222222222219</v>
      </c>
      <c r="Y94" s="743">
        <f>IFERROR(Y91/H91,"0")+IFERROR(Y92/H92,"0")+IFERROR(Y93/H93,"0")</f>
        <v>3.0000000000000004</v>
      </c>
      <c r="Z94" s="743">
        <f>IFERROR(IF(Z91="",0,Z91),"0")+IFERROR(IF(Z92="",0,Z92),"0")+IFERROR(IF(Z93="",0,Z93),"0")</f>
        <v>5.6940000000000004E-2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79</v>
      </c>
      <c r="Q95" s="762"/>
      <c r="R95" s="762"/>
      <c r="S95" s="762"/>
      <c r="T95" s="762"/>
      <c r="U95" s="762"/>
      <c r="V95" s="763"/>
      <c r="W95" s="37" t="s">
        <v>68</v>
      </c>
      <c r="X95" s="743">
        <f>IFERROR(SUM(X91:X93),"0")</f>
        <v>24</v>
      </c>
      <c r="Y95" s="743">
        <f>IFERROR(SUM(Y91:Y93),"0")</f>
        <v>32.400000000000006</v>
      </c>
      <c r="Z95" s="37"/>
      <c r="AA95" s="744"/>
      <c r="AB95" s="744"/>
      <c r="AC95" s="744"/>
    </row>
    <row r="96" spans="1:68" ht="14.25" hidden="1" customHeight="1" x14ac:dyDescent="0.25">
      <c r="A96" s="758" t="s">
        <v>63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193</v>
      </c>
      <c r="B97" s="54" t="s">
        <v>194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193</v>
      </c>
      <c r="B98" s="54" t="s">
        <v>196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42</v>
      </c>
      <c r="Y98" s="742">
        <f t="shared" si="15"/>
        <v>42</v>
      </c>
      <c r="Z98" s="36">
        <f>IFERROR(IF(Y98=0,"",ROUNDUP(Y98/H98,0)*0.01898),"")</f>
        <v>9.4899999999999998E-2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44.594999999999999</v>
      </c>
      <c r="BN98" s="64">
        <f t="shared" si="17"/>
        <v>44.594999999999999</v>
      </c>
      <c r="BO98" s="64">
        <f t="shared" si="18"/>
        <v>7.8125E-2</v>
      </c>
      <c r="BP98" s="64">
        <f t="shared" si="19"/>
        <v>7.8125E-2</v>
      </c>
    </row>
    <row r="99" spans="1:68" ht="27" hidden="1" customHeight="1" x14ac:dyDescent="0.25">
      <c r="A99" s="54" t="s">
        <v>197</v>
      </c>
      <c r="B99" s="54" t="s">
        <v>198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hidden="1" customHeight="1" x14ac:dyDescent="0.25">
      <c r="A100" s="54" t="s">
        <v>197</v>
      </c>
      <c r="B100" s="54" t="s">
        <v>199</v>
      </c>
      <c r="C100" s="31">
        <v>4301052039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765" t="s">
        <v>200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hidden="1" customHeight="1" x14ac:dyDescent="0.25">
      <c r="A101" s="54" t="s">
        <v>197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9" t="s">
        <v>202</v>
      </c>
      <c r="Q101" s="752"/>
      <c r="R101" s="752"/>
      <c r="S101" s="752"/>
      <c r="T101" s="753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204</v>
      </c>
      <c r="B102" s="54" t="s">
        <v>205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207</v>
      </c>
      <c r="B103" s="54" t="s">
        <v>208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207</v>
      </c>
      <c r="B104" s="54" t="s">
        <v>209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79</v>
      </c>
      <c r="Q105" s="762"/>
      <c r="R105" s="762"/>
      <c r="S105" s="762"/>
      <c r="T105" s="762"/>
      <c r="U105" s="762"/>
      <c r="V105" s="763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5</v>
      </c>
      <c r="Y105" s="743">
        <f>IFERROR(Y97/H97,"0")+IFERROR(Y98/H98,"0")+IFERROR(Y99/H99,"0")+IFERROR(Y100/H100,"0")+IFERROR(Y101/H101,"0")+IFERROR(Y102/H102,"0")+IFERROR(Y103/H103,"0")+IFERROR(Y104/H104,"0")</f>
        <v>5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9.4899999999999998E-2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79</v>
      </c>
      <c r="Q106" s="762"/>
      <c r="R106" s="762"/>
      <c r="S106" s="762"/>
      <c r="T106" s="762"/>
      <c r="U106" s="762"/>
      <c r="V106" s="763"/>
      <c r="W106" s="37" t="s">
        <v>68</v>
      </c>
      <c r="X106" s="743">
        <f>IFERROR(SUM(X97:X104),"0")</f>
        <v>42</v>
      </c>
      <c r="Y106" s="743">
        <f>IFERROR(SUM(Y97:Y104),"0")</f>
        <v>42</v>
      </c>
      <c r="Z106" s="37"/>
      <c r="AA106" s="744"/>
      <c r="AB106" s="744"/>
      <c r="AC106" s="744"/>
    </row>
    <row r="107" spans="1:68" ht="16.5" hidden="1" customHeight="1" x14ac:dyDescent="0.25">
      <c r="A107" s="745" t="s">
        <v>210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211</v>
      </c>
      <c r="B109" s="54" t="s">
        <v>212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214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12</v>
      </c>
      <c r="Y110" s="742">
        <f>IFERROR(IF(X110="",0,CEILING((X110/$H110),1)*$H110),"")</f>
        <v>22.4</v>
      </c>
      <c r="Z110" s="36">
        <f>IFERROR(IF(Y110=0,"",ROUNDUP(Y110/H110,0)*0.01898),"")</f>
        <v>3.7960000000000001E-2</v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12.46607142857143</v>
      </c>
      <c r="BN110" s="64">
        <f>IFERROR(Y110*I110/H110,"0")</f>
        <v>23.27</v>
      </c>
      <c r="BO110" s="64">
        <f>IFERROR(1/J110*(X110/H110),"0")</f>
        <v>1.6741071428571428E-2</v>
      </c>
      <c r="BP110" s="64">
        <f>IFERROR(1/J110*(Y110/H110),"0")</f>
        <v>3.125E-2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217</v>
      </c>
      <c r="B112" s="54" t="s">
        <v>218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219</v>
      </c>
      <c r="B113" s="54" t="s">
        <v>220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79</v>
      </c>
      <c r="Q114" s="762"/>
      <c r="R114" s="762"/>
      <c r="S114" s="762"/>
      <c r="T114" s="762"/>
      <c r="U114" s="762"/>
      <c r="V114" s="763"/>
      <c r="W114" s="37" t="s">
        <v>80</v>
      </c>
      <c r="X114" s="743">
        <f>IFERROR(X109/H109,"0")+IFERROR(X110/H110,"0")+IFERROR(X111/H111,"0")+IFERROR(X112/H112,"0")+IFERROR(X113/H113,"0")</f>
        <v>1.0714285714285714</v>
      </c>
      <c r="Y114" s="743">
        <f>IFERROR(Y109/H109,"0")+IFERROR(Y110/H110,"0")+IFERROR(Y111/H111,"0")+IFERROR(Y112/H112,"0")+IFERROR(Y113/H113,"0")</f>
        <v>2</v>
      </c>
      <c r="Z114" s="743">
        <f>IFERROR(IF(Z109="",0,Z109),"0")+IFERROR(IF(Z110="",0,Z110),"0")+IFERROR(IF(Z111="",0,Z111),"0")+IFERROR(IF(Z112="",0,Z112),"0")+IFERROR(IF(Z113="",0,Z113),"0")</f>
        <v>3.7960000000000001E-2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79</v>
      </c>
      <c r="Q115" s="762"/>
      <c r="R115" s="762"/>
      <c r="S115" s="762"/>
      <c r="T115" s="762"/>
      <c r="U115" s="762"/>
      <c r="V115" s="763"/>
      <c r="W115" s="37" t="s">
        <v>68</v>
      </c>
      <c r="X115" s="743">
        <f>IFERROR(SUM(X109:X113),"0")</f>
        <v>12</v>
      </c>
      <c r="Y115" s="743">
        <f>IFERROR(SUM(Y109:Y113),"0")</f>
        <v>22.4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134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221</v>
      </c>
      <c r="B117" s="54" t="s">
        <v>222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224</v>
      </c>
      <c r="B118" s="54" t="s">
        <v>225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226</v>
      </c>
      <c r="B119" s="54" t="s">
        <v>227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79</v>
      </c>
      <c r="Q120" s="762"/>
      <c r="R120" s="762"/>
      <c r="S120" s="762"/>
      <c r="T120" s="762"/>
      <c r="U120" s="762"/>
      <c r="V120" s="763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79</v>
      </c>
      <c r="Q121" s="762"/>
      <c r="R121" s="762"/>
      <c r="S121" s="762"/>
      <c r="T121" s="762"/>
      <c r="U121" s="762"/>
      <c r="V121" s="763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hidden="1" customHeight="1" x14ac:dyDescent="0.25">
      <c r="A123" s="54" t="s">
        <v>228</v>
      </c>
      <c r="B123" s="54" t="s">
        <v>229</v>
      </c>
      <c r="C123" s="31">
        <v>4301051360</v>
      </c>
      <c r="D123" s="749">
        <v>4607091385168</v>
      </c>
      <c r="E123" s="750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10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228</v>
      </c>
      <c r="B124" s="54" t="s">
        <v>231</v>
      </c>
      <c r="C124" s="31">
        <v>4301051625</v>
      </c>
      <c r="D124" s="749">
        <v>4607091385168</v>
      </c>
      <c r="E124" s="750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6</v>
      </c>
      <c r="Y124" s="742">
        <f t="shared" si="20"/>
        <v>8.4</v>
      </c>
      <c r="Z124" s="36">
        <f>IFERROR(IF(Y124=0,"",ROUNDUP(Y124/H124,0)*0.01898),"")</f>
        <v>1.898E-2</v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6.3664285714285711</v>
      </c>
      <c r="BN124" s="64">
        <f t="shared" si="22"/>
        <v>8.9130000000000003</v>
      </c>
      <c r="BO124" s="64">
        <f t="shared" si="23"/>
        <v>1.1160714285714286E-2</v>
      </c>
      <c r="BP124" s="64">
        <f t="shared" si="24"/>
        <v>1.5625E-2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236</v>
      </c>
      <c r="B126" s="54" t="s">
        <v>237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hidden="1" customHeight="1" x14ac:dyDescent="0.25">
      <c r="A127" s="54" t="s">
        <v>238</v>
      </c>
      <c r="B127" s="54" t="s">
        <v>239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hidden="1" customHeight="1" x14ac:dyDescent="0.25">
      <c r="A128" s="54" t="s">
        <v>240</v>
      </c>
      <c r="B128" s="54" t="s">
        <v>241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242</v>
      </c>
      <c r="B129" s="54" t="s">
        <v>243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79</v>
      </c>
      <c r="Q130" s="762"/>
      <c r="R130" s="762"/>
      <c r="S130" s="762"/>
      <c r="T130" s="762"/>
      <c r="U130" s="762"/>
      <c r="V130" s="763"/>
      <c r="W130" s="37" t="s">
        <v>80</v>
      </c>
      <c r="X130" s="743">
        <f>IFERROR(X123/H123,"0")+IFERROR(X124/H124,"0")+IFERROR(X125/H125,"0")+IFERROR(X126/H126,"0")+IFERROR(X127/H127,"0")+IFERROR(X128/H128,"0")+IFERROR(X129/H129,"0")</f>
        <v>0.7142857142857143</v>
      </c>
      <c r="Y130" s="743">
        <f>IFERROR(Y123/H123,"0")+IFERROR(Y124/H124,"0")+IFERROR(Y125/H125,"0")+IFERROR(Y126/H126,"0")+IFERROR(Y127/H127,"0")+IFERROR(Y128/H128,"0")+IFERROR(Y129/H129,"0")</f>
        <v>1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1.898E-2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79</v>
      </c>
      <c r="Q131" s="762"/>
      <c r="R131" s="762"/>
      <c r="S131" s="762"/>
      <c r="T131" s="762"/>
      <c r="U131" s="762"/>
      <c r="V131" s="763"/>
      <c r="W131" s="37" t="s">
        <v>68</v>
      </c>
      <c r="X131" s="743">
        <f>IFERROR(SUM(X123:X129),"0")</f>
        <v>6</v>
      </c>
      <c r="Y131" s="743">
        <f>IFERROR(SUM(Y123:Y129),"0")</f>
        <v>8.4</v>
      </c>
      <c r="Z131" s="37"/>
      <c r="AA131" s="744"/>
      <c r="AB131" s="744"/>
      <c r="AC131" s="744"/>
    </row>
    <row r="132" spans="1:68" ht="14.25" hidden="1" customHeight="1" x14ac:dyDescent="0.25">
      <c r="A132" s="758" t="s">
        <v>176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245</v>
      </c>
      <c r="B133" s="54" t="s">
        <v>246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249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79</v>
      </c>
      <c r="Q135" s="762"/>
      <c r="R135" s="762"/>
      <c r="S135" s="762"/>
      <c r="T135" s="762"/>
      <c r="U135" s="762"/>
      <c r="V135" s="763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79</v>
      </c>
      <c r="Q136" s="762"/>
      <c r="R136" s="762"/>
      <c r="S136" s="762"/>
      <c r="T136" s="762"/>
      <c r="U136" s="762"/>
      <c r="V136" s="763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251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89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252</v>
      </c>
      <c r="B139" s="54" t="s">
        <v>253</v>
      </c>
      <c r="C139" s="31">
        <v>4301011564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252</v>
      </c>
      <c r="B140" s="54" t="s">
        <v>255</v>
      </c>
      <c r="C140" s="31">
        <v>4301011562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79</v>
      </c>
      <c r="Q141" s="762"/>
      <c r="R141" s="762"/>
      <c r="S141" s="762"/>
      <c r="T141" s="762"/>
      <c r="U141" s="762"/>
      <c r="V141" s="763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79</v>
      </c>
      <c r="Q142" s="762"/>
      <c r="R142" s="762"/>
      <c r="S142" s="762"/>
      <c r="T142" s="762"/>
      <c r="U142" s="762"/>
      <c r="V142" s="763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145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256</v>
      </c>
      <c r="B144" s="54" t="s">
        <v>257</v>
      </c>
      <c r="C144" s="31">
        <v>4301031234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256</v>
      </c>
      <c r="B145" s="54" t="s">
        <v>259</v>
      </c>
      <c r="C145" s="31">
        <v>4301031235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79</v>
      </c>
      <c r="Q146" s="762"/>
      <c r="R146" s="762"/>
      <c r="S146" s="762"/>
      <c r="T146" s="762"/>
      <c r="U146" s="762"/>
      <c r="V146" s="763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79</v>
      </c>
      <c r="Q147" s="762"/>
      <c r="R147" s="762"/>
      <c r="S147" s="762"/>
      <c r="T147" s="762"/>
      <c r="U147" s="762"/>
      <c r="V147" s="763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63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260</v>
      </c>
      <c r="B149" s="54" t="s">
        <v>261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260</v>
      </c>
      <c r="B150" s="54" t="s">
        <v>262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79</v>
      </c>
      <c r="Q151" s="762"/>
      <c r="R151" s="762"/>
      <c r="S151" s="762"/>
      <c r="T151" s="762"/>
      <c r="U151" s="762"/>
      <c r="V151" s="763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79</v>
      </c>
      <c r="Q152" s="762"/>
      <c r="R152" s="762"/>
      <c r="S152" s="762"/>
      <c r="T152" s="762"/>
      <c r="U152" s="762"/>
      <c r="V152" s="763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87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89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263</v>
      </c>
      <c r="B155" s="54" t="s">
        <v>264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79</v>
      </c>
      <c r="Q156" s="762"/>
      <c r="R156" s="762"/>
      <c r="S156" s="762"/>
      <c r="T156" s="762"/>
      <c r="U156" s="762"/>
      <c r="V156" s="763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79</v>
      </c>
      <c r="Q157" s="762"/>
      <c r="R157" s="762"/>
      <c r="S157" s="762"/>
      <c r="T157" s="762"/>
      <c r="U157" s="762"/>
      <c r="V157" s="763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145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266</v>
      </c>
      <c r="B159" s="54" t="s">
        <v>267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272</v>
      </c>
      <c r="B161" s="54" t="s">
        <v>273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275</v>
      </c>
      <c r="B162" s="54" t="s">
        <v>276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277</v>
      </c>
      <c r="B163" s="54" t="s">
        <v>278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79</v>
      </c>
      <c r="Q164" s="762"/>
      <c r="R164" s="762"/>
      <c r="S164" s="762"/>
      <c r="T164" s="762"/>
      <c r="U164" s="762"/>
      <c r="V164" s="763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79</v>
      </c>
      <c r="Q165" s="762"/>
      <c r="R165" s="762"/>
      <c r="S165" s="762"/>
      <c r="T165" s="762"/>
      <c r="U165" s="762"/>
      <c r="V165" s="763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63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279</v>
      </c>
      <c r="B167" s="54" t="s">
        <v>280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282</v>
      </c>
      <c r="B168" s="54" t="s">
        <v>283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79</v>
      </c>
      <c r="Q169" s="762"/>
      <c r="R169" s="762"/>
      <c r="S169" s="762"/>
      <c r="T169" s="762"/>
      <c r="U169" s="762"/>
      <c r="V169" s="763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79</v>
      </c>
      <c r="Q170" s="762"/>
      <c r="R170" s="762"/>
      <c r="S170" s="762"/>
      <c r="T170" s="762"/>
      <c r="U170" s="762"/>
      <c r="V170" s="763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285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286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134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287</v>
      </c>
      <c r="B174" s="54" t="s">
        <v>288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79</v>
      </c>
      <c r="Q175" s="762"/>
      <c r="R175" s="762"/>
      <c r="S175" s="762"/>
      <c r="T175" s="762"/>
      <c r="U175" s="762"/>
      <c r="V175" s="763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79</v>
      </c>
      <c r="Q176" s="762"/>
      <c r="R176" s="762"/>
      <c r="S176" s="762"/>
      <c r="T176" s="762"/>
      <c r="U176" s="762"/>
      <c r="V176" s="763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145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290</v>
      </c>
      <c r="B178" s="54" t="s">
        <v>291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1061" t="s">
        <v>292</v>
      </c>
      <c r="Q178" s="752"/>
      <c r="R178" s="752"/>
      <c r="S178" s="752"/>
      <c r="T178" s="753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68</v>
      </c>
      <c r="X179" s="741">
        <v>58</v>
      </c>
      <c r="Y179" s="742">
        <f t="shared" si="25"/>
        <v>58.800000000000004</v>
      </c>
      <c r="Z179" s="36">
        <f>IFERROR(IF(Y179=0,"",ROUNDUP(Y179/H179,0)*0.00902),"")</f>
        <v>0.12628</v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61.728571428571421</v>
      </c>
      <c r="BN179" s="64">
        <f t="shared" si="27"/>
        <v>62.58</v>
      </c>
      <c r="BO179" s="64">
        <f t="shared" si="28"/>
        <v>0.10461760461760461</v>
      </c>
      <c r="BP179" s="64">
        <f t="shared" si="29"/>
        <v>0.10606060606060606</v>
      </c>
    </row>
    <row r="180" spans="1:68" ht="27" hidden="1" customHeight="1" x14ac:dyDescent="0.25">
      <c r="A180" s="54" t="s">
        <v>298</v>
      </c>
      <c r="B180" s="54" t="s">
        <v>299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79</v>
      </c>
      <c r="Q187" s="762"/>
      <c r="R187" s="762"/>
      <c r="S187" s="762"/>
      <c r="T187" s="762"/>
      <c r="U187" s="762"/>
      <c r="V187" s="763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13.809523809523808</v>
      </c>
      <c r="Y187" s="743">
        <f>IFERROR(Y178/H178,"0")+IFERROR(Y179/H179,"0")+IFERROR(Y180/H180,"0")+IFERROR(Y181/H181,"0")+IFERROR(Y182/H182,"0")+IFERROR(Y183/H183,"0")+IFERROR(Y184/H184,"0")+IFERROR(Y185/H185,"0")+IFERROR(Y186/H186,"0")</f>
        <v>14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0.12628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79</v>
      </c>
      <c r="Q188" s="762"/>
      <c r="R188" s="762"/>
      <c r="S188" s="762"/>
      <c r="T188" s="762"/>
      <c r="U188" s="762"/>
      <c r="V188" s="763"/>
      <c r="W188" s="37" t="s">
        <v>68</v>
      </c>
      <c r="X188" s="743">
        <f>IFERROR(SUM(X178:X186),"0")</f>
        <v>58</v>
      </c>
      <c r="Y188" s="743">
        <f>IFERROR(SUM(Y178:Y186),"0")</f>
        <v>58.800000000000004</v>
      </c>
      <c r="Z188" s="37"/>
      <c r="AA188" s="744"/>
      <c r="AB188" s="744"/>
      <c r="AC188" s="744"/>
    </row>
    <row r="189" spans="1:68" ht="16.5" hidden="1" customHeight="1" x14ac:dyDescent="0.25">
      <c r="A189" s="745" t="s">
        <v>315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89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316</v>
      </c>
      <c r="B191" s="54" t="s">
        <v>317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79</v>
      </c>
      <c r="Q193" s="762"/>
      <c r="R193" s="762"/>
      <c r="S193" s="762"/>
      <c r="T193" s="762"/>
      <c r="U193" s="762"/>
      <c r="V193" s="763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79</v>
      </c>
      <c r="Q194" s="762"/>
      <c r="R194" s="762"/>
      <c r="S194" s="762"/>
      <c r="T194" s="762"/>
      <c r="U194" s="762"/>
      <c r="V194" s="763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134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321</v>
      </c>
      <c r="B196" s="54" t="s">
        <v>322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324</v>
      </c>
      <c r="B197" s="54" t="s">
        <v>325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79</v>
      </c>
      <c r="Q198" s="762"/>
      <c r="R198" s="762"/>
      <c r="S198" s="762"/>
      <c r="T198" s="762"/>
      <c r="U198" s="762"/>
      <c r="V198" s="763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79</v>
      </c>
      <c r="Q199" s="762"/>
      <c r="R199" s="762"/>
      <c r="S199" s="762"/>
      <c r="T199" s="762"/>
      <c r="U199" s="762"/>
      <c r="V199" s="763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145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326</v>
      </c>
      <c r="B201" s="54" t="s">
        <v>327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68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12</v>
      </c>
      <c r="Y205" s="742">
        <f t="shared" si="30"/>
        <v>12.6</v>
      </c>
      <c r="Z205" s="36">
        <f>IFERROR(IF(Y205=0,"",ROUNDUP(Y205/H205,0)*0.00502),"")</f>
        <v>3.5140000000000005E-2</v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12.866666666666667</v>
      </c>
      <c r="BN205" s="64">
        <f t="shared" si="32"/>
        <v>13.509999999999998</v>
      </c>
      <c r="BO205" s="64">
        <f t="shared" si="33"/>
        <v>2.8490028490028491E-2</v>
      </c>
      <c r="BP205" s="64">
        <f t="shared" si="34"/>
        <v>2.9914529914529919E-2</v>
      </c>
    </row>
    <row r="206" spans="1:68" ht="27" hidden="1" customHeight="1" x14ac:dyDescent="0.25">
      <c r="A206" s="54" t="s">
        <v>340</v>
      </c>
      <c r="B206" s="54" t="s">
        <v>341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342</v>
      </c>
      <c r="B207" s="54" t="s">
        <v>343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79</v>
      </c>
      <c r="Q209" s="762"/>
      <c r="R209" s="762"/>
      <c r="S209" s="762"/>
      <c r="T209" s="762"/>
      <c r="U209" s="762"/>
      <c r="V209" s="763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6.6666666666666661</v>
      </c>
      <c r="Y209" s="743">
        <f>IFERROR(Y201/H201,"0")+IFERROR(Y202/H202,"0")+IFERROR(Y203/H203,"0")+IFERROR(Y204/H204,"0")+IFERROR(Y205/H205,"0")+IFERROR(Y206/H206,"0")+IFERROR(Y207/H207,"0")+IFERROR(Y208/H208,"0")</f>
        <v>7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3.5140000000000005E-2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79</v>
      </c>
      <c r="Q210" s="762"/>
      <c r="R210" s="762"/>
      <c r="S210" s="762"/>
      <c r="T210" s="762"/>
      <c r="U210" s="762"/>
      <c r="V210" s="763"/>
      <c r="W210" s="37" t="s">
        <v>68</v>
      </c>
      <c r="X210" s="743">
        <f>IFERROR(SUM(X201:X208),"0")</f>
        <v>12</v>
      </c>
      <c r="Y210" s="743">
        <f>IFERROR(SUM(Y201:Y208),"0")</f>
        <v>12.6</v>
      </c>
      <c r="Z210" s="37"/>
      <c r="AA210" s="744"/>
      <c r="AB210" s="744"/>
      <c r="AC210" s="744"/>
    </row>
    <row r="211" spans="1:68" ht="14.25" hidden="1" customHeight="1" x14ac:dyDescent="0.25">
      <c r="A211" s="758" t="s">
        <v>63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346</v>
      </c>
      <c r="B212" s="54" t="s">
        <v>347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32</v>
      </c>
      <c r="Y213" s="742">
        <f t="shared" si="35"/>
        <v>39</v>
      </c>
      <c r="Z213" s="36">
        <f>IFERROR(IF(Y213=0,"",ROUNDUP(Y213/H213,0)*0.01898),"")</f>
        <v>9.4899999999999998E-2</v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34.129230769230773</v>
      </c>
      <c r="BN213" s="64">
        <f t="shared" si="37"/>
        <v>41.595000000000006</v>
      </c>
      <c r="BO213" s="64">
        <f t="shared" si="38"/>
        <v>6.4102564102564111E-2</v>
      </c>
      <c r="BP213" s="64">
        <f t="shared" si="39"/>
        <v>7.8125E-2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355</v>
      </c>
      <c r="B215" s="54" t="s">
        <v>356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hidden="1" customHeight="1" x14ac:dyDescent="0.25">
      <c r="A216" s="54" t="s">
        <v>358</v>
      </c>
      <c r="B216" s="54" t="s">
        <v>359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hidden="1" customHeight="1" x14ac:dyDescent="0.25">
      <c r="A217" s="54" t="s">
        <v>360</v>
      </c>
      <c r="B217" s="54" t="s">
        <v>361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11</v>
      </c>
      <c r="Y218" s="742">
        <f t="shared" si="35"/>
        <v>12</v>
      </c>
      <c r="Z218" s="36">
        <f t="shared" si="40"/>
        <v>3.2550000000000003E-2</v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12.155000000000001</v>
      </c>
      <c r="BN218" s="64">
        <f t="shared" si="37"/>
        <v>13.260000000000002</v>
      </c>
      <c r="BO218" s="64">
        <f t="shared" si="38"/>
        <v>2.5183150183150187E-2</v>
      </c>
      <c r="BP218" s="64">
        <f t="shared" si="39"/>
        <v>2.7472527472527476E-2</v>
      </c>
    </row>
    <row r="219" spans="1:68" ht="27" hidden="1" customHeight="1" x14ac:dyDescent="0.25">
      <c r="A219" s="54" t="s">
        <v>365</v>
      </c>
      <c r="B219" s="54" t="s">
        <v>366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67</v>
      </c>
      <c r="Y222" s="742">
        <f t="shared" si="35"/>
        <v>67.2</v>
      </c>
      <c r="Z222" s="36">
        <f t="shared" si="40"/>
        <v>0.18228</v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74.202500000000001</v>
      </c>
      <c r="BN222" s="64">
        <f t="shared" si="37"/>
        <v>74.424000000000007</v>
      </c>
      <c r="BO222" s="64">
        <f t="shared" si="38"/>
        <v>0.1533882783882784</v>
      </c>
      <c r="BP222" s="64">
        <f t="shared" si="39"/>
        <v>0.15384615384615388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79</v>
      </c>
      <c r="Q224" s="762"/>
      <c r="R224" s="762"/>
      <c r="S224" s="762"/>
      <c r="T224" s="762"/>
      <c r="U224" s="762"/>
      <c r="V224" s="763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36.602564102564102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38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0.30973000000000001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79</v>
      </c>
      <c r="Q225" s="762"/>
      <c r="R225" s="762"/>
      <c r="S225" s="762"/>
      <c r="T225" s="762"/>
      <c r="U225" s="762"/>
      <c r="V225" s="763"/>
      <c r="W225" s="37" t="s">
        <v>68</v>
      </c>
      <c r="X225" s="743">
        <f>IFERROR(SUM(X212:X223),"0")</f>
        <v>110</v>
      </c>
      <c r="Y225" s="743">
        <f>IFERROR(SUM(Y212:Y223),"0")</f>
        <v>118.2</v>
      </c>
      <c r="Z225" s="37"/>
      <c r="AA225" s="744"/>
      <c r="AB225" s="744"/>
      <c r="AC225" s="744"/>
    </row>
    <row r="226" spans="1:68" ht="14.25" hidden="1" customHeight="1" x14ac:dyDescent="0.25">
      <c r="A226" s="758" t="s">
        <v>176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379</v>
      </c>
      <c r="B227" s="54" t="s">
        <v>380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1038" t="s">
        <v>381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383</v>
      </c>
      <c r="B228" s="54" t="s">
        <v>384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79</v>
      </c>
      <c r="Q231" s="762"/>
      <c r="R231" s="762"/>
      <c r="S231" s="762"/>
      <c r="T231" s="762"/>
      <c r="U231" s="762"/>
      <c r="V231" s="763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79</v>
      </c>
      <c r="Q232" s="762"/>
      <c r="R232" s="762"/>
      <c r="S232" s="762"/>
      <c r="T232" s="762"/>
      <c r="U232" s="762"/>
      <c r="V232" s="763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391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392</v>
      </c>
      <c r="B235" s="54" t="s">
        <v>393</v>
      </c>
      <c r="C235" s="31">
        <v>4301011945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392</v>
      </c>
      <c r="B236" s="54" t="s">
        <v>396</v>
      </c>
      <c r="C236" s="31">
        <v>4301011717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401</v>
      </c>
      <c r="B238" s="54" t="s">
        <v>402</v>
      </c>
      <c r="C238" s="31">
        <v>4301011944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401</v>
      </c>
      <c r="B239" s="54" t="s">
        <v>403</v>
      </c>
      <c r="C239" s="31">
        <v>4301011733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407</v>
      </c>
      <c r="B241" s="54" t="s">
        <v>408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409</v>
      </c>
      <c r="B242" s="54" t="s">
        <v>410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79</v>
      </c>
      <c r="Q243" s="762"/>
      <c r="R243" s="762"/>
      <c r="S243" s="762"/>
      <c r="T243" s="762"/>
      <c r="U243" s="762"/>
      <c r="V243" s="763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79</v>
      </c>
      <c r="Q244" s="762"/>
      <c r="R244" s="762"/>
      <c r="S244" s="762"/>
      <c r="T244" s="762"/>
      <c r="U244" s="762"/>
      <c r="V244" s="763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411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412</v>
      </c>
      <c r="B247" s="54" t="s">
        <v>413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412</v>
      </c>
      <c r="B248" s="54" t="s">
        <v>415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4301011941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420</v>
      </c>
      <c r="B251" s="54" t="s">
        <v>422</v>
      </c>
      <c r="C251" s="31">
        <v>4301011721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18</v>
      </c>
      <c r="Y252" s="742">
        <f t="shared" si="46"/>
        <v>20</v>
      </c>
      <c r="Z252" s="36">
        <f>IFERROR(IF(Y252=0,"",ROUNDUP(Y252/H252,0)*0.00902),"")</f>
        <v>4.5100000000000001E-2</v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18.945</v>
      </c>
      <c r="BN252" s="64">
        <f t="shared" si="48"/>
        <v>21.05</v>
      </c>
      <c r="BO252" s="64">
        <f t="shared" si="49"/>
        <v>3.4090909090909088E-2</v>
      </c>
      <c r="BP252" s="64">
        <f t="shared" si="50"/>
        <v>3.787878787878788E-2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429</v>
      </c>
      <c r="B254" s="54" t="s">
        <v>430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431</v>
      </c>
      <c r="B255" s="54" t="s">
        <v>432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79</v>
      </c>
      <c r="Q256" s="762"/>
      <c r="R256" s="762"/>
      <c r="S256" s="762"/>
      <c r="T256" s="762"/>
      <c r="U256" s="762"/>
      <c r="V256" s="763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4.5</v>
      </c>
      <c r="Y256" s="743">
        <f>IFERROR(Y247/H247,"0")+IFERROR(Y248/H248,"0")+IFERROR(Y249/H249,"0")+IFERROR(Y250/H250,"0")+IFERROR(Y251/H251,"0")+IFERROR(Y252/H252,"0")+IFERROR(Y253/H253,"0")+IFERROR(Y254/H254,"0")+IFERROR(Y255/H255,"0")</f>
        <v>5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4.5100000000000001E-2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79</v>
      </c>
      <c r="Q257" s="762"/>
      <c r="R257" s="762"/>
      <c r="S257" s="762"/>
      <c r="T257" s="762"/>
      <c r="U257" s="762"/>
      <c r="V257" s="763"/>
      <c r="W257" s="37" t="s">
        <v>68</v>
      </c>
      <c r="X257" s="743">
        <f>IFERROR(SUM(X247:X255),"0")</f>
        <v>18</v>
      </c>
      <c r="Y257" s="743">
        <f>IFERROR(SUM(Y247:Y255),"0")</f>
        <v>20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134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433</v>
      </c>
      <c r="B259" s="54" t="s">
        <v>434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79</v>
      </c>
      <c r="Q260" s="762"/>
      <c r="R260" s="762"/>
      <c r="S260" s="762"/>
      <c r="T260" s="762"/>
      <c r="U260" s="762"/>
      <c r="V260" s="763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79</v>
      </c>
      <c r="Q261" s="762"/>
      <c r="R261" s="762"/>
      <c r="S261" s="762"/>
      <c r="T261" s="762"/>
      <c r="U261" s="762"/>
      <c r="V261" s="763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436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437</v>
      </c>
      <c r="B264" s="54" t="s">
        <v>438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440</v>
      </c>
      <c r="B265" s="54" t="s">
        <v>441</v>
      </c>
      <c r="C265" s="31">
        <v>4301011910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440</v>
      </c>
      <c r="B266" s="54" t="s">
        <v>443</v>
      </c>
      <c r="C266" s="31">
        <v>4301011850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445</v>
      </c>
      <c r="B267" s="54" t="s">
        <v>446</v>
      </c>
      <c r="C267" s="31">
        <v>4301011313</v>
      </c>
      <c r="D267" s="749">
        <v>4607091385984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448</v>
      </c>
      <c r="B268" s="54" t="s">
        <v>449</v>
      </c>
      <c r="C268" s="31">
        <v>4301011853</v>
      </c>
      <c r="D268" s="749">
        <v>4680115885851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451</v>
      </c>
      <c r="B269" s="54" t="s">
        <v>452</v>
      </c>
      <c r="C269" s="31">
        <v>4301011319</v>
      </c>
      <c r="D269" s="749">
        <v>4607091387469</v>
      </c>
      <c r="E269" s="750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454</v>
      </c>
      <c r="B270" s="54" t="s">
        <v>455</v>
      </c>
      <c r="C270" s="31">
        <v>4301011852</v>
      </c>
      <c r="D270" s="749">
        <v>4680115885844</v>
      </c>
      <c r="E270" s="750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457</v>
      </c>
      <c r="B271" s="54" t="s">
        <v>458</v>
      </c>
      <c r="C271" s="31">
        <v>4301011316</v>
      </c>
      <c r="D271" s="749">
        <v>4607091387438</v>
      </c>
      <c r="E271" s="750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460</v>
      </c>
      <c r="B272" s="54" t="s">
        <v>461</v>
      </c>
      <c r="C272" s="31">
        <v>4301011851</v>
      </c>
      <c r="D272" s="749">
        <v>4680115885820</v>
      </c>
      <c r="E272" s="750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79</v>
      </c>
      <c r="Q273" s="762"/>
      <c r="R273" s="762"/>
      <c r="S273" s="762"/>
      <c r="T273" s="762"/>
      <c r="U273" s="762"/>
      <c r="V273" s="763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79</v>
      </c>
      <c r="Q274" s="762"/>
      <c r="R274" s="762"/>
      <c r="S274" s="762"/>
      <c r="T274" s="762"/>
      <c r="U274" s="762"/>
      <c r="V274" s="763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463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464</v>
      </c>
      <c r="B277" s="54" t="s">
        <v>465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79</v>
      </c>
      <c r="Q278" s="762"/>
      <c r="R278" s="762"/>
      <c r="S278" s="762"/>
      <c r="T278" s="762"/>
      <c r="U278" s="762"/>
      <c r="V278" s="763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79</v>
      </c>
      <c r="Q279" s="762"/>
      <c r="R279" s="762"/>
      <c r="S279" s="762"/>
      <c r="T279" s="762"/>
      <c r="U279" s="762"/>
      <c r="V279" s="763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466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467</v>
      </c>
      <c r="B282" s="54" t="s">
        <v>468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469</v>
      </c>
      <c r="B283" s="54" t="s">
        <v>470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472</v>
      </c>
      <c r="B284" s="54" t="s">
        <v>473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79</v>
      </c>
      <c r="Q285" s="762"/>
      <c r="R285" s="762"/>
      <c r="S285" s="762"/>
      <c r="T285" s="762"/>
      <c r="U285" s="762"/>
      <c r="V285" s="763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79</v>
      </c>
      <c r="Q286" s="762"/>
      <c r="R286" s="762"/>
      <c r="S286" s="762"/>
      <c r="T286" s="762"/>
      <c r="U286" s="762"/>
      <c r="V286" s="763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475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476</v>
      </c>
      <c r="B289" s="54" t="s">
        <v>477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479</v>
      </c>
      <c r="B290" s="54" t="s">
        <v>480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482</v>
      </c>
      <c r="B291" s="54" t="s">
        <v>483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485</v>
      </c>
      <c r="B292" s="54" t="s">
        <v>486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23</v>
      </c>
      <c r="Y292" s="742">
        <f t="shared" si="56"/>
        <v>24</v>
      </c>
      <c r="Z292" s="36">
        <f>IFERROR(IF(Y292=0,"",ROUNDUP(Y292/H292,0)*0.00651),"")</f>
        <v>6.5100000000000005E-2</v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25.415000000000003</v>
      </c>
      <c r="BN292" s="64">
        <f t="shared" si="58"/>
        <v>26.520000000000003</v>
      </c>
      <c r="BO292" s="64">
        <f t="shared" si="59"/>
        <v>5.2655677655677663E-2</v>
      </c>
      <c r="BP292" s="64">
        <f t="shared" si="60"/>
        <v>5.4945054945054951E-2</v>
      </c>
    </row>
    <row r="293" spans="1:68" ht="37.5" customHeight="1" x14ac:dyDescent="0.25">
      <c r="A293" s="54" t="s">
        <v>488</v>
      </c>
      <c r="B293" s="54" t="s">
        <v>489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8</v>
      </c>
      <c r="Y293" s="742">
        <f t="shared" si="56"/>
        <v>9.6</v>
      </c>
      <c r="Z293" s="36">
        <f>IFERROR(IF(Y293=0,"",ROUNDUP(Y293/H293,0)*0.00651),"")</f>
        <v>2.6040000000000001E-2</v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8.6000000000000014</v>
      </c>
      <c r="BN293" s="64">
        <f t="shared" si="58"/>
        <v>10.32</v>
      </c>
      <c r="BO293" s="64">
        <f t="shared" si="59"/>
        <v>1.8315018315018316E-2</v>
      </c>
      <c r="BP293" s="64">
        <f t="shared" si="60"/>
        <v>2.197802197802198E-2</v>
      </c>
    </row>
    <row r="294" spans="1:68" ht="37.5" hidden="1" customHeight="1" x14ac:dyDescent="0.25">
      <c r="A294" s="54" t="s">
        <v>490</v>
      </c>
      <c r="B294" s="54" t="s">
        <v>491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79</v>
      </c>
      <c r="Q295" s="762"/>
      <c r="R295" s="762"/>
      <c r="S295" s="762"/>
      <c r="T295" s="762"/>
      <c r="U295" s="762"/>
      <c r="V295" s="763"/>
      <c r="W295" s="37" t="s">
        <v>80</v>
      </c>
      <c r="X295" s="743">
        <f>IFERROR(X289/H289,"0")+IFERROR(X290/H290,"0")+IFERROR(X291/H291,"0")+IFERROR(X292/H292,"0")+IFERROR(X293/H293,"0")+IFERROR(X294/H294,"0")</f>
        <v>12.916666666666668</v>
      </c>
      <c r="Y295" s="743">
        <f>IFERROR(Y289/H289,"0")+IFERROR(Y290/H290,"0")+IFERROR(Y291/H291,"0")+IFERROR(Y292/H292,"0")+IFERROR(Y293/H293,"0")+IFERROR(Y294/H294,"0")</f>
        <v>14</v>
      </c>
      <c r="Z295" s="743">
        <f>IFERROR(IF(Z289="",0,Z289),"0")+IFERROR(IF(Z290="",0,Z290),"0")+IFERROR(IF(Z291="",0,Z291),"0")+IFERROR(IF(Z292="",0,Z292),"0")+IFERROR(IF(Z293="",0,Z293),"0")+IFERROR(IF(Z294="",0,Z294),"0")</f>
        <v>9.1139999999999999E-2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79</v>
      </c>
      <c r="Q296" s="762"/>
      <c r="R296" s="762"/>
      <c r="S296" s="762"/>
      <c r="T296" s="762"/>
      <c r="U296" s="762"/>
      <c r="V296" s="763"/>
      <c r="W296" s="37" t="s">
        <v>68</v>
      </c>
      <c r="X296" s="743">
        <f>IFERROR(SUM(X289:X294),"0")</f>
        <v>31</v>
      </c>
      <c r="Y296" s="743">
        <f>IFERROR(SUM(Y289:Y294),"0")</f>
        <v>33.6</v>
      </c>
      <c r="Z296" s="37"/>
      <c r="AA296" s="744"/>
      <c r="AB296" s="744"/>
      <c r="AC296" s="744"/>
    </row>
    <row r="297" spans="1:68" ht="16.5" hidden="1" customHeight="1" x14ac:dyDescent="0.25">
      <c r="A297" s="745" t="s">
        <v>493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494</v>
      </c>
      <c r="B299" s="54" t="s">
        <v>495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79</v>
      </c>
      <c r="Q300" s="762"/>
      <c r="R300" s="762"/>
      <c r="S300" s="762"/>
      <c r="T300" s="762"/>
      <c r="U300" s="762"/>
      <c r="V300" s="763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79</v>
      </c>
      <c r="Q301" s="762"/>
      <c r="R301" s="762"/>
      <c r="S301" s="762"/>
      <c r="T301" s="762"/>
      <c r="U301" s="762"/>
      <c r="V301" s="763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145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497</v>
      </c>
      <c r="B303" s="54" t="s">
        <v>498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79</v>
      </c>
      <c r="Q304" s="762"/>
      <c r="R304" s="762"/>
      <c r="S304" s="762"/>
      <c r="T304" s="762"/>
      <c r="U304" s="762"/>
      <c r="V304" s="763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79</v>
      </c>
      <c r="Q305" s="762"/>
      <c r="R305" s="762"/>
      <c r="S305" s="762"/>
      <c r="T305" s="762"/>
      <c r="U305" s="762"/>
      <c r="V305" s="763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500</v>
      </c>
      <c r="B307" s="54" t="s">
        <v>501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503</v>
      </c>
      <c r="B308" s="54" t="s">
        <v>504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79</v>
      </c>
      <c r="Q309" s="762"/>
      <c r="R309" s="762"/>
      <c r="S309" s="762"/>
      <c r="T309" s="762"/>
      <c r="U309" s="762"/>
      <c r="V309" s="763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79</v>
      </c>
      <c r="Q310" s="762"/>
      <c r="R310" s="762"/>
      <c r="S310" s="762"/>
      <c r="T310" s="762"/>
      <c r="U310" s="762"/>
      <c r="V310" s="763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506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507</v>
      </c>
      <c r="B313" s="54" t="s">
        <v>508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79</v>
      </c>
      <c r="Q314" s="762"/>
      <c r="R314" s="762"/>
      <c r="S314" s="762"/>
      <c r="T314" s="762"/>
      <c r="U314" s="762"/>
      <c r="V314" s="763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79</v>
      </c>
      <c r="Q315" s="762"/>
      <c r="R315" s="762"/>
      <c r="S315" s="762"/>
      <c r="T315" s="762"/>
      <c r="U315" s="762"/>
      <c r="V315" s="763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145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510</v>
      </c>
      <c r="B317" s="54" t="s">
        <v>511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79</v>
      </c>
      <c r="Q318" s="762"/>
      <c r="R318" s="762"/>
      <c r="S318" s="762"/>
      <c r="T318" s="762"/>
      <c r="U318" s="762"/>
      <c r="V318" s="763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79</v>
      </c>
      <c r="Q319" s="762"/>
      <c r="R319" s="762"/>
      <c r="S319" s="762"/>
      <c r="T319" s="762"/>
      <c r="U319" s="762"/>
      <c r="V319" s="763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513</v>
      </c>
      <c r="B321" s="54" t="s">
        <v>514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79</v>
      </c>
      <c r="Q323" s="762"/>
      <c r="R323" s="762"/>
      <c r="S323" s="762"/>
      <c r="T323" s="762"/>
      <c r="U323" s="762"/>
      <c r="V323" s="763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79</v>
      </c>
      <c r="Q324" s="762"/>
      <c r="R324" s="762"/>
      <c r="S324" s="762"/>
      <c r="T324" s="762"/>
      <c r="U324" s="762"/>
      <c r="V324" s="763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519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520</v>
      </c>
      <c r="B327" s="54" t="s">
        <v>521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79</v>
      </c>
      <c r="Q329" s="762"/>
      <c r="R329" s="762"/>
      <c r="S329" s="762"/>
      <c r="T329" s="762"/>
      <c r="U329" s="762"/>
      <c r="V329" s="763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79</v>
      </c>
      <c r="Q330" s="762"/>
      <c r="R330" s="762"/>
      <c r="S330" s="762"/>
      <c r="T330" s="762"/>
      <c r="U330" s="762"/>
      <c r="V330" s="763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145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524</v>
      </c>
      <c r="B332" s="54" t="s">
        <v>525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527</v>
      </c>
      <c r="B333" s="54" t="s">
        <v>528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79</v>
      </c>
      <c r="Q334" s="762"/>
      <c r="R334" s="762"/>
      <c r="S334" s="762"/>
      <c r="T334" s="762"/>
      <c r="U334" s="762"/>
      <c r="V334" s="763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79</v>
      </c>
      <c r="Q335" s="762"/>
      <c r="R335" s="762"/>
      <c r="S335" s="762"/>
      <c r="T335" s="762"/>
      <c r="U335" s="762"/>
      <c r="V335" s="763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529</v>
      </c>
      <c r="B337" s="54" t="s">
        <v>530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79</v>
      </c>
      <c r="Q338" s="762"/>
      <c r="R338" s="762"/>
      <c r="S338" s="762"/>
      <c r="T338" s="762"/>
      <c r="U338" s="762"/>
      <c r="V338" s="763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79</v>
      </c>
      <c r="Q339" s="762"/>
      <c r="R339" s="762"/>
      <c r="S339" s="762"/>
      <c r="T339" s="762"/>
      <c r="U339" s="762"/>
      <c r="V339" s="763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532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533</v>
      </c>
      <c r="B342" s="54" t="s">
        <v>534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79</v>
      </c>
      <c r="Q343" s="762"/>
      <c r="R343" s="762"/>
      <c r="S343" s="762"/>
      <c r="T343" s="762"/>
      <c r="U343" s="762"/>
      <c r="V343" s="763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79</v>
      </c>
      <c r="Q344" s="762"/>
      <c r="R344" s="762"/>
      <c r="S344" s="762"/>
      <c r="T344" s="762"/>
      <c r="U344" s="762"/>
      <c r="V344" s="763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536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49">
        <v>4607091386011</v>
      </c>
      <c r="E353" s="750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49">
        <v>4680115885608</v>
      </c>
      <c r="E354" s="750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8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79</v>
      </c>
      <c r="Q355" s="762"/>
      <c r="R355" s="762"/>
      <c r="S355" s="762"/>
      <c r="T355" s="762"/>
      <c r="U355" s="762"/>
      <c r="V355" s="763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79</v>
      </c>
      <c r="Q356" s="762"/>
      <c r="R356" s="762"/>
      <c r="S356" s="762"/>
      <c r="T356" s="762"/>
      <c r="U356" s="762"/>
      <c r="V356" s="763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145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79</v>
      </c>
      <c r="Q362" s="762"/>
      <c r="R362" s="762"/>
      <c r="S362" s="762"/>
      <c r="T362" s="762"/>
      <c r="U362" s="762"/>
      <c r="V362" s="763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79</v>
      </c>
      <c r="Q363" s="762"/>
      <c r="R363" s="762"/>
      <c r="S363" s="762"/>
      <c r="T363" s="762"/>
      <c r="U363" s="762"/>
      <c r="V363" s="763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8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79</v>
      </c>
      <c r="Q371" s="762"/>
      <c r="R371" s="762"/>
      <c r="S371" s="762"/>
      <c r="T371" s="762"/>
      <c r="U371" s="762"/>
      <c r="V371" s="763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79</v>
      </c>
      <c r="Q372" s="762"/>
      <c r="R372" s="762"/>
      <c r="S372" s="762"/>
      <c r="T372" s="762"/>
      <c r="U372" s="762"/>
      <c r="V372" s="763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8" t="s">
        <v>176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21</v>
      </c>
      <c r="Y374" s="742">
        <f>IFERROR(IF(X374="",0,CEILING((X374/$H374),1)*$H374),"")</f>
        <v>25.200000000000003</v>
      </c>
      <c r="Z374" s="36">
        <f>IFERROR(IF(Y374=0,"",ROUNDUP(Y374/H374,0)*0.01898),"")</f>
        <v>5.6940000000000004E-2</v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22.297499999999999</v>
      </c>
      <c r="BN374" s="64">
        <f>IFERROR(Y374*I374/H374,"0")</f>
        <v>26.757000000000001</v>
      </c>
      <c r="BO374" s="64">
        <f>IFERROR(1/J374*(X374/H374),"0")</f>
        <v>3.90625E-2</v>
      </c>
      <c r="BP374" s="64">
        <f>IFERROR(1/J374*(Y374/H374),"0")</f>
        <v>4.6875E-2</v>
      </c>
    </row>
    <row r="375" spans="1:68" ht="27" hidden="1" customHeight="1" x14ac:dyDescent="0.25">
      <c r="A375" s="54" t="s">
        <v>591</v>
      </c>
      <c r="B375" s="54" t="s">
        <v>592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79</v>
      </c>
      <c r="Q377" s="762"/>
      <c r="R377" s="762"/>
      <c r="S377" s="762"/>
      <c r="T377" s="762"/>
      <c r="U377" s="762"/>
      <c r="V377" s="763"/>
      <c r="W377" s="37" t="s">
        <v>80</v>
      </c>
      <c r="X377" s="743">
        <f>IFERROR(X374/H374,"0")+IFERROR(X375/H375,"0")+IFERROR(X376/H376,"0")</f>
        <v>2.5</v>
      </c>
      <c r="Y377" s="743">
        <f>IFERROR(Y374/H374,"0")+IFERROR(Y375/H375,"0")+IFERROR(Y376/H376,"0")</f>
        <v>3</v>
      </c>
      <c r="Z377" s="743">
        <f>IFERROR(IF(Z374="",0,Z374),"0")+IFERROR(IF(Z375="",0,Z375),"0")+IFERROR(IF(Z376="",0,Z376),"0")</f>
        <v>5.6940000000000004E-2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79</v>
      </c>
      <c r="Q378" s="762"/>
      <c r="R378" s="762"/>
      <c r="S378" s="762"/>
      <c r="T378" s="762"/>
      <c r="U378" s="762"/>
      <c r="V378" s="763"/>
      <c r="W378" s="37" t="s">
        <v>68</v>
      </c>
      <c r="X378" s="743">
        <f>IFERROR(SUM(X374:X376),"0")</f>
        <v>21</v>
      </c>
      <c r="Y378" s="743">
        <f>IFERROR(SUM(Y374:Y376),"0")</f>
        <v>25.200000000000003</v>
      </c>
      <c r="Z378" s="37"/>
      <c r="AA378" s="744"/>
      <c r="AB378" s="744"/>
      <c r="AC378" s="744"/>
    </row>
    <row r="379" spans="1:68" ht="14.25" hidden="1" customHeight="1" x14ac:dyDescent="0.25">
      <c r="A379" s="758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597</v>
      </c>
      <c r="B380" s="54" t="s">
        <v>598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67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79</v>
      </c>
      <c r="Q384" s="762"/>
      <c r="R384" s="762"/>
      <c r="S384" s="762"/>
      <c r="T384" s="762"/>
      <c r="U384" s="762"/>
      <c r="V384" s="763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79</v>
      </c>
      <c r="Q385" s="762"/>
      <c r="R385" s="762"/>
      <c r="S385" s="762"/>
      <c r="T385" s="762"/>
      <c r="U385" s="762"/>
      <c r="V385" s="763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8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79</v>
      </c>
      <c r="Q390" s="762"/>
      <c r="R390" s="762"/>
      <c r="S390" s="762"/>
      <c r="T390" s="762"/>
      <c r="U390" s="762"/>
      <c r="V390" s="763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79</v>
      </c>
      <c r="Q391" s="762"/>
      <c r="R391" s="762"/>
      <c r="S391" s="762"/>
      <c r="T391" s="762"/>
      <c r="U391" s="762"/>
      <c r="V391" s="763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145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79</v>
      </c>
      <c r="Q395" s="762"/>
      <c r="R395" s="762"/>
      <c r="S395" s="762"/>
      <c r="T395" s="762"/>
      <c r="U395" s="762"/>
      <c r="V395" s="763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79</v>
      </c>
      <c r="Q396" s="762"/>
      <c r="R396" s="762"/>
      <c r="S396" s="762"/>
      <c r="T396" s="762"/>
      <c r="U396" s="762"/>
      <c r="V396" s="763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79</v>
      </c>
      <c r="Q401" s="762"/>
      <c r="R401" s="762"/>
      <c r="S401" s="762"/>
      <c r="T401" s="762"/>
      <c r="U401" s="762"/>
      <c r="V401" s="763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79</v>
      </c>
      <c r="Q402" s="762"/>
      <c r="R402" s="762"/>
      <c r="S402" s="762"/>
      <c r="T402" s="762"/>
      <c r="U402" s="762"/>
      <c r="V402" s="763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803" t="s">
        <v>631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0</v>
      </c>
      <c r="Y406" s="742">
        <f t="shared" ref="Y406:Y415" si="7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0</v>
      </c>
      <c r="BN406" s="64">
        <f t="shared" ref="BN406:BN415" si="73">IFERROR(Y406*I406/H406,"0")</f>
        <v>0</v>
      </c>
      <c r="BO406" s="64">
        <f t="shared" ref="BO406:BO415" si="74">IFERROR(1/J406*(X406/H406),"0")</f>
        <v>0</v>
      </c>
      <c r="BP406" s="64">
        <f t="shared" ref="BP406:BP415" si="75">IFERROR(1/J406*(Y406/H406),"0")</f>
        <v>0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34</v>
      </c>
      <c r="Y408" s="742">
        <f t="shared" si="71"/>
        <v>45</v>
      </c>
      <c r="Z408" s="36">
        <f>IFERROR(IF(Y408=0,"",ROUNDUP(Y408/H408,0)*0.02175),"")</f>
        <v>6.5250000000000002E-2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35.088000000000001</v>
      </c>
      <c r="BN408" s="64">
        <f t="shared" si="73"/>
        <v>46.440000000000005</v>
      </c>
      <c r="BO408" s="64">
        <f t="shared" si="74"/>
        <v>4.7222222222222221E-2</v>
      </c>
      <c r="BP408" s="64">
        <f t="shared" si="75"/>
        <v>6.25E-2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hidden="1" customHeight="1" x14ac:dyDescent="0.25">
      <c r="A410" s="54" t="s">
        <v>642</v>
      </c>
      <c r="B410" s="54" t="s">
        <v>643</v>
      </c>
      <c r="C410" s="31">
        <v>4301011832</v>
      </c>
      <c r="D410" s="749">
        <v>4607091383997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11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4301011867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9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26</v>
      </c>
      <c r="Y411" s="742">
        <f t="shared" si="71"/>
        <v>30</v>
      </c>
      <c r="Z411" s="36">
        <f>IFERROR(IF(Y411=0,"",ROUNDUP(Y411/H411,0)*0.02175),"")</f>
        <v>4.3499999999999997E-2</v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26.832000000000001</v>
      </c>
      <c r="BN411" s="64">
        <f t="shared" si="73"/>
        <v>30.96</v>
      </c>
      <c r="BO411" s="64">
        <f t="shared" si="74"/>
        <v>3.6111111111111108E-2</v>
      </c>
      <c r="BP411" s="64">
        <f t="shared" si="75"/>
        <v>4.1666666666666664E-2</v>
      </c>
    </row>
    <row r="412" spans="1:68" ht="27" hidden="1" customHeight="1" x14ac:dyDescent="0.25">
      <c r="A412" s="54" t="s">
        <v>645</v>
      </c>
      <c r="B412" s="54" t="s">
        <v>648</v>
      </c>
      <c r="C412" s="31">
        <v>4301011943</v>
      </c>
      <c r="D412" s="749">
        <v>4680115884830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11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79</v>
      </c>
      <c r="Q416" s="762"/>
      <c r="R416" s="762"/>
      <c r="S416" s="762"/>
      <c r="T416" s="762"/>
      <c r="U416" s="762"/>
      <c r="V416" s="763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5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0.10875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79</v>
      </c>
      <c r="Q417" s="762"/>
      <c r="R417" s="762"/>
      <c r="S417" s="762"/>
      <c r="T417" s="762"/>
      <c r="U417" s="762"/>
      <c r="V417" s="763"/>
      <c r="W417" s="37" t="s">
        <v>68</v>
      </c>
      <c r="X417" s="743">
        <f>IFERROR(SUM(X406:X415),"0")</f>
        <v>60</v>
      </c>
      <c r="Y417" s="743">
        <f>IFERROR(SUM(Y406:Y415),"0")</f>
        <v>75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134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hidden="1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79</v>
      </c>
      <c r="Q421" s="762"/>
      <c r="R421" s="762"/>
      <c r="S421" s="762"/>
      <c r="T421" s="762"/>
      <c r="U421" s="762"/>
      <c r="V421" s="763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hidden="1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79</v>
      </c>
      <c r="Q422" s="762"/>
      <c r="R422" s="762"/>
      <c r="S422" s="762"/>
      <c r="T422" s="762"/>
      <c r="U422" s="762"/>
      <c r="V422" s="763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hidden="1" customHeight="1" x14ac:dyDescent="0.25">
      <c r="A423" s="758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8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44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87</v>
      </c>
      <c r="Y425" s="742">
        <f>IFERROR(IF(X425="",0,CEILING((X425/$H425),1)*$H425),"")</f>
        <v>90</v>
      </c>
      <c r="Z425" s="36">
        <f>IFERROR(IF(Y425=0,"",ROUNDUP(Y425/H425,0)*0.01898),"")</f>
        <v>0.1898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92.016999999999996</v>
      </c>
      <c r="BN425" s="64">
        <f>IFERROR(Y425*I425/H425,"0")</f>
        <v>95.19</v>
      </c>
      <c r="BO425" s="64">
        <f>IFERROR(1/J425*(X425/H425),"0")</f>
        <v>0.15104166666666666</v>
      </c>
      <c r="BP425" s="64">
        <f>IFERROR(1/J425*(Y425/H425),"0")</f>
        <v>0.15625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79</v>
      </c>
      <c r="Q426" s="762"/>
      <c r="R426" s="762"/>
      <c r="S426" s="762"/>
      <c r="T426" s="762"/>
      <c r="U426" s="762"/>
      <c r="V426" s="763"/>
      <c r="W426" s="37" t="s">
        <v>80</v>
      </c>
      <c r="X426" s="743">
        <f>IFERROR(X424/H424,"0")+IFERROR(X425/H425,"0")</f>
        <v>9.6666666666666661</v>
      </c>
      <c r="Y426" s="743">
        <f>IFERROR(Y424/H424,"0")+IFERROR(Y425/H425,"0")</f>
        <v>10</v>
      </c>
      <c r="Z426" s="743">
        <f>IFERROR(IF(Z424="",0,Z424),"0")+IFERROR(IF(Z425="",0,Z425),"0")</f>
        <v>0.1898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79</v>
      </c>
      <c r="Q427" s="762"/>
      <c r="R427" s="762"/>
      <c r="S427" s="762"/>
      <c r="T427" s="762"/>
      <c r="U427" s="762"/>
      <c r="V427" s="763"/>
      <c r="W427" s="37" t="s">
        <v>68</v>
      </c>
      <c r="X427" s="743">
        <f>IFERROR(SUM(X424:X425),"0")</f>
        <v>87</v>
      </c>
      <c r="Y427" s="743">
        <f>IFERROR(SUM(Y424:Y425),"0")</f>
        <v>90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176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74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79</v>
      </c>
      <c r="Q430" s="762"/>
      <c r="R430" s="762"/>
      <c r="S430" s="762"/>
      <c r="T430" s="762"/>
      <c r="U430" s="762"/>
      <c r="V430" s="763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79</v>
      </c>
      <c r="Q431" s="762"/>
      <c r="R431" s="762"/>
      <c r="S431" s="762"/>
      <c r="T431" s="762"/>
      <c r="U431" s="762"/>
      <c r="V431" s="763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674</v>
      </c>
      <c r="B434" s="54" t="s">
        <v>675</v>
      </c>
      <c r="C434" s="31">
        <v>4301011873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674</v>
      </c>
      <c r="B435" s="54" t="s">
        <v>677</v>
      </c>
      <c r="C435" s="31">
        <v>4301011483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hidden="1" customHeight="1" x14ac:dyDescent="0.25">
      <c r="A436" s="54" t="s">
        <v>679</v>
      </c>
      <c r="B436" s="54" t="s">
        <v>680</v>
      </c>
      <c r="C436" s="31">
        <v>4301011872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hidden="1" customHeight="1" x14ac:dyDescent="0.25">
      <c r="A437" s="54" t="s">
        <v>679</v>
      </c>
      <c r="B437" s="54" t="s">
        <v>681</v>
      </c>
      <c r="C437" s="31">
        <v>4301011655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4301011312</v>
      </c>
      <c r="D438" s="749">
        <v>4607091384192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4301011874</v>
      </c>
      <c r="D439" s="749">
        <v>4680115884892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79</v>
      </c>
      <c r="Q442" s="762"/>
      <c r="R442" s="762"/>
      <c r="S442" s="762"/>
      <c r="T442" s="762"/>
      <c r="U442" s="762"/>
      <c r="V442" s="763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79</v>
      </c>
      <c r="Q443" s="762"/>
      <c r="R443" s="762"/>
      <c r="S443" s="762"/>
      <c r="T443" s="762"/>
      <c r="U443" s="762"/>
      <c r="V443" s="763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145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79</v>
      </c>
      <c r="Q447" s="762"/>
      <c r="R447" s="762"/>
      <c r="S447" s="762"/>
      <c r="T447" s="762"/>
      <c r="U447" s="762"/>
      <c r="V447" s="763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79</v>
      </c>
      <c r="Q448" s="762"/>
      <c r="R448" s="762"/>
      <c r="S448" s="762"/>
      <c r="T448" s="762"/>
      <c r="U448" s="762"/>
      <c r="V448" s="763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700</v>
      </c>
      <c r="B451" s="54" t="s">
        <v>701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60" t="s">
        <v>702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4301051297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704</v>
      </c>
      <c r="B453" s="54" t="s">
        <v>707</v>
      </c>
      <c r="C453" s="31">
        <v>4301051660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708</v>
      </c>
      <c r="B454" s="54" t="s">
        <v>709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79</v>
      </c>
      <c r="Q455" s="762"/>
      <c r="R455" s="762"/>
      <c r="S455" s="762"/>
      <c r="T455" s="762"/>
      <c r="U455" s="762"/>
      <c r="V455" s="763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79</v>
      </c>
      <c r="Q456" s="762"/>
      <c r="R456" s="762"/>
      <c r="S456" s="762"/>
      <c r="T456" s="762"/>
      <c r="U456" s="762"/>
      <c r="V456" s="763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8" t="s">
        <v>176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711</v>
      </c>
      <c r="B458" s="54" t="s">
        <v>712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767" t="s">
        <v>713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79</v>
      </c>
      <c r="Q459" s="762"/>
      <c r="R459" s="762"/>
      <c r="S459" s="762"/>
      <c r="T459" s="762"/>
      <c r="U459" s="762"/>
      <c r="V459" s="763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79</v>
      </c>
      <c r="Q460" s="762"/>
      <c r="R460" s="762"/>
      <c r="S460" s="762"/>
      <c r="T460" s="762"/>
      <c r="U460" s="762"/>
      <c r="V460" s="763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715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716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145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customHeight="1" x14ac:dyDescent="0.25">
      <c r="A464" s="54" t="s">
        <v>717</v>
      </c>
      <c r="B464" s="54" t="s">
        <v>718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46" t="s">
        <v>719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48</v>
      </c>
      <c r="Y464" s="742">
        <f t="shared" ref="Y464:Y479" si="81">IFERROR(IF(X464="",0,CEILING((X464/$H464),1)*$H464),"")</f>
        <v>48.6</v>
      </c>
      <c r="Z464" s="36">
        <f>IFERROR(IF(Y464=0,"",ROUNDUP(Y464/H464,0)*0.00902),"")</f>
        <v>8.1180000000000002E-2</v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49.866666666666667</v>
      </c>
      <c r="BN464" s="64">
        <f t="shared" ref="BN464:BN479" si="83">IFERROR(Y464*I464/H464,"0")</f>
        <v>50.49</v>
      </c>
      <c r="BO464" s="64">
        <f t="shared" ref="BO464:BO479" si="84">IFERROR(1/J464*(X464/H464),"0")</f>
        <v>6.7340067340067325E-2</v>
      </c>
      <c r="BP464" s="64">
        <f t="shared" ref="BP464:BP479" si="85">IFERROR(1/J464*(Y464/H464),"0")</f>
        <v>6.8181818181818177E-2</v>
      </c>
    </row>
    <row r="465" spans="1:68" ht="27" hidden="1" customHeight="1" x14ac:dyDescent="0.25">
      <c r="A465" s="54" t="s">
        <v>721</v>
      </c>
      <c r="B465" s="54" t="s">
        <v>722</v>
      </c>
      <c r="C465" s="31">
        <v>4301031382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0" t="s">
        <v>723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721</v>
      </c>
      <c r="B466" s="54" t="s">
        <v>725</v>
      </c>
      <c r="C466" s="31">
        <v>4301031406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51" t="s">
        <v>723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726</v>
      </c>
      <c r="B467" s="54" t="s">
        <v>727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906" t="s">
        <v>728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730</v>
      </c>
      <c r="B468" s="54" t="s">
        <v>731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730</v>
      </c>
      <c r="B469" s="54" t="s">
        <v>732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8" t="s">
        <v>733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734</v>
      </c>
      <c r="B470" s="54" t="s">
        <v>735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736</v>
      </c>
      <c r="B471" s="54" t="s">
        <v>737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736</v>
      </c>
      <c r="B472" s="54" t="s">
        <v>739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1007" t="s">
        <v>740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741</v>
      </c>
      <c r="B473" s="54" t="s">
        <v>742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1039" t="s">
        <v>747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3</v>
      </c>
      <c r="Y476" s="742">
        <f t="shared" si="81"/>
        <v>4.2</v>
      </c>
      <c r="Z476" s="36">
        <f t="shared" si="86"/>
        <v>1.004E-2</v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3.1857142857142855</v>
      </c>
      <c r="BN476" s="64">
        <f t="shared" si="83"/>
        <v>4.46</v>
      </c>
      <c r="BO476" s="64">
        <f t="shared" si="84"/>
        <v>6.1050061050061059E-3</v>
      </c>
      <c r="BP476" s="64">
        <f t="shared" si="85"/>
        <v>8.5470085470085479E-3</v>
      </c>
    </row>
    <row r="477" spans="1:68" ht="37.5" hidden="1" customHeight="1" x14ac:dyDescent="0.25">
      <c r="A477" s="54" t="s">
        <v>751</v>
      </c>
      <c r="B477" s="54" t="s">
        <v>752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753</v>
      </c>
      <c r="B478" s="54" t="s">
        <v>754</v>
      </c>
      <c r="C478" s="31">
        <v>4301031368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1067" t="s">
        <v>755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753</v>
      </c>
      <c r="B479" s="54" t="s">
        <v>756</v>
      </c>
      <c r="C479" s="31">
        <v>4301031255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79</v>
      </c>
      <c r="Q480" s="762"/>
      <c r="R480" s="762"/>
      <c r="S480" s="762"/>
      <c r="T480" s="762"/>
      <c r="U480" s="762"/>
      <c r="V480" s="763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10.317460317460316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11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9.1219999999999996E-2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79</v>
      </c>
      <c r="Q481" s="762"/>
      <c r="R481" s="762"/>
      <c r="S481" s="762"/>
      <c r="T481" s="762"/>
      <c r="U481" s="762"/>
      <c r="V481" s="763"/>
      <c r="W481" s="37" t="s">
        <v>68</v>
      </c>
      <c r="X481" s="743">
        <f>IFERROR(SUM(X464:X479),"0")</f>
        <v>51</v>
      </c>
      <c r="Y481" s="743">
        <f>IFERROR(SUM(Y464:Y479),"0")</f>
        <v>52.800000000000004</v>
      </c>
      <c r="Z481" s="37"/>
      <c r="AA481" s="744"/>
      <c r="AB481" s="744"/>
      <c r="AC481" s="744"/>
    </row>
    <row r="482" spans="1:68" ht="14.25" hidden="1" customHeight="1" x14ac:dyDescent="0.25">
      <c r="A482" s="758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758</v>
      </c>
      <c r="B483" s="54" t="s">
        <v>759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761</v>
      </c>
      <c r="B484" s="54" t="s">
        <v>762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79</v>
      </c>
      <c r="Q485" s="762"/>
      <c r="R485" s="762"/>
      <c r="S485" s="762"/>
      <c r="T485" s="762"/>
      <c r="U485" s="762"/>
      <c r="V485" s="763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79</v>
      </c>
      <c r="Q486" s="762"/>
      <c r="R486" s="762"/>
      <c r="S486" s="762"/>
      <c r="T486" s="762"/>
      <c r="U486" s="762"/>
      <c r="V486" s="763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764</v>
      </c>
      <c r="B488" s="54" t="s">
        <v>765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79</v>
      </c>
      <c r="Q489" s="762"/>
      <c r="R489" s="762"/>
      <c r="S489" s="762"/>
      <c r="T489" s="762"/>
      <c r="U489" s="762"/>
      <c r="V489" s="763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79</v>
      </c>
      <c r="Q490" s="762"/>
      <c r="R490" s="762"/>
      <c r="S490" s="762"/>
      <c r="T490" s="762"/>
      <c r="U490" s="762"/>
      <c r="V490" s="763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769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134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770</v>
      </c>
      <c r="B493" s="54" t="s">
        <v>771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79</v>
      </c>
      <c r="Q494" s="762"/>
      <c r="R494" s="762"/>
      <c r="S494" s="762"/>
      <c r="T494" s="762"/>
      <c r="U494" s="762"/>
      <c r="V494" s="763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79</v>
      </c>
      <c r="Q495" s="762"/>
      <c r="R495" s="762"/>
      <c r="S495" s="762"/>
      <c r="T495" s="762"/>
      <c r="U495" s="762"/>
      <c r="V495" s="763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145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customHeight="1" x14ac:dyDescent="0.25">
      <c r="A497" s="54" t="s">
        <v>773</v>
      </c>
      <c r="B497" s="54" t="s">
        <v>774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1128" t="s">
        <v>775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49</v>
      </c>
      <c r="Y497" s="742">
        <f>IFERROR(IF(X497="",0,CEILING((X497/$H497),1)*$H497),"")</f>
        <v>54</v>
      </c>
      <c r="Z497" s="36">
        <f>IFERROR(IF(Y497=0,"",ROUNDUP(Y497/H497,0)*0.00902),"")</f>
        <v>9.0200000000000002E-2</v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50.905555555555559</v>
      </c>
      <c r="BN497" s="64">
        <f>IFERROR(Y497*I497/H497,"0")</f>
        <v>56.099999999999994</v>
      </c>
      <c r="BO497" s="64">
        <f>IFERROR(1/J497*(X497/H497),"0")</f>
        <v>6.8742985409652069E-2</v>
      </c>
      <c r="BP497" s="64">
        <f>IFERROR(1/J497*(Y497/H497),"0")</f>
        <v>7.575757575757576E-2</v>
      </c>
    </row>
    <row r="498" spans="1:68" ht="27" hidden="1" customHeight="1" x14ac:dyDescent="0.25">
      <c r="A498" s="54" t="s">
        <v>777</v>
      </c>
      <c r="B498" s="54" t="s">
        <v>778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1140" t="s">
        <v>782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784</v>
      </c>
      <c r="B500" s="54" t="s">
        <v>785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79</v>
      </c>
      <c r="Q501" s="762"/>
      <c r="R501" s="762"/>
      <c r="S501" s="762"/>
      <c r="T501" s="762"/>
      <c r="U501" s="762"/>
      <c r="V501" s="763"/>
      <c r="W501" s="37" t="s">
        <v>80</v>
      </c>
      <c r="X501" s="743">
        <f>IFERROR(X497/H497,"0")+IFERROR(X498/H498,"0")+IFERROR(X499/H499,"0")+IFERROR(X500/H500,"0")</f>
        <v>9.0740740740740726</v>
      </c>
      <c r="Y501" s="743">
        <f>IFERROR(Y497/H497,"0")+IFERROR(Y498/H498,"0")+IFERROR(Y499/H499,"0")+IFERROR(Y500/H500,"0")</f>
        <v>10</v>
      </c>
      <c r="Z501" s="743">
        <f>IFERROR(IF(Z497="",0,Z497),"0")+IFERROR(IF(Z498="",0,Z498),"0")+IFERROR(IF(Z499="",0,Z499),"0")+IFERROR(IF(Z500="",0,Z500),"0")</f>
        <v>9.0200000000000002E-2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79</v>
      </c>
      <c r="Q502" s="762"/>
      <c r="R502" s="762"/>
      <c r="S502" s="762"/>
      <c r="T502" s="762"/>
      <c r="U502" s="762"/>
      <c r="V502" s="763"/>
      <c r="W502" s="37" t="s">
        <v>68</v>
      </c>
      <c r="X502" s="743">
        <f>IFERROR(SUM(X497:X500),"0")</f>
        <v>49</v>
      </c>
      <c r="Y502" s="743">
        <f>IFERROR(SUM(Y497:Y500),"0")</f>
        <v>54</v>
      </c>
      <c r="Z502" s="37"/>
      <c r="AA502" s="744"/>
      <c r="AB502" s="744"/>
      <c r="AC502" s="744"/>
    </row>
    <row r="503" spans="1:68" ht="16.5" hidden="1" customHeight="1" x14ac:dyDescent="0.25">
      <c r="A503" s="745" t="s">
        <v>786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145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787</v>
      </c>
      <c r="B505" s="54" t="s">
        <v>788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790</v>
      </c>
      <c r="B506" s="54" t="s">
        <v>791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4" t="s">
        <v>792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8</v>
      </c>
      <c r="Y506" s="742">
        <f>IFERROR(IF(X506="",0,CEILING((X506/$H506),1)*$H506),"")</f>
        <v>8.4</v>
      </c>
      <c r="Z506" s="36">
        <f>IFERROR(IF(Y506=0,"",ROUNDUP(Y506/H506,0)*0.00651),"")</f>
        <v>4.5569999999999999E-2</v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14.000000000000002</v>
      </c>
      <c r="BN506" s="64">
        <f>IFERROR(Y506*I506/H506,"0")</f>
        <v>14.700000000000001</v>
      </c>
      <c r="BO506" s="64">
        <f>IFERROR(1/J506*(X506/H506),"0")</f>
        <v>3.6630036630036632E-2</v>
      </c>
      <c r="BP506" s="64">
        <f>IFERROR(1/J506*(Y506/H506),"0")</f>
        <v>3.8461538461538471E-2</v>
      </c>
    </row>
    <row r="507" spans="1:68" ht="27" hidden="1" customHeight="1" x14ac:dyDescent="0.25">
      <c r="A507" s="54" t="s">
        <v>794</v>
      </c>
      <c r="B507" s="54" t="s">
        <v>795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1151" t="s">
        <v>796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79</v>
      </c>
      <c r="Q508" s="762"/>
      <c r="R508" s="762"/>
      <c r="S508" s="762"/>
      <c r="T508" s="762"/>
      <c r="U508" s="762"/>
      <c r="V508" s="763"/>
      <c r="W508" s="37" t="s">
        <v>80</v>
      </c>
      <c r="X508" s="743">
        <f>IFERROR(X505/H505,"0")+IFERROR(X506/H506,"0")+IFERROR(X507/H507,"0")</f>
        <v>6.666666666666667</v>
      </c>
      <c r="Y508" s="743">
        <f>IFERROR(Y505/H505,"0")+IFERROR(Y506/H506,"0")+IFERROR(Y507/H507,"0")</f>
        <v>7.0000000000000009</v>
      </c>
      <c r="Z508" s="743">
        <f>IFERROR(IF(Z505="",0,Z505),"0")+IFERROR(IF(Z506="",0,Z506),"0")+IFERROR(IF(Z507="",0,Z507),"0")</f>
        <v>4.5569999999999999E-2</v>
      </c>
      <c r="AA508" s="744"/>
      <c r="AB508" s="744"/>
      <c r="AC508" s="744"/>
    </row>
    <row r="509" spans="1:68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79</v>
      </c>
      <c r="Q509" s="762"/>
      <c r="R509" s="762"/>
      <c r="S509" s="762"/>
      <c r="T509" s="762"/>
      <c r="U509" s="762"/>
      <c r="V509" s="763"/>
      <c r="W509" s="37" t="s">
        <v>68</v>
      </c>
      <c r="X509" s="743">
        <f>IFERROR(SUM(X505:X507),"0")</f>
        <v>8</v>
      </c>
      <c r="Y509" s="743">
        <f>IFERROR(SUM(Y505:Y507),"0")</f>
        <v>8.4</v>
      </c>
      <c r="Z509" s="37"/>
      <c r="AA509" s="744"/>
      <c r="AB509" s="744"/>
      <c r="AC509" s="744"/>
    </row>
    <row r="510" spans="1:68" ht="16.5" hidden="1" customHeight="1" x14ac:dyDescent="0.25">
      <c r="A510" s="745" t="s">
        <v>798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145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799</v>
      </c>
      <c r="B512" s="54" t="s">
        <v>800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79</v>
      </c>
      <c r="Q513" s="762"/>
      <c r="R513" s="762"/>
      <c r="S513" s="762"/>
      <c r="T513" s="762"/>
      <c r="U513" s="762"/>
      <c r="V513" s="763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79</v>
      </c>
      <c r="Q514" s="762"/>
      <c r="R514" s="762"/>
      <c r="S514" s="762"/>
      <c r="T514" s="762"/>
      <c r="U514" s="762"/>
      <c r="V514" s="763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176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802</v>
      </c>
      <c r="B516" s="54" t="s">
        <v>803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79</v>
      </c>
      <c r="Q517" s="762"/>
      <c r="R517" s="762"/>
      <c r="S517" s="762"/>
      <c r="T517" s="762"/>
      <c r="U517" s="762"/>
      <c r="V517" s="763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79</v>
      </c>
      <c r="Q518" s="762"/>
      <c r="R518" s="762"/>
      <c r="S518" s="762"/>
      <c r="T518" s="762"/>
      <c r="U518" s="762"/>
      <c r="V518" s="763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805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805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806</v>
      </c>
      <c r="B522" s="54" t="s">
        <v>807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97</v>
      </c>
      <c r="Y522" s="742">
        <f t="shared" ref="Y522:Y537" si="87">IFERROR(IF(X522="",0,CEILING((X522/$H522),1)*$H522),"")</f>
        <v>100.32000000000001</v>
      </c>
      <c r="Z522" s="36">
        <f t="shared" ref="Z522:Z527" si="88">IFERROR(IF(Y522=0,"",ROUNDUP(Y522/H522,0)*0.01196),"")</f>
        <v>0.22724</v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103.61363636363635</v>
      </c>
      <c r="BN522" s="64">
        <f t="shared" ref="BN522:BN537" si="90">IFERROR(Y522*I522/H522,"0")</f>
        <v>107.16</v>
      </c>
      <c r="BO522" s="64">
        <f t="shared" ref="BO522:BO537" si="91">IFERROR(1/J522*(X522/H522),"0")</f>
        <v>0.1766462703962704</v>
      </c>
      <c r="BP522" s="64">
        <f t="shared" ref="BP522:BP537" si="92">IFERROR(1/J522*(Y522/H522),"0")</f>
        <v>0.18269230769230771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96</v>
      </c>
      <c r="Y525" s="742">
        <f t="shared" si="87"/>
        <v>100.32000000000001</v>
      </c>
      <c r="Z525" s="36">
        <f t="shared" si="88"/>
        <v>0.22724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102.54545454545453</v>
      </c>
      <c r="BN525" s="64">
        <f t="shared" si="90"/>
        <v>107.16</v>
      </c>
      <c r="BO525" s="64">
        <f t="shared" si="91"/>
        <v>0.17482517482517482</v>
      </c>
      <c r="BP525" s="64">
        <f t="shared" si="92"/>
        <v>0.18269230769230771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hidden="1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4301012035</v>
      </c>
      <c r="D528" s="749">
        <v>4680115880603</v>
      </c>
      <c r="E528" s="750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4301011778</v>
      </c>
      <c r="D529" s="749">
        <v>4680115880603</v>
      </c>
      <c r="E529" s="750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101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1092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4301012034</v>
      </c>
      <c r="D533" s="749">
        <v>4607091389982</v>
      </c>
      <c r="E533" s="750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4301011784</v>
      </c>
      <c r="D534" s="749">
        <v>4607091389982</v>
      </c>
      <c r="E534" s="750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11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1049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844</v>
      </c>
      <c r="B537" s="54" t="s">
        <v>845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844" t="s">
        <v>846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79</v>
      </c>
      <c r="Q538" s="762"/>
      <c r="R538" s="762"/>
      <c r="S538" s="762"/>
      <c r="T538" s="762"/>
      <c r="U538" s="762"/>
      <c r="V538" s="763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36.553030303030297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0.45448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79</v>
      </c>
      <c r="Q539" s="762"/>
      <c r="R539" s="762"/>
      <c r="S539" s="762"/>
      <c r="T539" s="762"/>
      <c r="U539" s="762"/>
      <c r="V539" s="763"/>
      <c r="W539" s="37" t="s">
        <v>68</v>
      </c>
      <c r="X539" s="743">
        <f>IFERROR(SUM(X522:X537),"0")</f>
        <v>193</v>
      </c>
      <c r="Y539" s="743">
        <f>IFERROR(SUM(Y522:Y537),"0")</f>
        <v>200.64000000000001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134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847</v>
      </c>
      <c r="B541" s="54" t="s">
        <v>848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847</v>
      </c>
      <c r="B542" s="54" t="s">
        <v>850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833" t="s">
        <v>851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853</v>
      </c>
      <c r="B543" s="54" t="s">
        <v>854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62" t="s">
        <v>855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856</v>
      </c>
      <c r="B544" s="54" t="s">
        <v>857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935" t="s">
        <v>858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79</v>
      </c>
      <c r="Q545" s="762"/>
      <c r="R545" s="762"/>
      <c r="S545" s="762"/>
      <c r="T545" s="762"/>
      <c r="U545" s="762"/>
      <c r="V545" s="763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79</v>
      </c>
      <c r="Q546" s="762"/>
      <c r="R546" s="762"/>
      <c r="S546" s="762"/>
      <c r="T546" s="762"/>
      <c r="U546" s="762"/>
      <c r="V546" s="763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8" t="s">
        <v>145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859</v>
      </c>
      <c r="B548" s="54" t="s">
        <v>860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882" t="s">
        <v>861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22</v>
      </c>
      <c r="Y548" s="742">
        <f t="shared" ref="Y548:Y559" si="93">IFERROR(IF(X548="",0,CEILING((X548/$H548),1)*$H548),"")</f>
        <v>26.400000000000002</v>
      </c>
      <c r="Z548" s="36">
        <f>IFERROR(IF(Y548=0,"",ROUNDUP(Y548/H548,0)*0.01196),"")</f>
        <v>5.9799999999999999E-2</v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23.5</v>
      </c>
      <c r="BN548" s="64">
        <f t="shared" ref="BN548:BN559" si="95">IFERROR(Y548*I548/H548,"0")</f>
        <v>28.200000000000003</v>
      </c>
      <c r="BO548" s="64">
        <f t="shared" ref="BO548:BO559" si="96">IFERROR(1/J548*(X548/H548),"0")</f>
        <v>4.0064102564102561E-2</v>
      </c>
      <c r="BP548" s="64">
        <f t="shared" ref="BP548:BP559" si="97">IFERROR(1/J548*(Y548/H548),"0")</f>
        <v>4.807692307692308E-2</v>
      </c>
    </row>
    <row r="549" spans="1:68" ht="27" customHeight="1" x14ac:dyDescent="0.25">
      <c r="A549" s="54" t="s">
        <v>863</v>
      </c>
      <c r="B549" s="54" t="s">
        <v>864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7" t="s">
        <v>865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8</v>
      </c>
      <c r="Y549" s="742">
        <f t="shared" si="93"/>
        <v>10.56</v>
      </c>
      <c r="Z549" s="36">
        <f>IFERROR(IF(Y549=0,"",ROUNDUP(Y549/H549,0)*0.01196),"")</f>
        <v>2.392E-2</v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8.545454545454545</v>
      </c>
      <c r="BN549" s="64">
        <f t="shared" si="95"/>
        <v>11.28</v>
      </c>
      <c r="BO549" s="64">
        <f t="shared" si="96"/>
        <v>1.456876456876457E-2</v>
      </c>
      <c r="BP549" s="64">
        <f t="shared" si="97"/>
        <v>1.9230769230769232E-2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19" t="s">
        <v>869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969" t="s">
        <v>873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874</v>
      </c>
      <c r="B552" s="54" t="s">
        <v>875</v>
      </c>
      <c r="C552" s="31">
        <v>4301031351</v>
      </c>
      <c r="D552" s="749">
        <v>4680115882072</v>
      </c>
      <c r="E552" s="750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801" t="s">
        <v>876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874</v>
      </c>
      <c r="B553" s="54" t="s">
        <v>877</v>
      </c>
      <c r="C553" s="31">
        <v>4301031419</v>
      </c>
      <c r="D553" s="749">
        <v>4680115882072</v>
      </c>
      <c r="E553" s="750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835" t="s">
        <v>878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874</v>
      </c>
      <c r="B554" s="54" t="s">
        <v>879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1076" t="s">
        <v>883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881</v>
      </c>
      <c r="B556" s="54" t="s">
        <v>884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8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886</v>
      </c>
      <c r="B557" s="54" t="s">
        <v>887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1052" t="s">
        <v>888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886</v>
      </c>
      <c r="B558" s="54" t="s">
        <v>889</v>
      </c>
      <c r="C558" s="31">
        <v>4301031384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886</v>
      </c>
      <c r="B559" s="54" t="s">
        <v>890</v>
      </c>
      <c r="C559" s="31">
        <v>4301031253</v>
      </c>
      <c r="D559" s="749">
        <v>4680115882096</v>
      </c>
      <c r="E559" s="750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79</v>
      </c>
      <c r="Q560" s="762"/>
      <c r="R560" s="762"/>
      <c r="S560" s="762"/>
      <c r="T560" s="762"/>
      <c r="U560" s="762"/>
      <c r="V560" s="763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5.6818181818181817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7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8.3720000000000003E-2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79</v>
      </c>
      <c r="Q561" s="762"/>
      <c r="R561" s="762"/>
      <c r="S561" s="762"/>
      <c r="T561" s="762"/>
      <c r="U561" s="762"/>
      <c r="V561" s="763"/>
      <c r="W561" s="37" t="s">
        <v>68</v>
      </c>
      <c r="X561" s="743">
        <f>IFERROR(SUM(X548:X559),"0")</f>
        <v>30</v>
      </c>
      <c r="Y561" s="743">
        <f>IFERROR(SUM(Y548:Y559),"0")</f>
        <v>36.96</v>
      </c>
      <c r="Z561" s="37"/>
      <c r="AA561" s="744"/>
      <c r="AB561" s="744"/>
      <c r="AC561" s="744"/>
    </row>
    <row r="562" spans="1:68" ht="14.25" hidden="1" customHeight="1" x14ac:dyDescent="0.25">
      <c r="A562" s="758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892</v>
      </c>
      <c r="B563" s="54" t="s">
        <v>893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895</v>
      </c>
      <c r="B564" s="54" t="s">
        <v>896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898</v>
      </c>
      <c r="B565" s="54" t="s">
        <v>899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79</v>
      </c>
      <c r="Q566" s="762"/>
      <c r="R566" s="762"/>
      <c r="S566" s="762"/>
      <c r="T566" s="762"/>
      <c r="U566" s="762"/>
      <c r="V566" s="763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79</v>
      </c>
      <c r="Q567" s="762"/>
      <c r="R567" s="762"/>
      <c r="S567" s="762"/>
      <c r="T567" s="762"/>
      <c r="U567" s="762"/>
      <c r="V567" s="763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176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901</v>
      </c>
      <c r="B569" s="54" t="s">
        <v>902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904</v>
      </c>
      <c r="B570" s="54" t="s">
        <v>905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1" t="s">
        <v>906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79</v>
      </c>
      <c r="Q571" s="762"/>
      <c r="R571" s="762"/>
      <c r="S571" s="762"/>
      <c r="T571" s="762"/>
      <c r="U571" s="762"/>
      <c r="V571" s="763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79</v>
      </c>
      <c r="Q572" s="762"/>
      <c r="R572" s="762"/>
      <c r="S572" s="762"/>
      <c r="T572" s="762"/>
      <c r="U572" s="762"/>
      <c r="V572" s="763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907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907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908</v>
      </c>
      <c r="B576" s="54" t="s">
        <v>909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1068" t="s">
        <v>911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79</v>
      </c>
      <c r="Q577" s="762"/>
      <c r="R577" s="762"/>
      <c r="S577" s="762"/>
      <c r="T577" s="762"/>
      <c r="U577" s="762"/>
      <c r="V577" s="763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79</v>
      </c>
      <c r="Q578" s="762"/>
      <c r="R578" s="762"/>
      <c r="S578" s="762"/>
      <c r="T578" s="762"/>
      <c r="U578" s="762"/>
      <c r="V578" s="763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913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913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914</v>
      </c>
      <c r="B582" s="54" t="s">
        <v>915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1082" t="s">
        <v>916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1104" t="s">
        <v>920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922</v>
      </c>
      <c r="B584" s="54" t="s">
        <v>923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901" t="s">
        <v>924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926</v>
      </c>
      <c r="B585" s="54" t="s">
        <v>927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881" t="s">
        <v>928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72" t="s">
        <v>932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933</v>
      </c>
      <c r="B587" s="54" t="s">
        <v>934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920" t="s">
        <v>935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936</v>
      </c>
      <c r="B588" s="54" t="s">
        <v>937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1084" t="s">
        <v>938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79</v>
      </c>
      <c r="Q589" s="762"/>
      <c r="R589" s="762"/>
      <c r="S589" s="762"/>
      <c r="T589" s="762"/>
      <c r="U589" s="762"/>
      <c r="V589" s="763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79</v>
      </c>
      <c r="Q590" s="762"/>
      <c r="R590" s="762"/>
      <c r="S590" s="762"/>
      <c r="T590" s="762"/>
      <c r="U590" s="762"/>
      <c r="V590" s="763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134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939</v>
      </c>
      <c r="B592" s="54" t="s">
        <v>940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910" t="s">
        <v>941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943</v>
      </c>
      <c r="B593" s="54" t="s">
        <v>944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918" t="s">
        <v>945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946</v>
      </c>
      <c r="B594" s="54" t="s">
        <v>947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757" t="s">
        <v>948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950</v>
      </c>
      <c r="B595" s="54" t="s">
        <v>951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47" t="s">
        <v>952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79</v>
      </c>
      <c r="Q596" s="762"/>
      <c r="R596" s="762"/>
      <c r="S596" s="762"/>
      <c r="T596" s="762"/>
      <c r="U596" s="762"/>
      <c r="V596" s="763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79</v>
      </c>
      <c r="Q597" s="762"/>
      <c r="R597" s="762"/>
      <c r="S597" s="762"/>
      <c r="T597" s="762"/>
      <c r="U597" s="762"/>
      <c r="V597" s="763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145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953</v>
      </c>
      <c r="B599" s="54" t="s">
        <v>954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1159" t="s">
        <v>955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957</v>
      </c>
      <c r="B600" s="54" t="s">
        <v>958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756" t="s">
        <v>959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961</v>
      </c>
      <c r="B601" s="54" t="s">
        <v>962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1118" t="s">
        <v>963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965</v>
      </c>
      <c r="B602" s="54" t="s">
        <v>966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89" t="s">
        <v>967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969</v>
      </c>
      <c r="B603" s="54" t="s">
        <v>970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1121" t="s">
        <v>971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973</v>
      </c>
      <c r="B604" s="54" t="s">
        <v>974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97" t="s">
        <v>975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976</v>
      </c>
      <c r="B605" s="54" t="s">
        <v>977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1025" t="s">
        <v>978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79</v>
      </c>
      <c r="Q606" s="762"/>
      <c r="R606" s="762"/>
      <c r="S606" s="762"/>
      <c r="T606" s="762"/>
      <c r="U606" s="762"/>
      <c r="V606" s="763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79</v>
      </c>
      <c r="Q607" s="762"/>
      <c r="R607" s="762"/>
      <c r="S607" s="762"/>
      <c r="T607" s="762"/>
      <c r="U607" s="762"/>
      <c r="V607" s="763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979</v>
      </c>
      <c r="B609" s="54" t="s">
        <v>980</v>
      </c>
      <c r="C609" s="31">
        <v>4301051887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66" t="s">
        <v>981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979</v>
      </c>
      <c r="B610" s="54" t="s">
        <v>983</v>
      </c>
      <c r="C610" s="31">
        <v>4301051746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934" t="s">
        <v>984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120</v>
      </c>
      <c r="Y610" s="742">
        <f>IFERROR(IF(X610="",0,CEILING((X610/$H610),1)*$H610),"")</f>
        <v>124.8</v>
      </c>
      <c r="Z610" s="36">
        <f>IFERROR(IF(Y610=0,"",ROUNDUP(Y610/H610,0)*0.01898),"")</f>
        <v>0.30368000000000001</v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127.9846153846154</v>
      </c>
      <c r="BN610" s="64">
        <f>IFERROR(Y610*I610/H610,"0")</f>
        <v>133.10400000000001</v>
      </c>
      <c r="BO610" s="64">
        <f>IFERROR(1/J610*(X610/H610),"0")</f>
        <v>0.24038461538461539</v>
      </c>
      <c r="BP610" s="64">
        <f>IFERROR(1/J610*(Y610/H610),"0")</f>
        <v>0.25</v>
      </c>
    </row>
    <row r="611" spans="1:68" ht="27" hidden="1" customHeight="1" x14ac:dyDescent="0.25">
      <c r="A611" s="54" t="s">
        <v>985</v>
      </c>
      <c r="B611" s="54" t="s">
        <v>986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81" t="s">
        <v>987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989</v>
      </c>
      <c r="B612" s="54" t="s">
        <v>990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91" t="s">
        <v>991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992</v>
      </c>
      <c r="B613" s="54" t="s">
        <v>993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755" t="s">
        <v>994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79</v>
      </c>
      <c r="Q614" s="762"/>
      <c r="R614" s="762"/>
      <c r="S614" s="762"/>
      <c r="T614" s="762"/>
      <c r="U614" s="762"/>
      <c r="V614" s="763"/>
      <c r="W614" s="37" t="s">
        <v>80</v>
      </c>
      <c r="X614" s="743">
        <f>IFERROR(X609/H609,"0")+IFERROR(X610/H610,"0")+IFERROR(X611/H611,"0")+IFERROR(X612/H612,"0")+IFERROR(X613/H613,"0")</f>
        <v>15.384615384615385</v>
      </c>
      <c r="Y614" s="743">
        <f>IFERROR(Y609/H609,"0")+IFERROR(Y610/H610,"0")+IFERROR(Y611/H611,"0")+IFERROR(Y612/H612,"0")+IFERROR(Y613/H613,"0")</f>
        <v>16</v>
      </c>
      <c r="Z614" s="743">
        <f>IFERROR(IF(Z609="",0,Z609),"0")+IFERROR(IF(Z610="",0,Z610),"0")+IFERROR(IF(Z611="",0,Z611),"0")+IFERROR(IF(Z612="",0,Z612),"0")+IFERROR(IF(Z613="",0,Z613),"0")</f>
        <v>0.30368000000000001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79</v>
      </c>
      <c r="Q615" s="762"/>
      <c r="R615" s="762"/>
      <c r="S615" s="762"/>
      <c r="T615" s="762"/>
      <c r="U615" s="762"/>
      <c r="V615" s="763"/>
      <c r="W615" s="37" t="s">
        <v>68</v>
      </c>
      <c r="X615" s="743">
        <f>IFERROR(SUM(X609:X613),"0")</f>
        <v>120</v>
      </c>
      <c r="Y615" s="743">
        <f>IFERROR(SUM(Y609:Y613),"0")</f>
        <v>124.8</v>
      </c>
      <c r="Z615" s="37"/>
      <c r="AA615" s="744"/>
      <c r="AB615" s="744"/>
      <c r="AC615" s="744"/>
    </row>
    <row r="616" spans="1:68" ht="14.25" hidden="1" customHeight="1" x14ac:dyDescent="0.25">
      <c r="A616" s="758" t="s">
        <v>176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995</v>
      </c>
      <c r="B617" s="54" t="s">
        <v>996</v>
      </c>
      <c r="C617" s="31">
        <v>4301060408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983" t="s">
        <v>997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995</v>
      </c>
      <c r="B618" s="54" t="s">
        <v>999</v>
      </c>
      <c r="C618" s="31">
        <v>4301060354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4" t="s">
        <v>1000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1001</v>
      </c>
      <c r="B619" s="54" t="s">
        <v>1002</v>
      </c>
      <c r="C619" s="31">
        <v>4301060407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7" t="s">
        <v>1003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1001</v>
      </c>
      <c r="B620" s="54" t="s">
        <v>1005</v>
      </c>
      <c r="C620" s="31">
        <v>4301060355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29" t="s">
        <v>1006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79</v>
      </c>
      <c r="Q621" s="762"/>
      <c r="R621" s="762"/>
      <c r="S621" s="762"/>
      <c r="T621" s="762"/>
      <c r="U621" s="762"/>
      <c r="V621" s="763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79</v>
      </c>
      <c r="Q622" s="762"/>
      <c r="R622" s="762"/>
      <c r="S622" s="762"/>
      <c r="T622" s="762"/>
      <c r="U622" s="762"/>
      <c r="V622" s="763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1007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1008</v>
      </c>
      <c r="B625" s="54" t="s">
        <v>1009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1153" t="s">
        <v>1010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1012</v>
      </c>
      <c r="B626" s="54" t="s">
        <v>1013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780" t="s">
        <v>1014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79</v>
      </c>
      <c r="Q627" s="762"/>
      <c r="R627" s="762"/>
      <c r="S627" s="762"/>
      <c r="T627" s="762"/>
      <c r="U627" s="762"/>
      <c r="V627" s="763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79</v>
      </c>
      <c r="Q628" s="762"/>
      <c r="R628" s="762"/>
      <c r="S628" s="762"/>
      <c r="T628" s="762"/>
      <c r="U628" s="762"/>
      <c r="V628" s="763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134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1016</v>
      </c>
      <c r="B630" s="54" t="s">
        <v>1017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984" t="s">
        <v>1018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79</v>
      </c>
      <c r="Q631" s="762"/>
      <c r="R631" s="762"/>
      <c r="S631" s="762"/>
      <c r="T631" s="762"/>
      <c r="U631" s="762"/>
      <c r="V631" s="763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79</v>
      </c>
      <c r="Q632" s="762"/>
      <c r="R632" s="762"/>
      <c r="S632" s="762"/>
      <c r="T632" s="762"/>
      <c r="U632" s="762"/>
      <c r="V632" s="763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145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1020</v>
      </c>
      <c r="B634" s="54" t="s">
        <v>1021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857" t="s">
        <v>1022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79</v>
      </c>
      <c r="Q635" s="762"/>
      <c r="R635" s="762"/>
      <c r="S635" s="762"/>
      <c r="T635" s="762"/>
      <c r="U635" s="762"/>
      <c r="V635" s="763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79</v>
      </c>
      <c r="Q636" s="762"/>
      <c r="R636" s="762"/>
      <c r="S636" s="762"/>
      <c r="T636" s="762"/>
      <c r="U636" s="762"/>
      <c r="V636" s="763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1024</v>
      </c>
      <c r="B638" s="54" t="s">
        <v>1025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5" t="s">
        <v>1026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1028</v>
      </c>
      <c r="B639" s="54" t="s">
        <v>1029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64" t="s">
        <v>1030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79</v>
      </c>
      <c r="Q640" s="762"/>
      <c r="R640" s="762"/>
      <c r="S640" s="762"/>
      <c r="T640" s="762"/>
      <c r="U640" s="762"/>
      <c r="V640" s="763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79</v>
      </c>
      <c r="Q641" s="762"/>
      <c r="R641" s="762"/>
      <c r="S641" s="762"/>
      <c r="T641" s="762"/>
      <c r="U641" s="762"/>
      <c r="V641" s="763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1032</v>
      </c>
      <c r="Q642" s="855"/>
      <c r="R642" s="855"/>
      <c r="S642" s="855"/>
      <c r="T642" s="855"/>
      <c r="U642" s="855"/>
      <c r="V642" s="85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1000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1090.5999999999999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1033</v>
      </c>
      <c r="Q643" s="855"/>
      <c r="R643" s="855"/>
      <c r="S643" s="855"/>
      <c r="T643" s="855"/>
      <c r="U643" s="855"/>
      <c r="V643" s="856"/>
      <c r="W643" s="37" t="s">
        <v>68</v>
      </c>
      <c r="X643" s="743">
        <f>IFERROR(SUM(BM22:BM639),"0")</f>
        <v>1068.8255503385503</v>
      </c>
      <c r="Y643" s="743">
        <f>IFERROR(SUM(BN22:BN639),"0")</f>
        <v>1164.5270000000003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1034</v>
      </c>
      <c r="Q644" s="855"/>
      <c r="R644" s="855"/>
      <c r="S644" s="855"/>
      <c r="T644" s="855"/>
      <c r="U644" s="855"/>
      <c r="V644" s="856"/>
      <c r="W644" s="37" t="s">
        <v>1035</v>
      </c>
      <c r="X644" s="38">
        <f>ROUNDUP(SUM(BO22:BO639),0)</f>
        <v>2</v>
      </c>
      <c r="Y644" s="38">
        <f>ROUNDUP(SUM(BP22:BP639),0)</f>
        <v>3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1036</v>
      </c>
      <c r="Q645" s="855"/>
      <c r="R645" s="855"/>
      <c r="S645" s="855"/>
      <c r="T645" s="855"/>
      <c r="U645" s="855"/>
      <c r="V645" s="856"/>
      <c r="W645" s="37" t="s">
        <v>68</v>
      </c>
      <c r="X645" s="743">
        <f>GrossWeightTotal+PalletQtyTotal*25</f>
        <v>1118.8255503385503</v>
      </c>
      <c r="Y645" s="743">
        <f>GrossWeightTotalR+PalletQtyTotalR*25</f>
        <v>1239.5270000000003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1037</v>
      </c>
      <c r="Q646" s="855"/>
      <c r="R646" s="855"/>
      <c r="S646" s="855"/>
      <c r="T646" s="855"/>
      <c r="U646" s="855"/>
      <c r="V646" s="85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194.49848299848301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208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1038</v>
      </c>
      <c r="Q647" s="855"/>
      <c r="R647" s="855"/>
      <c r="S647" s="855"/>
      <c r="T647" s="855"/>
      <c r="U647" s="855"/>
      <c r="V647" s="85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2.4124500000000002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9" t="s">
        <v>87</v>
      </c>
      <c r="D649" s="795"/>
      <c r="E649" s="795"/>
      <c r="F649" s="795"/>
      <c r="G649" s="795"/>
      <c r="H649" s="796"/>
      <c r="I649" s="769" t="s">
        <v>285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631</v>
      </c>
      <c r="Y649" s="796"/>
      <c r="Z649" s="769" t="s">
        <v>715</v>
      </c>
      <c r="AA649" s="795"/>
      <c r="AB649" s="795"/>
      <c r="AC649" s="796"/>
      <c r="AD649" s="738" t="s">
        <v>805</v>
      </c>
      <c r="AE649" s="738" t="s">
        <v>907</v>
      </c>
      <c r="AF649" s="769" t="s">
        <v>913</v>
      </c>
      <c r="AG649" s="796"/>
    </row>
    <row r="650" spans="1:33" ht="14.25" customHeight="1" thickTop="1" x14ac:dyDescent="0.2">
      <c r="A650" s="1045" t="s">
        <v>1041</v>
      </c>
      <c r="B650" s="769" t="s">
        <v>62</v>
      </c>
      <c r="C650" s="769" t="s">
        <v>88</v>
      </c>
      <c r="D650" s="769" t="s">
        <v>113</v>
      </c>
      <c r="E650" s="769" t="s">
        <v>184</v>
      </c>
      <c r="F650" s="769" t="s">
        <v>210</v>
      </c>
      <c r="G650" s="769" t="s">
        <v>251</v>
      </c>
      <c r="H650" s="769" t="s">
        <v>87</v>
      </c>
      <c r="I650" s="769" t="s">
        <v>286</v>
      </c>
      <c r="J650" s="769" t="s">
        <v>315</v>
      </c>
      <c r="K650" s="769" t="s">
        <v>391</v>
      </c>
      <c r="L650" s="769" t="s">
        <v>411</v>
      </c>
      <c r="M650" s="769" t="s">
        <v>436</v>
      </c>
      <c r="N650" s="739"/>
      <c r="O650" s="769" t="s">
        <v>463</v>
      </c>
      <c r="P650" s="769" t="s">
        <v>466</v>
      </c>
      <c r="Q650" s="769" t="s">
        <v>475</v>
      </c>
      <c r="R650" s="769" t="s">
        <v>493</v>
      </c>
      <c r="S650" s="769" t="s">
        <v>506</v>
      </c>
      <c r="T650" s="769" t="s">
        <v>519</v>
      </c>
      <c r="U650" s="769" t="s">
        <v>532</v>
      </c>
      <c r="V650" s="769" t="s">
        <v>536</v>
      </c>
      <c r="W650" s="769" t="s">
        <v>618</v>
      </c>
      <c r="X650" s="769" t="s">
        <v>632</v>
      </c>
      <c r="Y650" s="769" t="s">
        <v>673</v>
      </c>
      <c r="Z650" s="769" t="s">
        <v>716</v>
      </c>
      <c r="AA650" s="769" t="s">
        <v>769</v>
      </c>
      <c r="AB650" s="769" t="s">
        <v>786</v>
      </c>
      <c r="AC650" s="769" t="s">
        <v>798</v>
      </c>
      <c r="AD650" s="769" t="s">
        <v>805</v>
      </c>
      <c r="AE650" s="769" t="s">
        <v>907</v>
      </c>
      <c r="AF650" s="769" t="s">
        <v>913</v>
      </c>
      <c r="AG650" s="769" t="s">
        <v>1007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74.400000000000006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74.400000000000006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30.799999999999997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58.800000000000004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130.80000000000001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33.6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25.200000000000003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52.800000000000004</v>
      </c>
      <c r="AA652" s="46">
        <f>IFERROR(Y493*1,"0")+IFERROR(Y497*1,"0")+IFERROR(Y498*1,"0")+IFERROR(Y499*1,"0")+IFERROR(Y500*1,"0")</f>
        <v>54</v>
      </c>
      <c r="AB652" s="46">
        <f>IFERROR(Y505*1,"0")+IFERROR(Y506*1,"0")+IFERROR(Y507*1,"0")</f>
        <v>8.4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237.60000000000002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124.8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1"/>
        <filter val="1 000,00"/>
        <filter val="1 068,83"/>
        <filter val="1 118,83"/>
        <filter val="1,07"/>
        <filter val="1,79"/>
        <filter val="10,32"/>
        <filter val="11,00"/>
        <filter val="110,00"/>
        <filter val="12,00"/>
        <filter val="12,92"/>
        <filter val="120,00"/>
        <filter val="13,81"/>
        <filter val="15,00"/>
        <filter val="15,38"/>
        <filter val="18,00"/>
        <filter val="193,00"/>
        <filter val="194,50"/>
        <filter val="2"/>
        <filter val="2,22"/>
        <filter val="2,50"/>
        <filter val="21,00"/>
        <filter val="22,00"/>
        <filter val="23,00"/>
        <filter val="24,00"/>
        <filter val="26,00"/>
        <filter val="3,00"/>
        <filter val="3,89"/>
        <filter val="30,00"/>
        <filter val="31,00"/>
        <filter val="32,00"/>
        <filter val="34,00"/>
        <filter val="36,55"/>
        <filter val="36,60"/>
        <filter val="4,00"/>
        <filter val="4,50"/>
        <filter val="42,00"/>
        <filter val="46,00"/>
        <filter val="48,00"/>
        <filter val="49,00"/>
        <filter val="5,00"/>
        <filter val="5,48"/>
        <filter val="5,68"/>
        <filter val="51,00"/>
        <filter val="58,00"/>
        <filter val="6,00"/>
        <filter val="6,67"/>
        <filter val="60,00"/>
        <filter val="67,00"/>
        <filter val="7,00"/>
        <filter val="8,00"/>
        <filter val="87,00"/>
        <filter val="9,07"/>
        <filter val="9,67"/>
        <filter val="96,00"/>
        <filter val="97,00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2025-03-07T10:56:29Z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