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69107F-2F2A-41D5-A46D-A3333B5872E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Z638" i="1" s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P617" i="1"/>
  <c r="BO617" i="1"/>
  <c r="BN617" i="1"/>
  <c r="BM617" i="1"/>
  <c r="Z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P604" i="1"/>
  <c r="BO604" i="1"/>
  <c r="BN604" i="1"/>
  <c r="BM604" i="1"/>
  <c r="Z604" i="1"/>
  <c r="Y604" i="1"/>
  <c r="BO603" i="1"/>
  <c r="BM603" i="1"/>
  <c r="Y603" i="1"/>
  <c r="BO602" i="1"/>
  <c r="BM602" i="1"/>
  <c r="Y602" i="1"/>
  <c r="BO601" i="1"/>
  <c r="BM601" i="1"/>
  <c r="Y601" i="1"/>
  <c r="BP600" i="1"/>
  <c r="BO600" i="1"/>
  <c r="BN600" i="1"/>
  <c r="BM600" i="1"/>
  <c r="Z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Z588" i="1" s="1"/>
  <c r="BO587" i="1"/>
  <c r="BM587" i="1"/>
  <c r="Y587" i="1"/>
  <c r="BO586" i="1"/>
  <c r="BM586" i="1"/>
  <c r="Y586" i="1"/>
  <c r="BP586" i="1" s="1"/>
  <c r="BO585" i="1"/>
  <c r="BM585" i="1"/>
  <c r="Z585" i="1"/>
  <c r="Y585" i="1"/>
  <c r="BN585" i="1" s="1"/>
  <c r="BO584" i="1"/>
  <c r="BM584" i="1"/>
  <c r="Y584" i="1"/>
  <c r="Z584" i="1" s="1"/>
  <c r="BP583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Y572" i="1" s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BP563" i="1" s="1"/>
  <c r="P563" i="1"/>
  <c r="X561" i="1"/>
  <c r="X560" i="1"/>
  <c r="BO559" i="1"/>
  <c r="BM559" i="1"/>
  <c r="Y559" i="1"/>
  <c r="P559" i="1"/>
  <c r="BO558" i="1"/>
  <c r="BN558" i="1"/>
  <c r="BM558" i="1"/>
  <c r="Z558" i="1"/>
  <c r="Y558" i="1"/>
  <c r="BP558" i="1" s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P544" i="1"/>
  <c r="BO544" i="1"/>
  <c r="BN544" i="1"/>
  <c r="BM544" i="1"/>
  <c r="Z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Z537" i="1"/>
  <c r="Y537" i="1"/>
  <c r="BN537" i="1" s="1"/>
  <c r="BO536" i="1"/>
  <c r="BM536" i="1"/>
  <c r="Y536" i="1"/>
  <c r="BP536" i="1" s="1"/>
  <c r="P536" i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Z530" i="1" s="1"/>
  <c r="BO529" i="1"/>
  <c r="BM529" i="1"/>
  <c r="Z529" i="1"/>
  <c r="Y529" i="1"/>
  <c r="BN529" i="1" s="1"/>
  <c r="P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Z499" i="1" s="1"/>
  <c r="BO498" i="1"/>
  <c r="BM498" i="1"/>
  <c r="Z498" i="1"/>
  <c r="Y498" i="1"/>
  <c r="BN498" i="1" s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P484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O477" i="1"/>
  <c r="BM477" i="1"/>
  <c r="Y477" i="1"/>
  <c r="P477" i="1"/>
  <c r="BO476" i="1"/>
  <c r="BM476" i="1"/>
  <c r="Y476" i="1"/>
  <c r="P476" i="1"/>
  <c r="BO475" i="1"/>
  <c r="BM475" i="1"/>
  <c r="Y475" i="1"/>
  <c r="Z475" i="1" s="1"/>
  <c r="BP474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M469" i="1"/>
  <c r="Y469" i="1"/>
  <c r="BO468" i="1"/>
  <c r="BM468" i="1"/>
  <c r="Y468" i="1"/>
  <c r="Z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Z453" i="1"/>
  <c r="Y453" i="1"/>
  <c r="BN453" i="1" s="1"/>
  <c r="P453" i="1"/>
  <c r="BO452" i="1"/>
  <c r="BM452" i="1"/>
  <c r="Y452" i="1"/>
  <c r="P452" i="1"/>
  <c r="BO451" i="1"/>
  <c r="BM451" i="1"/>
  <c r="Y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Z440" i="1"/>
  <c r="Y440" i="1"/>
  <c r="BN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Z399" i="1" s="1"/>
  <c r="P399" i="1"/>
  <c r="BO398" i="1"/>
  <c r="BM398" i="1"/>
  <c r="Y398" i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Z382" i="1" s="1"/>
  <c r="P382" i="1"/>
  <c r="BO381" i="1"/>
  <c r="BM381" i="1"/>
  <c r="Y381" i="1"/>
  <c r="BP381" i="1" s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P370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Z328" i="1" s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Z293" i="1" s="1"/>
  <c r="P293" i="1"/>
  <c r="BO292" i="1"/>
  <c r="BM292" i="1"/>
  <c r="Y292" i="1"/>
  <c r="BP292" i="1" s="1"/>
  <c r="P292" i="1"/>
  <c r="BP291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N277" i="1"/>
  <c r="BM277" i="1"/>
  <c r="Z277" i="1"/>
  <c r="Z278" i="1" s="1"/>
  <c r="Y277" i="1"/>
  <c r="O652" i="1" s="1"/>
  <c r="P277" i="1"/>
  <c r="X274" i="1"/>
  <c r="X273" i="1"/>
  <c r="BO272" i="1"/>
  <c r="BM272" i="1"/>
  <c r="Y272" i="1"/>
  <c r="Z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Z268" i="1"/>
  <c r="Y268" i="1"/>
  <c r="BN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P259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Z249" i="1" s="1"/>
  <c r="P249" i="1"/>
  <c r="BO248" i="1"/>
  <c r="BM248" i="1"/>
  <c r="Y248" i="1"/>
  <c r="BP248" i="1" s="1"/>
  <c r="P248" i="1"/>
  <c r="BO247" i="1"/>
  <c r="BM247" i="1"/>
  <c r="Y247" i="1"/>
  <c r="Z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N240" i="1"/>
  <c r="BM240" i="1"/>
  <c r="Z240" i="1"/>
  <c r="Y240" i="1"/>
  <c r="BP240" i="1" s="1"/>
  <c r="P240" i="1"/>
  <c r="BO239" i="1"/>
  <c r="BM239" i="1"/>
  <c r="Y239" i="1"/>
  <c r="BP239" i="1" s="1"/>
  <c r="P239" i="1"/>
  <c r="BO238" i="1"/>
  <c r="BM238" i="1"/>
  <c r="Z238" i="1"/>
  <c r="Y238" i="1"/>
  <c r="BN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BO218" i="1"/>
  <c r="BM218" i="1"/>
  <c r="Y218" i="1"/>
  <c r="Z218" i="1" s="1"/>
  <c r="P218" i="1"/>
  <c r="BO217" i="1"/>
  <c r="BM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N212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Z206" i="1" s="1"/>
  <c r="P206" i="1"/>
  <c r="BO205" i="1"/>
  <c r="BM205" i="1"/>
  <c r="Y205" i="1"/>
  <c r="BP205" i="1" s="1"/>
  <c r="P205" i="1"/>
  <c r="BO204" i="1"/>
  <c r="BM204" i="1"/>
  <c r="Y204" i="1"/>
  <c r="Z204" i="1" s="1"/>
  <c r="P204" i="1"/>
  <c r="BO203" i="1"/>
  <c r="BM203" i="1"/>
  <c r="Y203" i="1"/>
  <c r="P203" i="1"/>
  <c r="BO202" i="1"/>
  <c r="BM202" i="1"/>
  <c r="Z202" i="1"/>
  <c r="Y202" i="1"/>
  <c r="BN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N196" i="1"/>
  <c r="BM196" i="1"/>
  <c r="Z196" i="1"/>
  <c r="Y196" i="1"/>
  <c r="BP196" i="1" s="1"/>
  <c r="P196" i="1"/>
  <c r="X194" i="1"/>
  <c r="X193" i="1"/>
  <c r="BO192" i="1"/>
  <c r="BM192" i="1"/>
  <c r="Y192" i="1"/>
  <c r="Z192" i="1" s="1"/>
  <c r="P192" i="1"/>
  <c r="BO191" i="1"/>
  <c r="BM191" i="1"/>
  <c r="Y191" i="1"/>
  <c r="P191" i="1"/>
  <c r="X188" i="1"/>
  <c r="X187" i="1"/>
  <c r="BO186" i="1"/>
  <c r="BM186" i="1"/>
  <c r="Y186" i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N181" i="1"/>
  <c r="BM181" i="1"/>
  <c r="Z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N149" i="1" s="1"/>
  <c r="P149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M139" i="1"/>
  <c r="Y139" i="1"/>
  <c r="BN139" i="1" s="1"/>
  <c r="P139" i="1"/>
  <c r="X136" i="1"/>
  <c r="Y135" i="1"/>
  <c r="X135" i="1"/>
  <c r="BO134" i="1"/>
  <c r="BM134" i="1"/>
  <c r="Y134" i="1"/>
  <c r="Z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N128" i="1" s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Z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Z112" i="1" s="1"/>
  <c r="P112" i="1"/>
  <c r="BO111" i="1"/>
  <c r="BM111" i="1"/>
  <c r="Y111" i="1"/>
  <c r="P111" i="1"/>
  <c r="BO110" i="1"/>
  <c r="BM110" i="1"/>
  <c r="Y110" i="1"/>
  <c r="BN110" i="1" s="1"/>
  <c r="P110" i="1"/>
  <c r="BO109" i="1"/>
  <c r="BM109" i="1"/>
  <c r="Y109" i="1"/>
  <c r="P109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Z101" i="1" s="1"/>
  <c r="BP100" i="1"/>
  <c r="BO100" i="1"/>
  <c r="BM100" i="1"/>
  <c r="Y100" i="1"/>
  <c r="BN100" i="1" s="1"/>
  <c r="BO99" i="1"/>
  <c r="BM99" i="1"/>
  <c r="Y99" i="1"/>
  <c r="BN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Z93" i="1" s="1"/>
  <c r="P93" i="1"/>
  <c r="BO92" i="1"/>
  <c r="BM92" i="1"/>
  <c r="Y92" i="1"/>
  <c r="BP92" i="1" s="1"/>
  <c r="P92" i="1"/>
  <c r="BO91" i="1"/>
  <c r="BM91" i="1"/>
  <c r="Y91" i="1"/>
  <c r="Z91" i="1" s="1"/>
  <c r="P91" i="1"/>
  <c r="X88" i="1"/>
  <c r="X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Z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P62" i="1"/>
  <c r="BO62" i="1"/>
  <c r="BM62" i="1"/>
  <c r="Y62" i="1"/>
  <c r="BN62" i="1" s="1"/>
  <c r="P62" i="1"/>
  <c r="BO61" i="1"/>
  <c r="BM61" i="1"/>
  <c r="Y61" i="1"/>
  <c r="BP61" i="1" s="1"/>
  <c r="P61" i="1"/>
  <c r="BO60" i="1"/>
  <c r="BM60" i="1"/>
  <c r="Y60" i="1"/>
  <c r="Z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Z54" i="1"/>
  <c r="Y54" i="1"/>
  <c r="BN54" i="1" s="1"/>
  <c r="P54" i="1"/>
  <c r="BO53" i="1"/>
  <c r="BM53" i="1"/>
  <c r="Y53" i="1"/>
  <c r="BP53" i="1" s="1"/>
  <c r="P53" i="1"/>
  <c r="BO52" i="1"/>
  <c r="BM52" i="1"/>
  <c r="Y52" i="1"/>
  <c r="Z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N39" i="1" s="1"/>
  <c r="P39" i="1"/>
  <c r="BO38" i="1"/>
  <c r="BM38" i="1"/>
  <c r="Y38" i="1"/>
  <c r="BP38" i="1" s="1"/>
  <c r="P38" i="1"/>
  <c r="BO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Z35" i="1" s="1"/>
  <c r="P35" i="1"/>
  <c r="X31" i="1"/>
  <c r="X30" i="1"/>
  <c r="BO29" i="1"/>
  <c r="BM29" i="1"/>
  <c r="Y29" i="1"/>
  <c r="Y31" i="1" s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N23" i="1" s="1"/>
  <c r="P23" i="1"/>
  <c r="BO22" i="1"/>
  <c r="BM22" i="1"/>
  <c r="X643" i="1" s="1"/>
  <c r="Y22" i="1"/>
  <c r="P22" i="1"/>
  <c r="H10" i="1"/>
  <c r="A9" i="1"/>
  <c r="F10" i="1" s="1"/>
  <c r="D7" i="1"/>
  <c r="Q6" i="1"/>
  <c r="P2" i="1"/>
  <c r="BP29" i="1" l="1"/>
  <c r="BN35" i="1"/>
  <c r="BP39" i="1"/>
  <c r="BN50" i="1"/>
  <c r="BP68" i="1"/>
  <c r="BP76" i="1"/>
  <c r="BN91" i="1"/>
  <c r="BP91" i="1"/>
  <c r="BN93" i="1"/>
  <c r="BN118" i="1"/>
  <c r="BN264" i="1"/>
  <c r="BN284" i="1"/>
  <c r="Z284" i="1"/>
  <c r="BN293" i="1"/>
  <c r="BP293" i="1"/>
  <c r="BN308" i="1"/>
  <c r="Z308" i="1"/>
  <c r="BP350" i="1"/>
  <c r="BN350" i="1"/>
  <c r="Z350" i="1"/>
  <c r="BN358" i="1"/>
  <c r="BN376" i="1"/>
  <c r="Z376" i="1"/>
  <c r="BN399" i="1"/>
  <c r="BP399" i="1"/>
  <c r="BN407" i="1"/>
  <c r="Z407" i="1"/>
  <c r="BN436" i="1"/>
  <c r="Y460" i="1"/>
  <c r="Z458" i="1"/>
  <c r="Z459" i="1" s="1"/>
  <c r="BP471" i="1"/>
  <c r="BN471" i="1"/>
  <c r="Z471" i="1"/>
  <c r="Y494" i="1"/>
  <c r="BP493" i="1"/>
  <c r="BN493" i="1"/>
  <c r="Z493" i="1"/>
  <c r="Z494" i="1" s="1"/>
  <c r="BN530" i="1"/>
  <c r="BN533" i="1"/>
  <c r="Z533" i="1"/>
  <c r="BP554" i="1"/>
  <c r="BN554" i="1"/>
  <c r="Z554" i="1"/>
  <c r="BN569" i="1"/>
  <c r="BN570" i="1"/>
  <c r="Z570" i="1"/>
  <c r="BN586" i="1"/>
  <c r="BN587" i="1"/>
  <c r="Z587" i="1"/>
  <c r="Y589" i="1"/>
  <c r="BP602" i="1"/>
  <c r="BN602" i="1"/>
  <c r="Z602" i="1"/>
  <c r="Y640" i="1"/>
  <c r="Z29" i="1"/>
  <c r="Z30" i="1" s="1"/>
  <c r="Z39" i="1"/>
  <c r="BP54" i="1"/>
  <c r="Z68" i="1"/>
  <c r="Z70" i="1"/>
  <c r="BN70" i="1"/>
  <c r="Z76" i="1"/>
  <c r="Z78" i="1"/>
  <c r="BN78" i="1"/>
  <c r="BN80" i="1"/>
  <c r="Z84" i="1"/>
  <c r="BN84" i="1"/>
  <c r="BN101" i="1"/>
  <c r="BP124" i="1"/>
  <c r="BN124" i="1"/>
  <c r="BP174" i="1"/>
  <c r="BN174" i="1"/>
  <c r="Z174" i="1"/>
  <c r="Z175" i="1" s="1"/>
  <c r="Y175" i="1"/>
  <c r="BP179" i="1"/>
  <c r="BN179" i="1"/>
  <c r="Z179" i="1"/>
  <c r="BN192" i="1"/>
  <c r="BN247" i="1"/>
  <c r="BP247" i="1"/>
  <c r="BN249" i="1"/>
  <c r="BP255" i="1"/>
  <c r="BN255" i="1"/>
  <c r="Z255" i="1"/>
  <c r="Y261" i="1"/>
  <c r="Z259" i="1"/>
  <c r="Z260" i="1" s="1"/>
  <c r="BN272" i="1"/>
  <c r="BP284" i="1"/>
  <c r="BN291" i="1"/>
  <c r="Z291" i="1"/>
  <c r="BP308" i="1"/>
  <c r="Y319" i="1"/>
  <c r="Y318" i="1"/>
  <c r="BP317" i="1"/>
  <c r="BN317" i="1"/>
  <c r="Z317" i="1"/>
  <c r="Z318" i="1" s="1"/>
  <c r="BN328" i="1"/>
  <c r="BN348" i="1"/>
  <c r="Z348" i="1"/>
  <c r="BN370" i="1"/>
  <c r="Z370" i="1"/>
  <c r="BP376" i="1"/>
  <c r="BN382" i="1"/>
  <c r="BP382" i="1"/>
  <c r="Y390" i="1"/>
  <c r="BN388" i="1"/>
  <c r="Z388" i="1"/>
  <c r="BP407" i="1"/>
  <c r="BP409" i="1"/>
  <c r="BN409" i="1"/>
  <c r="Z409" i="1"/>
  <c r="BN415" i="1"/>
  <c r="Z415" i="1"/>
  <c r="BP458" i="1"/>
  <c r="BN468" i="1"/>
  <c r="BN469" i="1"/>
  <c r="Z469" i="1"/>
  <c r="BN474" i="1"/>
  <c r="Z474" i="1"/>
  <c r="BN484" i="1"/>
  <c r="Z484" i="1"/>
  <c r="BN499" i="1"/>
  <c r="BN525" i="1"/>
  <c r="BP533" i="1"/>
  <c r="BP542" i="1"/>
  <c r="BN542" i="1"/>
  <c r="Z542" i="1"/>
  <c r="BP570" i="1"/>
  <c r="Y590" i="1"/>
  <c r="BN582" i="1"/>
  <c r="BN583" i="1"/>
  <c r="Z583" i="1"/>
  <c r="BP587" i="1"/>
  <c r="BP619" i="1"/>
  <c r="BN619" i="1"/>
  <c r="Z619" i="1"/>
  <c r="Y632" i="1"/>
  <c r="Y631" i="1"/>
  <c r="BN630" i="1"/>
  <c r="BP638" i="1"/>
  <c r="BN134" i="1"/>
  <c r="BN183" i="1"/>
  <c r="BP202" i="1"/>
  <c r="BN204" i="1"/>
  <c r="BP204" i="1"/>
  <c r="BN206" i="1"/>
  <c r="BP216" i="1"/>
  <c r="BN218" i="1"/>
  <c r="BP218" i="1"/>
  <c r="BN220" i="1"/>
  <c r="BP238" i="1"/>
  <c r="BN242" i="1"/>
  <c r="BP268" i="1"/>
  <c r="Y278" i="1"/>
  <c r="BN352" i="1"/>
  <c r="BN366" i="1"/>
  <c r="BN411" i="1"/>
  <c r="BP440" i="1"/>
  <c r="BP453" i="1"/>
  <c r="BN475" i="1"/>
  <c r="BP498" i="1"/>
  <c r="BP529" i="1"/>
  <c r="BN536" i="1"/>
  <c r="BP537" i="1"/>
  <c r="BN563" i="1"/>
  <c r="BN584" i="1"/>
  <c r="BP585" i="1"/>
  <c r="BN588" i="1"/>
  <c r="BN639" i="1"/>
  <c r="Z185" i="1"/>
  <c r="BP185" i="1"/>
  <c r="BN289" i="1"/>
  <c r="Z289" i="1"/>
  <c r="BP289" i="1"/>
  <c r="BN472" i="1"/>
  <c r="Z472" i="1"/>
  <c r="BP472" i="1"/>
  <c r="BN543" i="1"/>
  <c r="Z543" i="1"/>
  <c r="BP543" i="1"/>
  <c r="BP282" i="1"/>
  <c r="BN282" i="1"/>
  <c r="Z282" i="1"/>
  <c r="BP103" i="1"/>
  <c r="BN103" i="1"/>
  <c r="BN185" i="1"/>
  <c r="Z214" i="1"/>
  <c r="BP214" i="1"/>
  <c r="BP236" i="1"/>
  <c r="BN236" i="1"/>
  <c r="Z236" i="1"/>
  <c r="BN438" i="1"/>
  <c r="Z438" i="1"/>
  <c r="BP438" i="1"/>
  <c r="BP446" i="1"/>
  <c r="BN446" i="1"/>
  <c r="Z446" i="1"/>
  <c r="BP618" i="1"/>
  <c r="Y621" i="1"/>
  <c r="BN618" i="1"/>
  <c r="Z618" i="1"/>
  <c r="BN620" i="1"/>
  <c r="Z620" i="1"/>
  <c r="BP620" i="1"/>
  <c r="Z168" i="1"/>
  <c r="BP168" i="1"/>
  <c r="BN413" i="1"/>
  <c r="Z413" i="1"/>
  <c r="BP413" i="1"/>
  <c r="BN43" i="1"/>
  <c r="Y231" i="1"/>
  <c r="Z227" i="1"/>
  <c r="BP227" i="1"/>
  <c r="D652" i="1"/>
  <c r="BN60" i="1"/>
  <c r="Y72" i="1"/>
  <c r="BP66" i="1"/>
  <c r="BN66" i="1"/>
  <c r="Z103" i="1"/>
  <c r="BP126" i="1"/>
  <c r="Z126" i="1"/>
  <c r="BP145" i="1"/>
  <c r="BN145" i="1"/>
  <c r="Z145" i="1"/>
  <c r="Y169" i="1"/>
  <c r="BP208" i="1"/>
  <c r="BN208" i="1"/>
  <c r="Z208" i="1"/>
  <c r="BN227" i="1"/>
  <c r="Z229" i="1"/>
  <c r="Y490" i="1"/>
  <c r="Y489" i="1"/>
  <c r="BP488" i="1"/>
  <c r="BN488" i="1"/>
  <c r="Z488" i="1"/>
  <c r="Z489" i="1" s="1"/>
  <c r="Y607" i="1"/>
  <c r="Y606" i="1"/>
  <c r="BN599" i="1"/>
  <c r="Z599" i="1"/>
  <c r="BP599" i="1"/>
  <c r="Y314" i="1"/>
  <c r="BP313" i="1"/>
  <c r="BN313" i="1"/>
  <c r="Z313" i="1"/>
  <c r="Z314" i="1" s="1"/>
  <c r="BN354" i="1"/>
  <c r="Z354" i="1"/>
  <c r="BP354" i="1"/>
  <c r="Y421" i="1"/>
  <c r="BP419" i="1"/>
  <c r="BN419" i="1"/>
  <c r="Z419" i="1"/>
  <c r="BP222" i="1"/>
  <c r="BN222" i="1"/>
  <c r="Z222" i="1"/>
  <c r="Y431" i="1"/>
  <c r="BN429" i="1"/>
  <c r="Z429" i="1"/>
  <c r="Z430" i="1" s="1"/>
  <c r="Y430" i="1"/>
  <c r="BP429" i="1"/>
  <c r="Y546" i="1"/>
  <c r="BP541" i="1"/>
  <c r="BN541" i="1"/>
  <c r="Y545" i="1"/>
  <c r="Z541" i="1"/>
  <c r="BN168" i="1"/>
  <c r="Z62" i="1"/>
  <c r="Z66" i="1"/>
  <c r="BN112" i="1"/>
  <c r="Z128" i="1"/>
  <c r="BP128" i="1"/>
  <c r="Z139" i="1"/>
  <c r="BN214" i="1"/>
  <c r="BN266" i="1"/>
  <c r="Z266" i="1"/>
  <c r="BP266" i="1"/>
  <c r="BP601" i="1"/>
  <c r="BN601" i="1"/>
  <c r="Z601" i="1"/>
  <c r="Y45" i="1"/>
  <c r="Z43" i="1"/>
  <c r="Y323" i="1"/>
  <c r="BN321" i="1"/>
  <c r="Z321" i="1"/>
  <c r="BP321" i="1"/>
  <c r="BP477" i="1"/>
  <c r="BN477" i="1"/>
  <c r="Z477" i="1"/>
  <c r="BP52" i="1"/>
  <c r="BN52" i="1"/>
  <c r="BP251" i="1"/>
  <c r="BN251" i="1"/>
  <c r="Z251" i="1"/>
  <c r="BP110" i="1"/>
  <c r="Z110" i="1"/>
  <c r="X642" i="1"/>
  <c r="Y64" i="1"/>
  <c r="BP60" i="1"/>
  <c r="BP86" i="1"/>
  <c r="Z86" i="1"/>
  <c r="Z100" i="1"/>
  <c r="BN126" i="1"/>
  <c r="BN368" i="1"/>
  <c r="Z368" i="1"/>
  <c r="BP368" i="1"/>
  <c r="Y378" i="1"/>
  <c r="BP374" i="1"/>
  <c r="BN374" i="1"/>
  <c r="Z374" i="1"/>
  <c r="BN555" i="1"/>
  <c r="Z555" i="1"/>
  <c r="BP555" i="1"/>
  <c r="BN565" i="1"/>
  <c r="Z565" i="1"/>
  <c r="BP565" i="1"/>
  <c r="BN603" i="1"/>
  <c r="Z603" i="1"/>
  <c r="BP603" i="1"/>
  <c r="BP99" i="1"/>
  <c r="Z99" i="1"/>
  <c r="Z23" i="1"/>
  <c r="BP23" i="1"/>
  <c r="BP37" i="1"/>
  <c r="BN37" i="1"/>
  <c r="BP112" i="1"/>
  <c r="BP160" i="1"/>
  <c r="BN160" i="1"/>
  <c r="Z160" i="1"/>
  <c r="BP229" i="1"/>
  <c r="K652" i="1"/>
  <c r="BP360" i="1"/>
  <c r="BN360" i="1"/>
  <c r="Z360" i="1"/>
  <c r="Y447" i="1"/>
  <c r="BP451" i="1"/>
  <c r="BN451" i="1"/>
  <c r="Z451" i="1"/>
  <c r="BN527" i="1"/>
  <c r="Z527" i="1"/>
  <c r="BP527" i="1"/>
  <c r="BP559" i="1"/>
  <c r="BN559" i="1"/>
  <c r="Z559" i="1"/>
  <c r="BP605" i="1"/>
  <c r="BN605" i="1"/>
  <c r="Z605" i="1"/>
  <c r="Y151" i="1"/>
  <c r="Y224" i="1"/>
  <c r="Y30" i="1"/>
  <c r="BP35" i="1"/>
  <c r="BP50" i="1"/>
  <c r="BP80" i="1"/>
  <c r="BP93" i="1"/>
  <c r="BP101" i="1"/>
  <c r="BP118" i="1"/>
  <c r="BP134" i="1"/>
  <c r="Z149" i="1"/>
  <c r="Z183" i="1"/>
  <c r="BP192" i="1"/>
  <c r="BP206" i="1"/>
  <c r="Z212" i="1"/>
  <c r="BP220" i="1"/>
  <c r="Z242" i="1"/>
  <c r="BP249" i="1"/>
  <c r="BN259" i="1"/>
  <c r="Z264" i="1"/>
  <c r="BP272" i="1"/>
  <c r="BP328" i="1"/>
  <c r="Z352" i="1"/>
  <c r="Z366" i="1"/>
  <c r="Z411" i="1"/>
  <c r="Z436" i="1"/>
  <c r="BN458" i="1"/>
  <c r="BP468" i="1"/>
  <c r="BP475" i="1"/>
  <c r="BP499" i="1"/>
  <c r="Z525" i="1"/>
  <c r="BP530" i="1"/>
  <c r="Z536" i="1"/>
  <c r="Z563" i="1"/>
  <c r="BP569" i="1"/>
  <c r="Y571" i="1"/>
  <c r="Z582" i="1"/>
  <c r="BP584" i="1"/>
  <c r="Z586" i="1"/>
  <c r="BP588" i="1"/>
  <c r="Y622" i="1"/>
  <c r="BP630" i="1"/>
  <c r="Z639" i="1"/>
  <c r="Z640" i="1" s="1"/>
  <c r="B652" i="1"/>
  <c r="Y82" i="1"/>
  <c r="BP277" i="1"/>
  <c r="Y310" i="1"/>
  <c r="Y384" i="1"/>
  <c r="Y561" i="1"/>
  <c r="Y641" i="1"/>
  <c r="Y362" i="1"/>
  <c r="X644" i="1"/>
  <c r="X645" i="1" s="1"/>
  <c r="Y372" i="1"/>
  <c r="BN29" i="1"/>
  <c r="Y88" i="1"/>
  <c r="BP149" i="1"/>
  <c r="Y198" i="1"/>
  <c r="BP212" i="1"/>
  <c r="Y260" i="1"/>
  <c r="Y334" i="1"/>
  <c r="Z358" i="1"/>
  <c r="Y401" i="1"/>
  <c r="Y459" i="1"/>
  <c r="Z569" i="1"/>
  <c r="BP582" i="1"/>
  <c r="Z630" i="1"/>
  <c r="Z631" i="1" s="1"/>
  <c r="BN638" i="1"/>
  <c r="V652" i="1"/>
  <c r="X652" i="1"/>
  <c r="H9" i="1"/>
  <c r="A10" i="1"/>
  <c r="Y26" i="1"/>
  <c r="Y40" i="1"/>
  <c r="Y46" i="1"/>
  <c r="Y57" i="1"/>
  <c r="Y63" i="1"/>
  <c r="Y73" i="1"/>
  <c r="Y81" i="1"/>
  <c r="Y87" i="1"/>
  <c r="Y94" i="1"/>
  <c r="BP111" i="1"/>
  <c r="BN111" i="1"/>
  <c r="Z111" i="1"/>
  <c r="BP119" i="1"/>
  <c r="BN119" i="1"/>
  <c r="Z119" i="1"/>
  <c r="Y121" i="1"/>
  <c r="Y130" i="1"/>
  <c r="BP123" i="1"/>
  <c r="BN123" i="1"/>
  <c r="Z123" i="1"/>
  <c r="BP127" i="1"/>
  <c r="BN127" i="1"/>
  <c r="Z127" i="1"/>
  <c r="BP140" i="1"/>
  <c r="BN140" i="1"/>
  <c r="Z140" i="1"/>
  <c r="Y142" i="1"/>
  <c r="Y147" i="1"/>
  <c r="BP144" i="1"/>
  <c r="BN144" i="1"/>
  <c r="Z144" i="1"/>
  <c r="BP161" i="1"/>
  <c r="BN161" i="1"/>
  <c r="Z161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BP203" i="1"/>
  <c r="BN203" i="1"/>
  <c r="Z203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Z94" i="1" s="1"/>
  <c r="BN92" i="1"/>
  <c r="Y95" i="1"/>
  <c r="Y105" i="1"/>
  <c r="Z98" i="1"/>
  <c r="BN98" i="1"/>
  <c r="Z102" i="1"/>
  <c r="BN102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Z120" i="1" s="1"/>
  <c r="BP125" i="1"/>
  <c r="BN125" i="1"/>
  <c r="Z125" i="1"/>
  <c r="BP129" i="1"/>
  <c r="BN129" i="1"/>
  <c r="Z129" i="1"/>
  <c r="Y131" i="1"/>
  <c r="Y136" i="1"/>
  <c r="BP133" i="1"/>
  <c r="BN133" i="1"/>
  <c r="Z133" i="1"/>
  <c r="Z135" i="1" s="1"/>
  <c r="Y146" i="1"/>
  <c r="BP150" i="1"/>
  <c r="BN150" i="1"/>
  <c r="Z150" i="1"/>
  <c r="Y152" i="1"/>
  <c r="H652" i="1"/>
  <c r="Y156" i="1"/>
  <c r="BP155" i="1"/>
  <c r="BN155" i="1"/>
  <c r="Z155" i="1"/>
  <c r="Z156" i="1" s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84" i="1"/>
  <c r="BN184" i="1"/>
  <c r="Z184" i="1"/>
  <c r="Y193" i="1"/>
  <c r="BP197" i="1"/>
  <c r="BN197" i="1"/>
  <c r="Z197" i="1"/>
  <c r="Z198" i="1" s="1"/>
  <c r="Y199" i="1"/>
  <c r="Y210" i="1"/>
  <c r="BP201" i="1"/>
  <c r="BN201" i="1"/>
  <c r="Z201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Y355" i="1"/>
  <c r="Y363" i="1"/>
  <c r="Y371" i="1"/>
  <c r="Y377" i="1"/>
  <c r="Y385" i="1"/>
  <c r="Y391" i="1"/>
  <c r="Y396" i="1"/>
  <c r="Y402" i="1"/>
  <c r="Y416" i="1"/>
  <c r="Y422" i="1"/>
  <c r="BP425" i="1"/>
  <c r="BN425" i="1"/>
  <c r="Z425" i="1"/>
  <c r="Y427" i="1"/>
  <c r="BP435" i="1"/>
  <c r="BN435" i="1"/>
  <c r="Z435" i="1"/>
  <c r="BP439" i="1"/>
  <c r="BN439" i="1"/>
  <c r="Z439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1" i="1"/>
  <c r="Y486" i="1"/>
  <c r="BP483" i="1"/>
  <c r="BN483" i="1"/>
  <c r="Z483" i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AD652" i="1"/>
  <c r="Y538" i="1"/>
  <c r="BP526" i="1"/>
  <c r="BN526" i="1"/>
  <c r="Z526" i="1"/>
  <c r="G652" i="1"/>
  <c r="Y141" i="1"/>
  <c r="I652" i="1"/>
  <c r="Y176" i="1"/>
  <c r="Z205" i="1"/>
  <c r="BN205" i="1"/>
  <c r="Z207" i="1"/>
  <c r="BN207" i="1"/>
  <c r="Z213" i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Z361" i="1"/>
  <c r="BN361" i="1"/>
  <c r="Z365" i="1"/>
  <c r="BN365" i="1"/>
  <c r="BP365" i="1"/>
  <c r="Z367" i="1"/>
  <c r="BN367" i="1"/>
  <c r="Z369" i="1"/>
  <c r="BN369" i="1"/>
  <c r="Z375" i="1"/>
  <c r="Z377" i="1" s="1"/>
  <c r="BN375" i="1"/>
  <c r="Z380" i="1"/>
  <c r="BN380" i="1"/>
  <c r="BP380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BN420" i="1"/>
  <c r="Y426" i="1"/>
  <c r="BP424" i="1"/>
  <c r="BN424" i="1"/>
  <c r="Z424" i="1"/>
  <c r="Z426" i="1" s="1"/>
  <c r="BP437" i="1"/>
  <c r="BN437" i="1"/>
  <c r="Z437" i="1"/>
  <c r="BP441" i="1"/>
  <c r="BN441" i="1"/>
  <c r="Z441" i="1"/>
  <c r="Y443" i="1"/>
  <c r="Y448" i="1"/>
  <c r="BP445" i="1"/>
  <c r="BN445" i="1"/>
  <c r="Z445" i="1"/>
  <c r="Y455" i="1"/>
  <c r="BP454" i="1"/>
  <c r="BN454" i="1"/>
  <c r="Z454" i="1"/>
  <c r="Y456" i="1"/>
  <c r="Y480" i="1"/>
  <c r="BP464" i="1"/>
  <c r="BN464" i="1"/>
  <c r="Z464" i="1"/>
  <c r="Z652" i="1"/>
  <c r="BP466" i="1"/>
  <c r="BN466" i="1"/>
  <c r="Z466" i="1"/>
  <c r="BP470" i="1"/>
  <c r="BN470" i="1"/>
  <c r="Z470" i="1"/>
  <c r="BP476" i="1"/>
  <c r="BN476" i="1"/>
  <c r="Z476" i="1"/>
  <c r="Y485" i="1"/>
  <c r="Y501" i="1"/>
  <c r="BP497" i="1"/>
  <c r="BN497" i="1"/>
  <c r="Z497" i="1"/>
  <c r="BP506" i="1"/>
  <c r="BN506" i="1"/>
  <c r="Z506" i="1"/>
  <c r="BP524" i="1"/>
  <c r="BN524" i="1"/>
  <c r="Z524" i="1"/>
  <c r="Y560" i="1"/>
  <c r="BP564" i="1"/>
  <c r="BN564" i="1"/>
  <c r="Z564" i="1"/>
  <c r="Z566" i="1" s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52" i="1"/>
  <c r="Y442" i="1"/>
  <c r="AA652" i="1"/>
  <c r="Y495" i="1"/>
  <c r="Z528" i="1"/>
  <c r="BN528" i="1"/>
  <c r="Z531" i="1"/>
  <c r="BN531" i="1"/>
  <c r="Z532" i="1"/>
  <c r="BN532" i="1"/>
  <c r="Z534" i="1"/>
  <c r="BN534" i="1"/>
  <c r="Z535" i="1"/>
  <c r="BN535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6" i="1"/>
  <c r="BN556" i="1"/>
  <c r="Z557" i="1"/>
  <c r="BN557" i="1"/>
  <c r="Y567" i="1"/>
  <c r="Y56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273" i="1" l="1"/>
  <c r="Z72" i="1"/>
  <c r="Z589" i="1"/>
  <c r="Z621" i="1"/>
  <c r="Z447" i="1"/>
  <c r="Z421" i="1"/>
  <c r="Z390" i="1"/>
  <c r="Z295" i="1"/>
  <c r="Z285" i="1"/>
  <c r="Z231" i="1"/>
  <c r="Z485" i="1"/>
  <c r="Z151" i="1"/>
  <c r="Z45" i="1"/>
  <c r="Z571" i="1"/>
  <c r="Z545" i="1"/>
  <c r="Z606" i="1"/>
  <c r="Z416" i="1"/>
  <c r="Z371" i="1"/>
  <c r="Z256" i="1"/>
  <c r="Z105" i="1"/>
  <c r="Z141" i="1"/>
  <c r="Z362" i="1"/>
  <c r="Z243" i="1"/>
  <c r="Z224" i="1"/>
  <c r="Z63" i="1"/>
  <c r="Z40" i="1"/>
  <c r="Z501" i="1"/>
  <c r="Z442" i="1"/>
  <c r="Z355" i="1"/>
  <c r="Z56" i="1"/>
  <c r="Z146" i="1"/>
  <c r="Z614" i="1"/>
  <c r="Z596" i="1"/>
  <c r="Z560" i="1"/>
  <c r="Z480" i="1"/>
  <c r="Z401" i="1"/>
  <c r="Z384" i="1"/>
  <c r="Z508" i="1"/>
  <c r="Z164" i="1"/>
  <c r="Z114" i="1"/>
  <c r="Z81" i="1"/>
  <c r="Y642" i="1"/>
  <c r="Y644" i="1"/>
  <c r="Z26" i="1"/>
  <c r="Y646" i="1"/>
  <c r="Z538" i="1"/>
  <c r="Z209" i="1"/>
  <c r="Y643" i="1"/>
  <c r="Z187" i="1"/>
  <c r="Z130" i="1"/>
  <c r="Y645" i="1" l="1"/>
  <c r="Z647" i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<sst xmlns="http://schemas.openxmlformats.org/spreadsheetml/2006/main" count="3008" uniqueCount="1072">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</sst>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73" t="s">
        <v>0</v>
      </c>
      <c r="E1" s="805"/>
      <c r="F1" s="805"/>
      <c r="G1" s="12" t="s">
        <v>1</v>
      </c>
      <c r="H1" s="1073" t="s">
        <v>2</v>
      </c>
      <c r="I1" s="805"/>
      <c r="J1" s="805"/>
      <c r="K1" s="805"/>
      <c r="L1" s="805"/>
      <c r="M1" s="805"/>
      <c r="N1" s="805"/>
      <c r="O1" s="805"/>
      <c r="P1" s="805"/>
      <c r="Q1" s="805"/>
      <c r="R1" s="1140" t="s">
        <v>3</v>
      </c>
      <c r="S1" s="805"/>
      <c r="T1" s="8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44" t="s">
        <v>8</v>
      </c>
      <c r="B5" s="818"/>
      <c r="C5" s="766"/>
      <c r="D5" s="901"/>
      <c r="E5" s="903"/>
      <c r="F5" s="819" t="s">
        <v>9</v>
      </c>
      <c r="G5" s="766"/>
      <c r="H5" s="901" t="s">
        <v>1071</v>
      </c>
      <c r="I5" s="902"/>
      <c r="J5" s="902"/>
      <c r="K5" s="902"/>
      <c r="L5" s="902"/>
      <c r="M5" s="903"/>
      <c r="N5" s="58"/>
      <c r="P5" s="24" t="s">
        <v>10</v>
      </c>
      <c r="Q5" s="796">
        <v>45726</v>
      </c>
      <c r="R5" s="797"/>
      <c r="T5" s="998" t="s">
        <v>11</v>
      </c>
      <c r="U5" s="985"/>
      <c r="V5" s="1000" t="s">
        <v>12</v>
      </c>
      <c r="W5" s="797"/>
      <c r="AB5" s="51"/>
      <c r="AC5" s="51"/>
      <c r="AD5" s="51"/>
      <c r="AE5" s="51"/>
    </row>
    <row r="6" spans="1:32" s="735" customFormat="1" ht="24" customHeight="1" x14ac:dyDescent="0.2">
      <c r="A6" s="1044" t="s">
        <v>13</v>
      </c>
      <c r="B6" s="818"/>
      <c r="C6" s="766"/>
      <c r="D6" s="905" t="s">
        <v>14</v>
      </c>
      <c r="E6" s="906"/>
      <c r="F6" s="906"/>
      <c r="G6" s="906"/>
      <c r="H6" s="906"/>
      <c r="I6" s="906"/>
      <c r="J6" s="906"/>
      <c r="K6" s="906"/>
      <c r="L6" s="906"/>
      <c r="M6" s="797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Понедельник</v>
      </c>
      <c r="R6" s="755"/>
      <c r="T6" s="984" t="s">
        <v>16</v>
      </c>
      <c r="U6" s="985"/>
      <c r="V6" s="915" t="s">
        <v>17</v>
      </c>
      <c r="W6" s="916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20" t="str">
        <f>IFERROR(VLOOKUP(DeliveryAddress,Table,3,0),1)</f>
        <v>4</v>
      </c>
      <c r="E7" s="1121"/>
      <c r="F7" s="1121"/>
      <c r="G7" s="1121"/>
      <c r="H7" s="1121"/>
      <c r="I7" s="1121"/>
      <c r="J7" s="1121"/>
      <c r="K7" s="1121"/>
      <c r="L7" s="1121"/>
      <c r="M7" s="1005"/>
      <c r="N7" s="60"/>
      <c r="P7" s="24"/>
      <c r="Q7" s="42"/>
      <c r="R7" s="42"/>
      <c r="T7" s="746"/>
      <c r="U7" s="985"/>
      <c r="V7" s="917"/>
      <c r="W7" s="918"/>
      <c r="AB7" s="51"/>
      <c r="AC7" s="51"/>
      <c r="AD7" s="51"/>
      <c r="AE7" s="51"/>
    </row>
    <row r="8" spans="1:32" s="735" customFormat="1" ht="25.5" customHeight="1" x14ac:dyDescent="0.2">
      <c r="A8" s="810" t="s">
        <v>18</v>
      </c>
      <c r="B8" s="772"/>
      <c r="C8" s="773"/>
      <c r="D8" s="1128"/>
      <c r="E8" s="1129"/>
      <c r="F8" s="1129"/>
      <c r="G8" s="1129"/>
      <c r="H8" s="1129"/>
      <c r="I8" s="1129"/>
      <c r="J8" s="1129"/>
      <c r="K8" s="1129"/>
      <c r="L8" s="1129"/>
      <c r="M8" s="1130"/>
      <c r="N8" s="61"/>
      <c r="P8" s="24" t="s">
        <v>19</v>
      </c>
      <c r="Q8" s="1004">
        <v>0.54166666666666663</v>
      </c>
      <c r="R8" s="1005"/>
      <c r="T8" s="746"/>
      <c r="U8" s="985"/>
      <c r="V8" s="917"/>
      <c r="W8" s="918"/>
      <c r="AB8" s="51"/>
      <c r="AC8" s="51"/>
      <c r="AD8" s="51"/>
      <c r="AE8" s="51"/>
    </row>
    <row r="9" spans="1:32" s="735" customFormat="1" ht="39.950000000000003" customHeight="1" x14ac:dyDescent="0.2">
      <c r="A9" s="7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840"/>
      <c r="E9" s="841"/>
      <c r="F9" s="7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951" t="str">
        <f>IF(AND($A$9="Тип доверенности/получателя при получении в адресе перегруза:",$D$9="Разовая доверенность"),"Введите ФИО","")</f>
        <v/>
      </c>
      <c r="I9" s="841"/>
      <c r="J9" s="9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1"/>
      <c r="L9" s="841"/>
      <c r="M9" s="841"/>
      <c r="N9" s="733"/>
      <c r="P9" s="26" t="s">
        <v>20</v>
      </c>
      <c r="Q9" s="1084"/>
      <c r="R9" s="825"/>
      <c r="T9" s="746"/>
      <c r="U9" s="985"/>
      <c r="V9" s="919"/>
      <c r="W9" s="920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7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840"/>
      <c r="E10" s="841"/>
      <c r="F10" s="7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937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86"/>
      <c r="R10" s="987"/>
      <c r="U10" s="24" t="s">
        <v>22</v>
      </c>
      <c r="V10" s="1131" t="s">
        <v>23</v>
      </c>
      <c r="W10" s="916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50"/>
      <c r="R11" s="797"/>
      <c r="U11" s="24" t="s">
        <v>26</v>
      </c>
      <c r="V11" s="824" t="s">
        <v>27</v>
      </c>
      <c r="W11" s="825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79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766"/>
      <c r="N12" s="62"/>
      <c r="P12" s="24" t="s">
        <v>29</v>
      </c>
      <c r="Q12" s="1004"/>
      <c r="R12" s="1005"/>
      <c r="S12" s="23"/>
      <c r="U12" s="24"/>
      <c r="V12" s="805"/>
      <c r="W12" s="746"/>
      <c r="AB12" s="51"/>
      <c r="AC12" s="51"/>
      <c r="AD12" s="51"/>
      <c r="AE12" s="51"/>
    </row>
    <row r="13" spans="1:32" s="735" customFormat="1" ht="23.25" customHeight="1" x14ac:dyDescent="0.2">
      <c r="A13" s="979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766"/>
      <c r="N13" s="62"/>
      <c r="O13" s="26"/>
      <c r="P13" s="26" t="s">
        <v>31</v>
      </c>
      <c r="Q13" s="824"/>
      <c r="R13" s="8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79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7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66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766"/>
      <c r="N15" s="63"/>
      <c r="P15" s="1015" t="s">
        <v>34</v>
      </c>
      <c r="Q15" s="805"/>
      <c r="R15" s="805"/>
      <c r="S15" s="805"/>
      <c r="T15" s="8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6"/>
      <c r="Q16" s="1016"/>
      <c r="R16" s="1016"/>
      <c r="S16" s="1016"/>
      <c r="T16" s="10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35</v>
      </c>
      <c r="B17" s="747" t="s">
        <v>36</v>
      </c>
      <c r="C17" s="1057" t="s">
        <v>37</v>
      </c>
      <c r="D17" s="747" t="s">
        <v>38</v>
      </c>
      <c r="E17" s="748"/>
      <c r="F17" s="747" t="s">
        <v>39</v>
      </c>
      <c r="G17" s="747" t="s">
        <v>40</v>
      </c>
      <c r="H17" s="747" t="s">
        <v>41</v>
      </c>
      <c r="I17" s="747" t="s">
        <v>42</v>
      </c>
      <c r="J17" s="747" t="s">
        <v>43</v>
      </c>
      <c r="K17" s="747" t="s">
        <v>44</v>
      </c>
      <c r="L17" s="747" t="s">
        <v>45</v>
      </c>
      <c r="M17" s="747" t="s">
        <v>46</v>
      </c>
      <c r="N17" s="747" t="s">
        <v>47</v>
      </c>
      <c r="O17" s="747" t="s">
        <v>48</v>
      </c>
      <c r="P17" s="747" t="s">
        <v>49</v>
      </c>
      <c r="Q17" s="1078"/>
      <c r="R17" s="1078"/>
      <c r="S17" s="1078"/>
      <c r="T17" s="748"/>
      <c r="U17" s="765" t="s">
        <v>50</v>
      </c>
      <c r="V17" s="766"/>
      <c r="W17" s="747" t="s">
        <v>51</v>
      </c>
      <c r="X17" s="747" t="s">
        <v>52</v>
      </c>
      <c r="Y17" s="767" t="s">
        <v>53</v>
      </c>
      <c r="Z17" s="931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12"/>
      <c r="AF17" s="813"/>
      <c r="AG17" s="66"/>
      <c r="BD17" s="65" t="s">
        <v>59</v>
      </c>
    </row>
    <row r="18" spans="1:68" ht="14.25" customHeight="1" x14ac:dyDescent="0.2">
      <c r="A18" s="762"/>
      <c r="B18" s="762"/>
      <c r="C18" s="762"/>
      <c r="D18" s="749"/>
      <c r="E18" s="750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49"/>
      <c r="Q18" s="1079"/>
      <c r="R18" s="1079"/>
      <c r="S18" s="1079"/>
      <c r="T18" s="750"/>
      <c r="U18" s="67" t="s">
        <v>60</v>
      </c>
      <c r="V18" s="67" t="s">
        <v>61</v>
      </c>
      <c r="W18" s="762"/>
      <c r="X18" s="762"/>
      <c r="Y18" s="768"/>
      <c r="Z18" s="932"/>
      <c r="AA18" s="936"/>
      <c r="AB18" s="936"/>
      <c r="AC18" s="936"/>
      <c r="AD18" s="814"/>
      <c r="AE18" s="815"/>
      <c r="AF18" s="816"/>
      <c r="AG18" s="66"/>
      <c r="BD18" s="65"/>
    </row>
    <row r="19" spans="1:68" ht="27.75" hidden="1" customHeight="1" x14ac:dyDescent="0.2">
      <c r="A19" s="934" t="s">
        <v>62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70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63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4">
        <v>4680115885912</v>
      </c>
      <c r="E22" s="755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4">
        <v>4607091388237</v>
      </c>
      <c r="E23" s="755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4">
        <v>4680115885905</v>
      </c>
      <c r="E24" s="755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4">
        <v>4607091388244</v>
      </c>
      <c r="E25" s="755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56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57"/>
      <c r="P26" s="771" t="s">
        <v>79</v>
      </c>
      <c r="Q26" s="772"/>
      <c r="R26" s="772"/>
      <c r="S26" s="772"/>
      <c r="T26" s="772"/>
      <c r="U26" s="772"/>
      <c r="V26" s="77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57"/>
      <c r="P27" s="771" t="s">
        <v>79</v>
      </c>
      <c r="Q27" s="772"/>
      <c r="R27" s="772"/>
      <c r="S27" s="772"/>
      <c r="T27" s="772"/>
      <c r="U27" s="772"/>
      <c r="V27" s="77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63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4">
        <v>4607091388503</v>
      </c>
      <c r="E29" s="755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56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57"/>
      <c r="P30" s="771" t="s">
        <v>79</v>
      </c>
      <c r="Q30" s="772"/>
      <c r="R30" s="772"/>
      <c r="S30" s="772"/>
      <c r="T30" s="772"/>
      <c r="U30" s="772"/>
      <c r="V30" s="77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57"/>
      <c r="P31" s="771" t="s">
        <v>79</v>
      </c>
      <c r="Q31" s="772"/>
      <c r="R31" s="772"/>
      <c r="S31" s="772"/>
      <c r="T31" s="772"/>
      <c r="U31" s="772"/>
      <c r="V31" s="77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934" t="s">
        <v>87</v>
      </c>
      <c r="B32" s="935"/>
      <c r="C32" s="935"/>
      <c r="D32" s="935"/>
      <c r="E32" s="935"/>
      <c r="F32" s="935"/>
      <c r="G32" s="935"/>
      <c r="H32" s="935"/>
      <c r="I32" s="935"/>
      <c r="J32" s="935"/>
      <c r="K32" s="935"/>
      <c r="L32" s="935"/>
      <c r="M32" s="935"/>
      <c r="N32" s="935"/>
      <c r="O32" s="935"/>
      <c r="P32" s="935"/>
      <c r="Q32" s="935"/>
      <c r="R32" s="935"/>
      <c r="S32" s="935"/>
      <c r="T32" s="935"/>
      <c r="U32" s="935"/>
      <c r="V32" s="935"/>
      <c r="W32" s="935"/>
      <c r="X32" s="935"/>
      <c r="Y32" s="935"/>
      <c r="Z32" s="935"/>
      <c r="AA32" s="48"/>
      <c r="AB32" s="48"/>
      <c r="AC32" s="48"/>
    </row>
    <row r="33" spans="1:68" ht="16.5" hidden="1" customHeight="1" x14ac:dyDescent="0.25">
      <c r="A33" s="770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63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4">
        <v>4607091385670</v>
      </c>
      <c r="E35" s="755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500</v>
      </c>
      <c r="Y35" s="742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54">
        <v>4680115883956</v>
      </c>
      <c r="E36" s="755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54">
        <v>4607091385687</v>
      </c>
      <c r="E37" s="755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96</v>
      </c>
      <c r="Y37" s="742">
        <f>IFERROR(IF(X37="",0,CEILING((X37/$H37),1)*$H37),"")</f>
        <v>96</v>
      </c>
      <c r="Z37" s="36">
        <f>IFERROR(IF(Y37=0,"",ROUNDUP(Y37/H37,0)*0.00902),"")</f>
        <v>0.21648000000000001</v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101.03999999999999</v>
      </c>
      <c r="BN37" s="64">
        <f>IFERROR(Y37*I37/H37,"0")</f>
        <v>101.03999999999999</v>
      </c>
      <c r="BO37" s="64">
        <f>IFERROR(1/J37*(X37/H37),"0")</f>
        <v>0.18181818181818182</v>
      </c>
      <c r="BP37" s="64">
        <f>IFERROR(1/J37*(Y37/H37),"0")</f>
        <v>0.18181818181818182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54">
        <v>4680115882539</v>
      </c>
      <c r="E38" s="755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54">
        <v>4680115883949</v>
      </c>
      <c r="E39" s="755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6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57"/>
      <c r="P40" s="771" t="s">
        <v>79</v>
      </c>
      <c r="Q40" s="772"/>
      <c r="R40" s="772"/>
      <c r="S40" s="772"/>
      <c r="T40" s="772"/>
      <c r="U40" s="772"/>
      <c r="V40" s="773"/>
      <c r="W40" s="37" t="s">
        <v>80</v>
      </c>
      <c r="X40" s="743">
        <f>IFERROR(X35/H35,"0")+IFERROR(X36/H36,"0")+IFERROR(X37/H37,"0")+IFERROR(X38/H38,"0")+IFERROR(X39/H39,"0")</f>
        <v>70.296296296296291</v>
      </c>
      <c r="Y40" s="743">
        <f>IFERROR(Y35/H35,"0")+IFERROR(Y36/H36,"0")+IFERROR(Y37/H37,"0")+IFERROR(Y38/H38,"0")+IFERROR(Y39/H39,"0")</f>
        <v>71</v>
      </c>
      <c r="Z40" s="743">
        <f>IFERROR(IF(Z35="",0,Z35),"0")+IFERROR(IF(Z36="",0,Z36),"0")+IFERROR(IF(Z37="",0,Z37),"0")+IFERROR(IF(Z38="",0,Z38),"0")+IFERROR(IF(Z39="",0,Z39),"0")</f>
        <v>1.1085400000000001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57"/>
      <c r="P41" s="771" t="s">
        <v>79</v>
      </c>
      <c r="Q41" s="772"/>
      <c r="R41" s="772"/>
      <c r="S41" s="772"/>
      <c r="T41" s="772"/>
      <c r="U41" s="772"/>
      <c r="V41" s="773"/>
      <c r="W41" s="37" t="s">
        <v>68</v>
      </c>
      <c r="X41" s="743">
        <f>IFERROR(SUM(X35:X39),"0")</f>
        <v>596</v>
      </c>
      <c r="Y41" s="743">
        <f>IFERROR(SUM(Y35:Y39),"0")</f>
        <v>603.6</v>
      </c>
      <c r="Z41" s="37"/>
      <c r="AA41" s="744"/>
      <c r="AB41" s="744"/>
      <c r="AC41" s="744"/>
    </row>
    <row r="42" spans="1:68" ht="14.25" hidden="1" customHeight="1" x14ac:dyDescent="0.25">
      <c r="A42" s="763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54">
        <v>4680115885233</v>
      </c>
      <c r="E43" s="755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54">
        <v>4680115884915</v>
      </c>
      <c r="E44" s="755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56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57"/>
      <c r="P45" s="771" t="s">
        <v>79</v>
      </c>
      <c r="Q45" s="772"/>
      <c r="R45" s="772"/>
      <c r="S45" s="772"/>
      <c r="T45" s="772"/>
      <c r="U45" s="772"/>
      <c r="V45" s="77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57"/>
      <c r="P46" s="771" t="s">
        <v>79</v>
      </c>
      <c r="Q46" s="772"/>
      <c r="R46" s="772"/>
      <c r="S46" s="772"/>
      <c r="T46" s="772"/>
      <c r="U46" s="772"/>
      <c r="V46" s="77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70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63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54">
        <v>4680115885882</v>
      </c>
      <c r="E49" s="755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8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54">
        <v>4680115881426</v>
      </c>
      <c r="E50" s="755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500</v>
      </c>
      <c r="Y50" s="742">
        <f t="shared" si="0"/>
        <v>507.6</v>
      </c>
      <c r="Z50" s="36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520.1388888888888</v>
      </c>
      <c r="BN50" s="64">
        <f t="shared" si="2"/>
        <v>528.04499999999996</v>
      </c>
      <c r="BO50" s="64">
        <f t="shared" si="3"/>
        <v>0.72337962962962954</v>
      </c>
      <c r="BP50" s="64">
        <f t="shared" si="4"/>
        <v>0.734375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54">
        <v>4680115880283</v>
      </c>
      <c r="E51" s="755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54">
        <v>4680115882720</v>
      </c>
      <c r="E52" s="755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54">
        <v>4680115881525</v>
      </c>
      <c r="E53" s="755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54">
        <v>4680115885899</v>
      </c>
      <c r="E54" s="755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54">
        <v>4680115881419</v>
      </c>
      <c r="E55" s="755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10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324</v>
      </c>
      <c r="Y55" s="742">
        <f t="shared" si="0"/>
        <v>324</v>
      </c>
      <c r="Z55" s="36">
        <f>IFERROR(IF(Y55=0,"",ROUNDUP(Y55/H55,0)*0.00902),"")</f>
        <v>0.64944000000000002</v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339.12</v>
      </c>
      <c r="BN55" s="64">
        <f t="shared" si="2"/>
        <v>339.12</v>
      </c>
      <c r="BO55" s="64">
        <f t="shared" si="3"/>
        <v>0.54545454545454541</v>
      </c>
      <c r="BP55" s="64">
        <f t="shared" si="4"/>
        <v>0.54545454545454541</v>
      </c>
    </row>
    <row r="56" spans="1:68" x14ac:dyDescent="0.2">
      <c r="A56" s="756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57"/>
      <c r="P56" s="771" t="s">
        <v>79</v>
      </c>
      <c r="Q56" s="772"/>
      <c r="R56" s="772"/>
      <c r="S56" s="772"/>
      <c r="T56" s="772"/>
      <c r="U56" s="772"/>
      <c r="V56" s="773"/>
      <c r="W56" s="37" t="s">
        <v>80</v>
      </c>
      <c r="X56" s="743">
        <f>IFERROR(X49/H49,"0")+IFERROR(X50/H50,"0")+IFERROR(X51/H51,"0")+IFERROR(X52/H52,"0")+IFERROR(X53/H53,"0")+IFERROR(X54/H54,"0")+IFERROR(X55/H55,"0")</f>
        <v>118.29629629629629</v>
      </c>
      <c r="Y56" s="743">
        <f>IFERROR(Y49/H49,"0")+IFERROR(Y50/H50,"0")+IFERROR(Y51/H51,"0")+IFERROR(Y52/H52,"0")+IFERROR(Y53/H53,"0")+IFERROR(Y54/H54,"0")+IFERROR(Y55/H55,"0")</f>
        <v>119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1.5415000000000001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57"/>
      <c r="P57" s="771" t="s">
        <v>79</v>
      </c>
      <c r="Q57" s="772"/>
      <c r="R57" s="772"/>
      <c r="S57" s="772"/>
      <c r="T57" s="772"/>
      <c r="U57" s="772"/>
      <c r="V57" s="773"/>
      <c r="W57" s="37" t="s">
        <v>68</v>
      </c>
      <c r="X57" s="743">
        <f>IFERROR(SUM(X49:X55),"0")</f>
        <v>824</v>
      </c>
      <c r="Y57" s="743">
        <f>IFERROR(SUM(Y49:Y55),"0")</f>
        <v>831.6</v>
      </c>
      <c r="Z57" s="37"/>
      <c r="AA57" s="744"/>
      <c r="AB57" s="744"/>
      <c r="AC57" s="744"/>
    </row>
    <row r="58" spans="1:68" ht="14.25" hidden="1" customHeight="1" x14ac:dyDescent="0.25">
      <c r="A58" s="763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54">
        <v>4680115881440</v>
      </c>
      <c r="E59" s="755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100</v>
      </c>
      <c r="Y59" s="742">
        <f>IFERROR(IF(X59="",0,CEILING((X59/$H59),1)*$H59),"")</f>
        <v>108</v>
      </c>
      <c r="Z59" s="36">
        <f>IFERROR(IF(Y59=0,"",ROUNDUP(Y59/H59,0)*0.01898),"")</f>
        <v>0.1898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104.02777777777777</v>
      </c>
      <c r="BN59" s="64">
        <f>IFERROR(Y59*I59/H59,"0")</f>
        <v>112.34999999999998</v>
      </c>
      <c r="BO59" s="64">
        <f>IFERROR(1/J59*(X59/H59),"0")</f>
        <v>0.14467592592592593</v>
      </c>
      <c r="BP59" s="64">
        <f>IFERROR(1/J59*(Y59/H59),"0")</f>
        <v>0.15625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54">
        <v>4680115882751</v>
      </c>
      <c r="E60" s="755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54">
        <v>4680115885950</v>
      </c>
      <c r="E61" s="755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8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54">
        <v>4680115881433</v>
      </c>
      <c r="E62" s="755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57"/>
      <c r="P63" s="771" t="s">
        <v>79</v>
      </c>
      <c r="Q63" s="772"/>
      <c r="R63" s="772"/>
      <c r="S63" s="772"/>
      <c r="T63" s="772"/>
      <c r="U63" s="772"/>
      <c r="V63" s="773"/>
      <c r="W63" s="37" t="s">
        <v>80</v>
      </c>
      <c r="X63" s="743">
        <f>IFERROR(X59/H59,"0")+IFERROR(X60/H60,"0")+IFERROR(X61/H61,"0")+IFERROR(X62/H62,"0")</f>
        <v>9.2592592592592595</v>
      </c>
      <c r="Y63" s="743">
        <f>IFERROR(Y59/H59,"0")+IFERROR(Y60/H60,"0")+IFERROR(Y61/H61,"0")+IFERROR(Y62/H62,"0")</f>
        <v>10</v>
      </c>
      <c r="Z63" s="743">
        <f>IFERROR(IF(Z59="",0,Z59),"0")+IFERROR(IF(Z60="",0,Z60),"0")+IFERROR(IF(Z61="",0,Z61),"0")+IFERROR(IF(Z62="",0,Z62),"0")</f>
        <v>0.1898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57"/>
      <c r="P64" s="771" t="s">
        <v>79</v>
      </c>
      <c r="Q64" s="772"/>
      <c r="R64" s="772"/>
      <c r="S64" s="772"/>
      <c r="T64" s="772"/>
      <c r="U64" s="772"/>
      <c r="V64" s="773"/>
      <c r="W64" s="37" t="s">
        <v>68</v>
      </c>
      <c r="X64" s="743">
        <f>IFERROR(SUM(X59:X62),"0")</f>
        <v>100</v>
      </c>
      <c r="Y64" s="743">
        <f>IFERROR(SUM(Y59:Y62),"0")</f>
        <v>108</v>
      </c>
      <c r="Z64" s="37"/>
      <c r="AA64" s="744"/>
      <c r="AB64" s="744"/>
      <c r="AC64" s="744"/>
    </row>
    <row r="65" spans="1:68" ht="14.25" hidden="1" customHeight="1" x14ac:dyDescent="0.25">
      <c r="A65" s="763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54">
        <v>4680115885066</v>
      </c>
      <c r="E66" s="755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2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54">
        <v>4680115885042</v>
      </c>
      <c r="E67" s="755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54">
        <v>4680115885080</v>
      </c>
      <c r="E68" s="755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10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54">
        <v>4680115885073</v>
      </c>
      <c r="E69" s="755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10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754">
        <v>4680115885059</v>
      </c>
      <c r="E70" s="755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8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54">
        <v>4680115885097</v>
      </c>
      <c r="E71" s="755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7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56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57"/>
      <c r="P72" s="771" t="s">
        <v>79</v>
      </c>
      <c r="Q72" s="772"/>
      <c r="R72" s="772"/>
      <c r="S72" s="772"/>
      <c r="T72" s="772"/>
      <c r="U72" s="772"/>
      <c r="V72" s="773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57"/>
      <c r="P73" s="771" t="s">
        <v>79</v>
      </c>
      <c r="Q73" s="772"/>
      <c r="R73" s="772"/>
      <c r="S73" s="772"/>
      <c r="T73" s="772"/>
      <c r="U73" s="772"/>
      <c r="V73" s="773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63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54">
        <v>4680115881891</v>
      </c>
      <c r="E75" s="755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8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54">
        <v>4680115885769</v>
      </c>
      <c r="E76" s="755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54">
        <v>4680115884410</v>
      </c>
      <c r="E77" s="755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54">
        <v>4680115884311</v>
      </c>
      <c r="E78" s="755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54">
        <v>4680115885929</v>
      </c>
      <c r="E79" s="755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11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54">
        <v>4680115884403</v>
      </c>
      <c r="E80" s="755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9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56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57"/>
      <c r="P81" s="771" t="s">
        <v>79</v>
      </c>
      <c r="Q81" s="772"/>
      <c r="R81" s="772"/>
      <c r="S81" s="772"/>
      <c r="T81" s="772"/>
      <c r="U81" s="772"/>
      <c r="V81" s="773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57"/>
      <c r="P82" s="771" t="s">
        <v>79</v>
      </c>
      <c r="Q82" s="772"/>
      <c r="R82" s="772"/>
      <c r="S82" s="772"/>
      <c r="T82" s="772"/>
      <c r="U82" s="772"/>
      <c r="V82" s="773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63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54">
        <v>4680115881532</v>
      </c>
      <c r="E84" s="755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177</v>
      </c>
      <c r="B85" s="54" t="s">
        <v>180</v>
      </c>
      <c r="C85" s="31">
        <v>4301060371</v>
      </c>
      <c r="D85" s="754">
        <v>4680115881532</v>
      </c>
      <c r="E85" s="755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54">
        <v>4680115881464</v>
      </c>
      <c r="E86" s="755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11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56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57"/>
      <c r="P87" s="771" t="s">
        <v>79</v>
      </c>
      <c r="Q87" s="772"/>
      <c r="R87" s="772"/>
      <c r="S87" s="772"/>
      <c r="T87" s="772"/>
      <c r="U87" s="772"/>
      <c r="V87" s="773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57"/>
      <c r="P88" s="771" t="s">
        <v>79</v>
      </c>
      <c r="Q88" s="772"/>
      <c r="R88" s="772"/>
      <c r="S88" s="772"/>
      <c r="T88" s="772"/>
      <c r="U88" s="772"/>
      <c r="V88" s="773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70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63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54">
        <v>4680115881327</v>
      </c>
      <c r="E91" s="755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8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500</v>
      </c>
      <c r="Y91" s="742">
        <f>IFERROR(IF(X91="",0,CEILING((X91/$H91),1)*$H91),"")</f>
        <v>507.6</v>
      </c>
      <c r="Z91" s="36">
        <f>IFERROR(IF(Y91=0,"",ROUNDUP(Y91/H91,0)*0.01898),"")</f>
        <v>0.89205999999999996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520.1388888888888</v>
      </c>
      <c r="BN91" s="64">
        <f>IFERROR(Y91*I91/H91,"0")</f>
        <v>528.04499999999996</v>
      </c>
      <c r="BO91" s="64">
        <f>IFERROR(1/J91*(X91/H91),"0")</f>
        <v>0.72337962962962954</v>
      </c>
      <c r="BP91" s="64">
        <f>IFERROR(1/J91*(Y91/H91),"0")</f>
        <v>0.734375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54">
        <v>4680115881518</v>
      </c>
      <c r="E92" s="755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54">
        <v>4680115881303</v>
      </c>
      <c r="E93" s="755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6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57"/>
      <c r="P94" s="771" t="s">
        <v>79</v>
      </c>
      <c r="Q94" s="772"/>
      <c r="R94" s="772"/>
      <c r="S94" s="772"/>
      <c r="T94" s="772"/>
      <c r="U94" s="772"/>
      <c r="V94" s="773"/>
      <c r="W94" s="37" t="s">
        <v>80</v>
      </c>
      <c r="X94" s="743">
        <f>IFERROR(X91/H91,"0")+IFERROR(X92/H92,"0")+IFERROR(X93/H93,"0")</f>
        <v>46.296296296296291</v>
      </c>
      <c r="Y94" s="743">
        <f>IFERROR(Y91/H91,"0")+IFERROR(Y92/H92,"0")+IFERROR(Y93/H93,"0")</f>
        <v>47</v>
      </c>
      <c r="Z94" s="743">
        <f>IFERROR(IF(Z91="",0,Z91),"0")+IFERROR(IF(Z92="",0,Z92),"0")+IFERROR(IF(Z93="",0,Z93),"0")</f>
        <v>0.89205999999999996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57"/>
      <c r="P95" s="771" t="s">
        <v>79</v>
      </c>
      <c r="Q95" s="772"/>
      <c r="R95" s="772"/>
      <c r="S95" s="772"/>
      <c r="T95" s="772"/>
      <c r="U95" s="772"/>
      <c r="V95" s="773"/>
      <c r="W95" s="37" t="s">
        <v>68</v>
      </c>
      <c r="X95" s="743">
        <f>IFERROR(SUM(X91:X93),"0")</f>
        <v>500</v>
      </c>
      <c r="Y95" s="743">
        <f>IFERROR(SUM(Y91:Y93),"0")</f>
        <v>507.6</v>
      </c>
      <c r="Z95" s="37"/>
      <c r="AA95" s="744"/>
      <c r="AB95" s="744"/>
      <c r="AC95" s="744"/>
    </row>
    <row r="96" spans="1:68" ht="14.25" hidden="1" customHeight="1" x14ac:dyDescent="0.25">
      <c r="A96" s="763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54">
        <v>4607091386967</v>
      </c>
      <c r="E97" s="755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10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54">
        <v>4607091386967</v>
      </c>
      <c r="E98" s="755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300</v>
      </c>
      <c r="Y98" s="742">
        <f t="shared" si="15"/>
        <v>302.40000000000003</v>
      </c>
      <c r="Z98" s="36">
        <f>IFERROR(IF(Y98=0,"",ROUNDUP(Y98/H98,0)*0.01898),"")</f>
        <v>0.68328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318.53571428571428</v>
      </c>
      <c r="BN98" s="64">
        <f t="shared" si="17"/>
        <v>321.084</v>
      </c>
      <c r="BO98" s="64">
        <f t="shared" si="18"/>
        <v>0.5580357142857143</v>
      </c>
      <c r="BP98" s="64">
        <f t="shared" si="19"/>
        <v>0.5625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54">
        <v>4607091385731</v>
      </c>
      <c r="E99" s="755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13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491.4</v>
      </c>
      <c r="Y99" s="742">
        <f t="shared" si="15"/>
        <v>491.40000000000003</v>
      </c>
      <c r="Z99" s="36">
        <f>IFERROR(IF(Y99=0,"",ROUNDUP(Y99/H99,0)*0.00651),"")</f>
        <v>1.18482</v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537.2639999999999</v>
      </c>
      <c r="BN99" s="64">
        <f t="shared" si="17"/>
        <v>537.26400000000001</v>
      </c>
      <c r="BO99" s="64">
        <f t="shared" si="18"/>
        <v>0.99999999999999989</v>
      </c>
      <c r="BP99" s="64">
        <f t="shared" si="19"/>
        <v>1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54">
        <v>4607091385731</v>
      </c>
      <c r="E100" s="755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1164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54">
        <v>4607091385731</v>
      </c>
      <c r="E101" s="755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875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54">
        <v>4680115880894</v>
      </c>
      <c r="E102" s="755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8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100</v>
      </c>
      <c r="Y102" s="742">
        <f t="shared" si="15"/>
        <v>100.98</v>
      </c>
      <c r="Z102" s="36">
        <f>IFERROR(IF(Y102=0,"",ROUNDUP(Y102/H102,0)*0.00651),"")</f>
        <v>0.33201000000000003</v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113.03030303030303</v>
      </c>
      <c r="BN102" s="64">
        <f t="shared" si="17"/>
        <v>114.13800000000001</v>
      </c>
      <c r="BO102" s="64">
        <f t="shared" si="18"/>
        <v>0.2775002775002775</v>
      </c>
      <c r="BP102" s="64">
        <f t="shared" si="19"/>
        <v>0.28021978021978022</v>
      </c>
    </row>
    <row r="103" spans="1:68" ht="27" hidden="1" customHeight="1" x14ac:dyDescent="0.25">
      <c r="A103" s="54" t="s">
        <v>207</v>
      </c>
      <c r="B103" s="54" t="s">
        <v>208</v>
      </c>
      <c r="C103" s="31">
        <v>4301051439</v>
      </c>
      <c r="D103" s="754">
        <v>4680115880214</v>
      </c>
      <c r="E103" s="755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10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54">
        <v>4680115880214</v>
      </c>
      <c r="E104" s="755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11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57"/>
      <c r="P105" s="771" t="s">
        <v>79</v>
      </c>
      <c r="Q105" s="772"/>
      <c r="R105" s="772"/>
      <c r="S105" s="772"/>
      <c r="T105" s="772"/>
      <c r="U105" s="772"/>
      <c r="V105" s="77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268.21933621933618</v>
      </c>
      <c r="Y105" s="743">
        <f>IFERROR(Y97/H97,"0")+IFERROR(Y98/H98,"0")+IFERROR(Y99/H99,"0")+IFERROR(Y100/H100,"0")+IFERROR(Y101/H101,"0")+IFERROR(Y102/H102,"0")+IFERROR(Y103/H103,"0")+IFERROR(Y104/H104,"0")</f>
        <v>269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2.20011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57"/>
      <c r="P106" s="771" t="s">
        <v>79</v>
      </c>
      <c r="Q106" s="772"/>
      <c r="R106" s="772"/>
      <c r="S106" s="772"/>
      <c r="T106" s="772"/>
      <c r="U106" s="772"/>
      <c r="V106" s="773"/>
      <c r="W106" s="37" t="s">
        <v>68</v>
      </c>
      <c r="X106" s="743">
        <f>IFERROR(SUM(X97:X104),"0")</f>
        <v>891.4</v>
      </c>
      <c r="Y106" s="743">
        <f>IFERROR(SUM(Y97:Y104),"0")</f>
        <v>894.78000000000009</v>
      </c>
      <c r="Z106" s="37"/>
      <c r="AA106" s="744"/>
      <c r="AB106" s="744"/>
      <c r="AC106" s="744"/>
    </row>
    <row r="107" spans="1:68" ht="16.5" hidden="1" customHeight="1" x14ac:dyDescent="0.25">
      <c r="A107" s="770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63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54">
        <v>4680115882133</v>
      </c>
      <c r="E109" s="755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214</v>
      </c>
      <c r="C110" s="31">
        <v>4301011703</v>
      </c>
      <c r="D110" s="754">
        <v>4680115882133</v>
      </c>
      <c r="E110" s="755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54">
        <v>4680115880269</v>
      </c>
      <c r="E111" s="755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90</v>
      </c>
      <c r="Y111" s="742">
        <f>IFERROR(IF(X111="",0,CEILING((X111/$H111),1)*$H111),"")</f>
        <v>90</v>
      </c>
      <c r="Z111" s="36">
        <f>IFERROR(IF(Y111=0,"",ROUNDUP(Y111/H111,0)*0.00902),"")</f>
        <v>0.21648000000000001</v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95.039999999999992</v>
      </c>
      <c r="BN111" s="64">
        <f>IFERROR(Y111*I111/H111,"0")</f>
        <v>95.039999999999992</v>
      </c>
      <c r="BO111" s="64">
        <f>IFERROR(1/J111*(X111/H111),"0")</f>
        <v>0.18181818181818182</v>
      </c>
      <c r="BP111" s="64">
        <f>IFERROR(1/J111*(Y111/H111),"0")</f>
        <v>0.18181818181818182</v>
      </c>
    </row>
    <row r="112" spans="1:68" ht="16.5" hidden="1" customHeight="1" x14ac:dyDescent="0.25">
      <c r="A112" s="54" t="s">
        <v>217</v>
      </c>
      <c r="B112" s="54" t="s">
        <v>218</v>
      </c>
      <c r="C112" s="31">
        <v>4301011415</v>
      </c>
      <c r="D112" s="754">
        <v>4680115880429</v>
      </c>
      <c r="E112" s="755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54">
        <v>4680115881457</v>
      </c>
      <c r="E113" s="755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10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6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57"/>
      <c r="P114" s="771" t="s">
        <v>79</v>
      </c>
      <c r="Q114" s="772"/>
      <c r="R114" s="772"/>
      <c r="S114" s="772"/>
      <c r="T114" s="772"/>
      <c r="U114" s="772"/>
      <c r="V114" s="773"/>
      <c r="W114" s="37" t="s">
        <v>80</v>
      </c>
      <c r="X114" s="743">
        <f>IFERROR(X109/H109,"0")+IFERROR(X110/H110,"0")+IFERROR(X111/H111,"0")+IFERROR(X112/H112,"0")+IFERROR(X113/H113,"0")</f>
        <v>24</v>
      </c>
      <c r="Y114" s="743">
        <f>IFERROR(Y109/H109,"0")+IFERROR(Y110/H110,"0")+IFERROR(Y111/H111,"0")+IFERROR(Y112/H112,"0")+IFERROR(Y113/H113,"0")</f>
        <v>24</v>
      </c>
      <c r="Z114" s="743">
        <f>IFERROR(IF(Z109="",0,Z109),"0")+IFERROR(IF(Z110="",0,Z110),"0")+IFERROR(IF(Z111="",0,Z111),"0")+IFERROR(IF(Z112="",0,Z112),"0")+IFERROR(IF(Z113="",0,Z113),"0")</f>
        <v>0.21648000000000001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57"/>
      <c r="P115" s="771" t="s">
        <v>79</v>
      </c>
      <c r="Q115" s="772"/>
      <c r="R115" s="772"/>
      <c r="S115" s="772"/>
      <c r="T115" s="772"/>
      <c r="U115" s="772"/>
      <c r="V115" s="773"/>
      <c r="W115" s="37" t="s">
        <v>68</v>
      </c>
      <c r="X115" s="743">
        <f>IFERROR(SUM(X109:X113),"0")</f>
        <v>90</v>
      </c>
      <c r="Y115" s="743">
        <f>IFERROR(SUM(Y109:Y113),"0")</f>
        <v>90</v>
      </c>
      <c r="Z115" s="37"/>
      <c r="AA115" s="744"/>
      <c r="AB115" s="744"/>
      <c r="AC115" s="744"/>
    </row>
    <row r="116" spans="1:68" ht="14.25" hidden="1" customHeight="1" x14ac:dyDescent="0.25">
      <c r="A116" s="763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221</v>
      </c>
      <c r="B117" s="54" t="s">
        <v>222</v>
      </c>
      <c r="C117" s="31">
        <v>4301020345</v>
      </c>
      <c r="D117" s="754">
        <v>4680115881488</v>
      </c>
      <c r="E117" s="755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10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54">
        <v>4680115882775</v>
      </c>
      <c r="E118" s="755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10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54">
        <v>4680115880658</v>
      </c>
      <c r="E119" s="755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10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56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57"/>
      <c r="P120" s="771" t="s">
        <v>79</v>
      </c>
      <c r="Q120" s="772"/>
      <c r="R120" s="772"/>
      <c r="S120" s="772"/>
      <c r="T120" s="772"/>
      <c r="U120" s="772"/>
      <c r="V120" s="773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57"/>
      <c r="P121" s="771" t="s">
        <v>79</v>
      </c>
      <c r="Q121" s="772"/>
      <c r="R121" s="772"/>
      <c r="S121" s="772"/>
      <c r="T121" s="772"/>
      <c r="U121" s="772"/>
      <c r="V121" s="773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63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54">
        <v>4607091385168</v>
      </c>
      <c r="E123" s="755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8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600</v>
      </c>
      <c r="Y123" s="742">
        <f t="shared" ref="Y123:Y129" si="20">IFERROR(IF(X123="",0,CEILING((X123/$H123),1)*$H123),"")</f>
        <v>607.5</v>
      </c>
      <c r="Z123" s="36">
        <f>IFERROR(IF(Y123=0,"",ROUNDUP(Y123/H123,0)*0.01898),"")</f>
        <v>1.4235</v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637.99999999999989</v>
      </c>
      <c r="BN123" s="64">
        <f t="shared" ref="BN123:BN129" si="22">IFERROR(Y123*I123/H123,"0")</f>
        <v>645.97500000000002</v>
      </c>
      <c r="BO123" s="64">
        <f t="shared" ref="BO123:BO129" si="23">IFERROR(1/J123*(X123/H123),"0")</f>
        <v>1.1574074074074074</v>
      </c>
      <c r="BP123" s="64">
        <f t="shared" ref="BP123:BP129" si="24">IFERROR(1/J123*(Y123/H123),"0")</f>
        <v>1.171875</v>
      </c>
    </row>
    <row r="124" spans="1:68" ht="27" hidden="1" customHeight="1" x14ac:dyDescent="0.25">
      <c r="A124" s="54" t="s">
        <v>228</v>
      </c>
      <c r="B124" s="54" t="s">
        <v>231</v>
      </c>
      <c r="C124" s="31">
        <v>4301051625</v>
      </c>
      <c r="D124" s="754">
        <v>4607091385168</v>
      </c>
      <c r="E124" s="755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7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54">
        <v>4680115884540</v>
      </c>
      <c r="E125" s="755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89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54">
        <v>4607091383256</v>
      </c>
      <c r="E126" s="755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54">
        <v>4607091385748</v>
      </c>
      <c r="E127" s="755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8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491.4</v>
      </c>
      <c r="Y127" s="742">
        <f t="shared" si="20"/>
        <v>491.40000000000003</v>
      </c>
      <c r="Z127" s="36">
        <f>IFERROR(IF(Y127=0,"",ROUNDUP(Y127/H127,0)*0.00651),"")</f>
        <v>1.18482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537.2639999999999</v>
      </c>
      <c r="BN127" s="64">
        <f t="shared" si="22"/>
        <v>537.26400000000001</v>
      </c>
      <c r="BO127" s="64">
        <f t="shared" si="23"/>
        <v>0.99999999999999989</v>
      </c>
      <c r="BP127" s="64">
        <f t="shared" si="24"/>
        <v>1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54">
        <v>4680115884533</v>
      </c>
      <c r="E128" s="755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54">
        <v>4680115882645</v>
      </c>
      <c r="E129" s="755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6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57"/>
      <c r="P130" s="771" t="s">
        <v>79</v>
      </c>
      <c r="Q130" s="772"/>
      <c r="R130" s="772"/>
      <c r="S130" s="772"/>
      <c r="T130" s="772"/>
      <c r="U130" s="772"/>
      <c r="V130" s="77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256.07407407407402</v>
      </c>
      <c r="Y130" s="743">
        <f>IFERROR(Y123/H123,"0")+IFERROR(Y124/H124,"0")+IFERROR(Y125/H125,"0")+IFERROR(Y126/H126,"0")+IFERROR(Y127/H127,"0")+IFERROR(Y128/H128,"0")+IFERROR(Y129/H129,"0")</f>
        <v>257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2.60832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57"/>
      <c r="P131" s="771" t="s">
        <v>79</v>
      </c>
      <c r="Q131" s="772"/>
      <c r="R131" s="772"/>
      <c r="S131" s="772"/>
      <c r="T131" s="772"/>
      <c r="U131" s="772"/>
      <c r="V131" s="773"/>
      <c r="W131" s="37" t="s">
        <v>68</v>
      </c>
      <c r="X131" s="743">
        <f>IFERROR(SUM(X123:X129),"0")</f>
        <v>1091.4000000000001</v>
      </c>
      <c r="Y131" s="743">
        <f>IFERROR(SUM(Y123:Y129),"0")</f>
        <v>1098.9000000000001</v>
      </c>
      <c r="Z131" s="37"/>
      <c r="AA131" s="744"/>
      <c r="AB131" s="744"/>
      <c r="AC131" s="744"/>
    </row>
    <row r="132" spans="1:68" ht="14.25" hidden="1" customHeight="1" x14ac:dyDescent="0.25">
      <c r="A132" s="763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54">
        <v>4680115882652</v>
      </c>
      <c r="E133" s="755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54">
        <v>4680115880238</v>
      </c>
      <c r="E134" s="755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7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56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57"/>
      <c r="P135" s="771" t="s">
        <v>79</v>
      </c>
      <c r="Q135" s="772"/>
      <c r="R135" s="772"/>
      <c r="S135" s="772"/>
      <c r="T135" s="772"/>
      <c r="U135" s="772"/>
      <c r="V135" s="77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57"/>
      <c r="P136" s="771" t="s">
        <v>79</v>
      </c>
      <c r="Q136" s="772"/>
      <c r="R136" s="772"/>
      <c r="S136" s="772"/>
      <c r="T136" s="772"/>
      <c r="U136" s="772"/>
      <c r="V136" s="77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70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63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54">
        <v>4680115882577</v>
      </c>
      <c r="E139" s="755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8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100</v>
      </c>
      <c r="Y139" s="742">
        <f>IFERROR(IF(X139="",0,CEILING((X139/$H139),1)*$H139),"")</f>
        <v>102.4</v>
      </c>
      <c r="Z139" s="36">
        <f>IFERROR(IF(Y139=0,"",ROUNDUP(Y139/H139,0)*0.00651),"")</f>
        <v>0.20832000000000001</v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105.625</v>
      </c>
      <c r="BN139" s="64">
        <f>IFERROR(Y139*I139/H139,"0")</f>
        <v>108.16</v>
      </c>
      <c r="BO139" s="64">
        <f>IFERROR(1/J139*(X139/H139),"0")</f>
        <v>0.1717032967032967</v>
      </c>
      <c r="BP139" s="64">
        <f>IFERROR(1/J139*(Y139/H139),"0")</f>
        <v>0.17582417582417584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54">
        <v>4680115882577</v>
      </c>
      <c r="E140" s="755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10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6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57"/>
      <c r="P141" s="771" t="s">
        <v>79</v>
      </c>
      <c r="Q141" s="772"/>
      <c r="R141" s="772"/>
      <c r="S141" s="772"/>
      <c r="T141" s="772"/>
      <c r="U141" s="772"/>
      <c r="V141" s="773"/>
      <c r="W141" s="37" t="s">
        <v>80</v>
      </c>
      <c r="X141" s="743">
        <f>IFERROR(X139/H139,"0")+IFERROR(X140/H140,"0")</f>
        <v>31.25</v>
      </c>
      <c r="Y141" s="743">
        <f>IFERROR(Y139/H139,"0")+IFERROR(Y140/H140,"0")</f>
        <v>32</v>
      </c>
      <c r="Z141" s="743">
        <f>IFERROR(IF(Z139="",0,Z139),"0")+IFERROR(IF(Z140="",0,Z140),"0")</f>
        <v>0.20832000000000001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57"/>
      <c r="P142" s="771" t="s">
        <v>79</v>
      </c>
      <c r="Q142" s="772"/>
      <c r="R142" s="772"/>
      <c r="S142" s="772"/>
      <c r="T142" s="772"/>
      <c r="U142" s="772"/>
      <c r="V142" s="773"/>
      <c r="W142" s="37" t="s">
        <v>68</v>
      </c>
      <c r="X142" s="743">
        <f>IFERROR(SUM(X139:X140),"0")</f>
        <v>100</v>
      </c>
      <c r="Y142" s="743">
        <f>IFERROR(SUM(Y139:Y140),"0")</f>
        <v>102.4</v>
      </c>
      <c r="Z142" s="37"/>
      <c r="AA142" s="744"/>
      <c r="AB142" s="744"/>
      <c r="AC142" s="744"/>
    </row>
    <row r="143" spans="1:68" ht="14.25" hidden="1" customHeight="1" x14ac:dyDescent="0.25">
      <c r="A143" s="763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54">
        <v>4680115883444</v>
      </c>
      <c r="E144" s="755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11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100</v>
      </c>
      <c r="Y144" s="742">
        <f>IFERROR(IF(X144="",0,CEILING((X144/$H144),1)*$H144),"")</f>
        <v>100.8</v>
      </c>
      <c r="Z144" s="36">
        <f>IFERROR(IF(Y144=0,"",ROUNDUP(Y144/H144,0)*0.00651),"")</f>
        <v>0.23436000000000001</v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109.57142857142858</v>
      </c>
      <c r="BN144" s="64">
        <f>IFERROR(Y144*I144/H144,"0")</f>
        <v>110.44799999999999</v>
      </c>
      <c r="BO144" s="64">
        <f>IFERROR(1/J144*(X144/H144),"0")</f>
        <v>0.19623233908948196</v>
      </c>
      <c r="BP144" s="64">
        <f>IFERROR(1/J144*(Y144/H144),"0")</f>
        <v>0.19780219780219782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54">
        <v>4680115883444</v>
      </c>
      <c r="E145" s="755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11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6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57"/>
      <c r="P146" s="771" t="s">
        <v>79</v>
      </c>
      <c r="Q146" s="772"/>
      <c r="R146" s="772"/>
      <c r="S146" s="772"/>
      <c r="T146" s="772"/>
      <c r="U146" s="772"/>
      <c r="V146" s="773"/>
      <c r="W146" s="37" t="s">
        <v>80</v>
      </c>
      <c r="X146" s="743">
        <f>IFERROR(X144/H144,"0")+IFERROR(X145/H145,"0")</f>
        <v>35.714285714285715</v>
      </c>
      <c r="Y146" s="743">
        <f>IFERROR(Y144/H144,"0")+IFERROR(Y145/H145,"0")</f>
        <v>36</v>
      </c>
      <c r="Z146" s="743">
        <f>IFERROR(IF(Z144="",0,Z144),"0")+IFERROR(IF(Z145="",0,Z145),"0")</f>
        <v>0.23436000000000001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57"/>
      <c r="P147" s="771" t="s">
        <v>79</v>
      </c>
      <c r="Q147" s="772"/>
      <c r="R147" s="772"/>
      <c r="S147" s="772"/>
      <c r="T147" s="772"/>
      <c r="U147" s="772"/>
      <c r="V147" s="773"/>
      <c r="W147" s="37" t="s">
        <v>68</v>
      </c>
      <c r="X147" s="743">
        <f>IFERROR(SUM(X144:X145),"0")</f>
        <v>100</v>
      </c>
      <c r="Y147" s="743">
        <f>IFERROR(SUM(Y144:Y145),"0")</f>
        <v>100.8</v>
      </c>
      <c r="Z147" s="37"/>
      <c r="AA147" s="744"/>
      <c r="AB147" s="744"/>
      <c r="AC147" s="744"/>
    </row>
    <row r="148" spans="1:68" ht="14.25" hidden="1" customHeight="1" x14ac:dyDescent="0.25">
      <c r="A148" s="763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54">
        <v>4680115882584</v>
      </c>
      <c r="E149" s="755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7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54">
        <v>4680115882584</v>
      </c>
      <c r="E150" s="755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11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56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57"/>
      <c r="P151" s="771" t="s">
        <v>79</v>
      </c>
      <c r="Q151" s="772"/>
      <c r="R151" s="772"/>
      <c r="S151" s="772"/>
      <c r="T151" s="772"/>
      <c r="U151" s="772"/>
      <c r="V151" s="77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57"/>
      <c r="P152" s="771" t="s">
        <v>79</v>
      </c>
      <c r="Q152" s="772"/>
      <c r="R152" s="772"/>
      <c r="S152" s="772"/>
      <c r="T152" s="772"/>
      <c r="U152" s="772"/>
      <c r="V152" s="77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70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63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54">
        <v>4607091384604</v>
      </c>
      <c r="E155" s="755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11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56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57"/>
      <c r="P156" s="771" t="s">
        <v>79</v>
      </c>
      <c r="Q156" s="772"/>
      <c r="R156" s="772"/>
      <c r="S156" s="772"/>
      <c r="T156" s="772"/>
      <c r="U156" s="772"/>
      <c r="V156" s="77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57"/>
      <c r="P157" s="771" t="s">
        <v>79</v>
      </c>
      <c r="Q157" s="772"/>
      <c r="R157" s="772"/>
      <c r="S157" s="772"/>
      <c r="T157" s="772"/>
      <c r="U157" s="772"/>
      <c r="V157" s="77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63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54">
        <v>4607091387667</v>
      </c>
      <c r="E159" s="755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54">
        <v>4607091387636</v>
      </c>
      <c r="E160" s="755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11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54">
        <v>4607091382426</v>
      </c>
      <c r="E161" s="755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54">
        <v>4607091386547</v>
      </c>
      <c r="E162" s="755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9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54">
        <v>4607091382464</v>
      </c>
      <c r="E163" s="755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56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57"/>
      <c r="P164" s="771" t="s">
        <v>79</v>
      </c>
      <c r="Q164" s="772"/>
      <c r="R164" s="772"/>
      <c r="S164" s="772"/>
      <c r="T164" s="772"/>
      <c r="U164" s="772"/>
      <c r="V164" s="77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57"/>
      <c r="P165" s="771" t="s">
        <v>79</v>
      </c>
      <c r="Q165" s="772"/>
      <c r="R165" s="772"/>
      <c r="S165" s="772"/>
      <c r="T165" s="772"/>
      <c r="U165" s="772"/>
      <c r="V165" s="77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63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54">
        <v>4607091386264</v>
      </c>
      <c r="E167" s="755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10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54">
        <v>4607091385427</v>
      </c>
      <c r="E168" s="755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10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56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57"/>
      <c r="P169" s="771" t="s">
        <v>79</v>
      </c>
      <c r="Q169" s="772"/>
      <c r="R169" s="772"/>
      <c r="S169" s="772"/>
      <c r="T169" s="772"/>
      <c r="U169" s="772"/>
      <c r="V169" s="77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57"/>
      <c r="P170" s="771" t="s">
        <v>79</v>
      </c>
      <c r="Q170" s="772"/>
      <c r="R170" s="772"/>
      <c r="S170" s="772"/>
      <c r="T170" s="772"/>
      <c r="U170" s="772"/>
      <c r="V170" s="77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934" t="s">
        <v>285</v>
      </c>
      <c r="B171" s="935"/>
      <c r="C171" s="935"/>
      <c r="D171" s="935"/>
      <c r="E171" s="935"/>
      <c r="F171" s="935"/>
      <c r="G171" s="935"/>
      <c r="H171" s="935"/>
      <c r="I171" s="935"/>
      <c r="J171" s="935"/>
      <c r="K171" s="935"/>
      <c r="L171" s="935"/>
      <c r="M171" s="935"/>
      <c r="N171" s="935"/>
      <c r="O171" s="935"/>
      <c r="P171" s="935"/>
      <c r="Q171" s="935"/>
      <c r="R171" s="935"/>
      <c r="S171" s="935"/>
      <c r="T171" s="935"/>
      <c r="U171" s="935"/>
      <c r="V171" s="935"/>
      <c r="W171" s="935"/>
      <c r="X171" s="935"/>
      <c r="Y171" s="935"/>
      <c r="Z171" s="935"/>
      <c r="AA171" s="48"/>
      <c r="AB171" s="48"/>
      <c r="AC171" s="48"/>
    </row>
    <row r="172" spans="1:68" ht="16.5" hidden="1" customHeight="1" x14ac:dyDescent="0.25">
      <c r="A172" s="770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63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54">
        <v>4680115886223</v>
      </c>
      <c r="E174" s="755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56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57"/>
      <c r="P175" s="771" t="s">
        <v>79</v>
      </c>
      <c r="Q175" s="772"/>
      <c r="R175" s="772"/>
      <c r="S175" s="772"/>
      <c r="T175" s="772"/>
      <c r="U175" s="772"/>
      <c r="V175" s="77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57"/>
      <c r="P176" s="771" t="s">
        <v>79</v>
      </c>
      <c r="Q176" s="772"/>
      <c r="R176" s="772"/>
      <c r="S176" s="772"/>
      <c r="T176" s="772"/>
      <c r="U176" s="772"/>
      <c r="V176" s="77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63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54">
        <v>4680115886537</v>
      </c>
      <c r="E178" s="755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867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295</v>
      </c>
      <c r="B179" s="54" t="s">
        <v>296</v>
      </c>
      <c r="C179" s="31">
        <v>4301031191</v>
      </c>
      <c r="D179" s="754">
        <v>4680115880993</v>
      </c>
      <c r="E179" s="755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54">
        <v>4680115881761</v>
      </c>
      <c r="E180" s="755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54">
        <v>4680115881563</v>
      </c>
      <c r="E181" s="755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100</v>
      </c>
      <c r="Y181" s="742">
        <f t="shared" si="25"/>
        <v>100.80000000000001</v>
      </c>
      <c r="Z181" s="36">
        <f>IFERROR(IF(Y181=0,"",ROUNDUP(Y181/H181,0)*0.00902),"")</f>
        <v>0.21648000000000001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105</v>
      </c>
      <c r="BN181" s="64">
        <f t="shared" si="27"/>
        <v>105.84000000000002</v>
      </c>
      <c r="BO181" s="64">
        <f t="shared" si="28"/>
        <v>0.18037518037518038</v>
      </c>
      <c r="BP181" s="64">
        <f t="shared" si="29"/>
        <v>0.18181818181818182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54">
        <v>4680115880986</v>
      </c>
      <c r="E182" s="755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10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54">
        <v>4680115881785</v>
      </c>
      <c r="E183" s="755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54">
        <v>4680115881679</v>
      </c>
      <c r="E184" s="755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11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54">
        <v>4680115880191</v>
      </c>
      <c r="E185" s="755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54">
        <v>4680115883963</v>
      </c>
      <c r="E186" s="755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6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57"/>
      <c r="P187" s="771" t="s">
        <v>79</v>
      </c>
      <c r="Q187" s="772"/>
      <c r="R187" s="772"/>
      <c r="S187" s="772"/>
      <c r="T187" s="772"/>
      <c r="U187" s="772"/>
      <c r="V187" s="77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23.80952380952381</v>
      </c>
      <c r="Y187" s="743">
        <f>IFERROR(Y178/H178,"0")+IFERROR(Y179/H179,"0")+IFERROR(Y180/H180,"0")+IFERROR(Y181/H181,"0")+IFERROR(Y182/H182,"0")+IFERROR(Y183/H183,"0")+IFERROR(Y184/H184,"0")+IFERROR(Y185/H185,"0")+IFERROR(Y186/H186,"0")</f>
        <v>24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0.21648000000000001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57"/>
      <c r="P188" s="771" t="s">
        <v>79</v>
      </c>
      <c r="Q188" s="772"/>
      <c r="R188" s="772"/>
      <c r="S188" s="772"/>
      <c r="T188" s="772"/>
      <c r="U188" s="772"/>
      <c r="V188" s="773"/>
      <c r="W188" s="37" t="s">
        <v>68</v>
      </c>
      <c r="X188" s="743">
        <f>IFERROR(SUM(X178:X186),"0")</f>
        <v>100</v>
      </c>
      <c r="Y188" s="743">
        <f>IFERROR(SUM(Y178:Y186),"0")</f>
        <v>100.80000000000001</v>
      </c>
      <c r="Z188" s="37"/>
      <c r="AA188" s="744"/>
      <c r="AB188" s="744"/>
      <c r="AC188" s="744"/>
    </row>
    <row r="189" spans="1:68" ht="16.5" hidden="1" customHeight="1" x14ac:dyDescent="0.25">
      <c r="A189" s="770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63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54">
        <v>4680115881402</v>
      </c>
      <c r="E191" s="755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54">
        <v>4680115881396</v>
      </c>
      <c r="E192" s="755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10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56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57"/>
      <c r="P193" s="771" t="s">
        <v>79</v>
      </c>
      <c r="Q193" s="772"/>
      <c r="R193" s="772"/>
      <c r="S193" s="772"/>
      <c r="T193" s="772"/>
      <c r="U193" s="772"/>
      <c r="V193" s="77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57"/>
      <c r="P194" s="771" t="s">
        <v>79</v>
      </c>
      <c r="Q194" s="772"/>
      <c r="R194" s="772"/>
      <c r="S194" s="772"/>
      <c r="T194" s="772"/>
      <c r="U194" s="772"/>
      <c r="V194" s="77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63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54">
        <v>4680115882935</v>
      </c>
      <c r="E196" s="755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8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54">
        <v>4680115880764</v>
      </c>
      <c r="E197" s="755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56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57"/>
      <c r="P198" s="771" t="s">
        <v>79</v>
      </c>
      <c r="Q198" s="772"/>
      <c r="R198" s="772"/>
      <c r="S198" s="772"/>
      <c r="T198" s="772"/>
      <c r="U198" s="772"/>
      <c r="V198" s="77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57"/>
      <c r="P199" s="771" t="s">
        <v>79</v>
      </c>
      <c r="Q199" s="772"/>
      <c r="R199" s="772"/>
      <c r="S199" s="772"/>
      <c r="T199" s="772"/>
      <c r="U199" s="772"/>
      <c r="V199" s="77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63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326</v>
      </c>
      <c r="B201" s="54" t="s">
        <v>327</v>
      </c>
      <c r="C201" s="31">
        <v>4301031224</v>
      </c>
      <c r="D201" s="754">
        <v>4680115882683</v>
      </c>
      <c r="E201" s="755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8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4301031230</v>
      </c>
      <c r="D202" s="754">
        <v>4680115882690</v>
      </c>
      <c r="E202" s="755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7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54">
        <v>4680115882669</v>
      </c>
      <c r="E203" s="755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10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150</v>
      </c>
      <c r="Y203" s="742">
        <f t="shared" si="30"/>
        <v>151.20000000000002</v>
      </c>
      <c r="Z203" s="36">
        <f>IFERROR(IF(Y203=0,"",ROUNDUP(Y203/H203,0)*0.00902),"")</f>
        <v>0.25256000000000001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155.83333333333331</v>
      </c>
      <c r="BN203" s="64">
        <f t="shared" si="32"/>
        <v>157.08000000000001</v>
      </c>
      <c r="BO203" s="64">
        <f t="shared" si="33"/>
        <v>0.21043771043771042</v>
      </c>
      <c r="BP203" s="64">
        <f t="shared" si="34"/>
        <v>0.21212121212121213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54">
        <v>4680115882676</v>
      </c>
      <c r="E204" s="755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150</v>
      </c>
      <c r="Y204" s="742">
        <f t="shared" si="30"/>
        <v>151.20000000000002</v>
      </c>
      <c r="Z204" s="36">
        <f>IFERROR(IF(Y204=0,"",ROUNDUP(Y204/H204,0)*0.00902),"")</f>
        <v>0.25256000000000001</v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155.83333333333331</v>
      </c>
      <c r="BN204" s="64">
        <f t="shared" si="32"/>
        <v>157.08000000000001</v>
      </c>
      <c r="BO204" s="64">
        <f t="shared" si="33"/>
        <v>0.21043771043771042</v>
      </c>
      <c r="BP204" s="64">
        <f t="shared" si="34"/>
        <v>0.21212121212121213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4301031223</v>
      </c>
      <c r="D205" s="754">
        <v>4680115884014</v>
      </c>
      <c r="E205" s="755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340</v>
      </c>
      <c r="B206" s="54" t="s">
        <v>341</v>
      </c>
      <c r="C206" s="31">
        <v>4301031222</v>
      </c>
      <c r="D206" s="754">
        <v>4680115884007</v>
      </c>
      <c r="E206" s="755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54">
        <v>4680115884038</v>
      </c>
      <c r="E207" s="755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4301031225</v>
      </c>
      <c r="D208" s="754">
        <v>4680115884021</v>
      </c>
      <c r="E208" s="755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10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6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57"/>
      <c r="P209" s="771" t="s">
        <v>79</v>
      </c>
      <c r="Q209" s="772"/>
      <c r="R209" s="772"/>
      <c r="S209" s="772"/>
      <c r="T209" s="772"/>
      <c r="U209" s="772"/>
      <c r="V209" s="77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55.55555555555555</v>
      </c>
      <c r="Y209" s="743">
        <f>IFERROR(Y201/H201,"0")+IFERROR(Y202/H202,"0")+IFERROR(Y203/H203,"0")+IFERROR(Y204/H204,"0")+IFERROR(Y205/H205,"0")+IFERROR(Y206/H206,"0")+IFERROR(Y207/H207,"0")+IFERROR(Y208/H208,"0")</f>
        <v>56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0.50512000000000001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57"/>
      <c r="P210" s="771" t="s">
        <v>79</v>
      </c>
      <c r="Q210" s="772"/>
      <c r="R210" s="772"/>
      <c r="S210" s="772"/>
      <c r="T210" s="772"/>
      <c r="U210" s="772"/>
      <c r="V210" s="773"/>
      <c r="W210" s="37" t="s">
        <v>68</v>
      </c>
      <c r="X210" s="743">
        <f>IFERROR(SUM(X201:X208),"0")</f>
        <v>300</v>
      </c>
      <c r="Y210" s="743">
        <f>IFERROR(SUM(Y201:Y208),"0")</f>
        <v>302.40000000000003</v>
      </c>
      <c r="Z210" s="37"/>
      <c r="AA210" s="744"/>
      <c r="AB210" s="744"/>
      <c r="AC210" s="744"/>
    </row>
    <row r="211" spans="1:68" ht="14.25" hidden="1" customHeight="1" x14ac:dyDescent="0.25">
      <c r="A211" s="763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54">
        <v>4680115881594</v>
      </c>
      <c r="E212" s="755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250</v>
      </c>
      <c r="Y212" s="742">
        <f t="shared" ref="Y212:Y223" si="35">IFERROR(IF(X212="",0,CEILING((X212/$H212),1)*$H212),"")</f>
        <v>251.1</v>
      </c>
      <c r="Z212" s="36">
        <f>IFERROR(IF(Y212=0,"",ROUNDUP(Y212/H212,0)*0.01898),"")</f>
        <v>0.58838000000000001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266.01851851851853</v>
      </c>
      <c r="BN212" s="64">
        <f t="shared" ref="BN212:BN223" si="37">IFERROR(Y212*I212/H212,"0")</f>
        <v>267.18900000000002</v>
      </c>
      <c r="BO212" s="64">
        <f t="shared" ref="BO212:BO223" si="38">IFERROR(1/J212*(X212/H212),"0")</f>
        <v>0.48225308641975312</v>
      </c>
      <c r="BP212" s="64">
        <f t="shared" ref="BP212:BP223" si="39">IFERROR(1/J212*(Y212/H212),"0")</f>
        <v>0.484375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54">
        <v>4680115880962</v>
      </c>
      <c r="E213" s="755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11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100</v>
      </c>
      <c r="Y213" s="742">
        <f t="shared" si="35"/>
        <v>101.39999999999999</v>
      </c>
      <c r="Z213" s="36">
        <f>IFERROR(IF(Y213=0,"",ROUNDUP(Y213/H213,0)*0.01898),"")</f>
        <v>0.24674000000000001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106.65384615384617</v>
      </c>
      <c r="BN213" s="64">
        <f t="shared" si="37"/>
        <v>108.14700000000001</v>
      </c>
      <c r="BO213" s="64">
        <f t="shared" si="38"/>
        <v>0.20032051282051283</v>
      </c>
      <c r="BP213" s="64">
        <f t="shared" si="39"/>
        <v>0.203125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54">
        <v>4680115881617</v>
      </c>
      <c r="E214" s="755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54">
        <v>4680115880573</v>
      </c>
      <c r="E215" s="755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11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100</v>
      </c>
      <c r="Y215" s="742">
        <f t="shared" si="35"/>
        <v>104.39999999999999</v>
      </c>
      <c r="Z215" s="36">
        <f>IFERROR(IF(Y215=0,"",ROUNDUP(Y215/H215,0)*0.01898),"")</f>
        <v>0.22776000000000002</v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105.96551724137932</v>
      </c>
      <c r="BN215" s="64">
        <f t="shared" si="37"/>
        <v>110.62799999999999</v>
      </c>
      <c r="BO215" s="64">
        <f t="shared" si="38"/>
        <v>0.1795977011494253</v>
      </c>
      <c r="BP215" s="64">
        <f t="shared" si="39"/>
        <v>0.1875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54">
        <v>4680115882195</v>
      </c>
      <c r="E216" s="755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150</v>
      </c>
      <c r="Y216" s="742">
        <f t="shared" si="35"/>
        <v>151.19999999999999</v>
      </c>
      <c r="Z216" s="36">
        <f t="shared" ref="Z216:Z223" si="40">IFERROR(IF(Y216=0,"",ROUNDUP(Y216/H216,0)*0.00651),"")</f>
        <v>0.41012999999999999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166.875</v>
      </c>
      <c r="BN216" s="64">
        <f t="shared" si="37"/>
        <v>168.20999999999998</v>
      </c>
      <c r="BO216" s="64">
        <f t="shared" si="38"/>
        <v>0.34340659340659341</v>
      </c>
      <c r="BP216" s="64">
        <f t="shared" si="39"/>
        <v>0.3461538461538462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54">
        <v>4680115882607</v>
      </c>
      <c r="E217" s="755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54">
        <v>4680115880092</v>
      </c>
      <c r="E218" s="755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7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250</v>
      </c>
      <c r="Y218" s="742">
        <f t="shared" si="35"/>
        <v>252</v>
      </c>
      <c r="Z218" s="36">
        <f t="shared" si="40"/>
        <v>0.68354999999999999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276.25</v>
      </c>
      <c r="BN218" s="64">
        <f t="shared" si="37"/>
        <v>278.46000000000004</v>
      </c>
      <c r="BO218" s="64">
        <f t="shared" si="38"/>
        <v>0.57234432234432242</v>
      </c>
      <c r="BP218" s="64">
        <f t="shared" si="39"/>
        <v>0.57692307692307698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54">
        <v>4680115880221</v>
      </c>
      <c r="E219" s="755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250</v>
      </c>
      <c r="Y219" s="742">
        <f t="shared" si="35"/>
        <v>252</v>
      </c>
      <c r="Z219" s="36">
        <f t="shared" si="40"/>
        <v>0.68354999999999999</v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276.25</v>
      </c>
      <c r="BN219" s="64">
        <f t="shared" si="37"/>
        <v>278.46000000000004</v>
      </c>
      <c r="BO219" s="64">
        <f t="shared" si="38"/>
        <v>0.57234432234432242</v>
      </c>
      <c r="BP219" s="64">
        <f t="shared" si="39"/>
        <v>0.57692307692307698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54">
        <v>4680115882942</v>
      </c>
      <c r="E220" s="755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11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54">
        <v>4680115880504</v>
      </c>
      <c r="E221" s="755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200</v>
      </c>
      <c r="Y221" s="742">
        <f t="shared" si="35"/>
        <v>201.6</v>
      </c>
      <c r="Z221" s="36">
        <f t="shared" si="40"/>
        <v>0.54683999999999999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221</v>
      </c>
      <c r="BN221" s="64">
        <f t="shared" si="37"/>
        <v>222.768</v>
      </c>
      <c r="BO221" s="64">
        <f t="shared" si="38"/>
        <v>0.45787545787545797</v>
      </c>
      <c r="BP221" s="64">
        <f t="shared" si="39"/>
        <v>0.46153846153846156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54">
        <v>4680115882164</v>
      </c>
      <c r="E222" s="755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200</v>
      </c>
      <c r="Y222" s="742">
        <f t="shared" si="35"/>
        <v>201.6</v>
      </c>
      <c r="Z222" s="36">
        <f t="shared" si="40"/>
        <v>0.54683999999999999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221.50000000000003</v>
      </c>
      <c r="BN222" s="64">
        <f t="shared" si="37"/>
        <v>223.27200000000002</v>
      </c>
      <c r="BO222" s="64">
        <f t="shared" si="38"/>
        <v>0.45787545787545797</v>
      </c>
      <c r="BP222" s="64">
        <f t="shared" si="39"/>
        <v>0.46153846153846156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54">
        <v>4680115882867</v>
      </c>
      <c r="E223" s="755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1063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6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57"/>
      <c r="P224" s="771" t="s">
        <v>79</v>
      </c>
      <c r="Q224" s="772"/>
      <c r="R224" s="772"/>
      <c r="S224" s="772"/>
      <c r="T224" s="772"/>
      <c r="U224" s="772"/>
      <c r="V224" s="77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492.67896322494028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497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3.9337899999999997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57"/>
      <c r="P225" s="771" t="s">
        <v>79</v>
      </c>
      <c r="Q225" s="772"/>
      <c r="R225" s="772"/>
      <c r="S225" s="772"/>
      <c r="T225" s="772"/>
      <c r="U225" s="772"/>
      <c r="V225" s="773"/>
      <c r="W225" s="37" t="s">
        <v>68</v>
      </c>
      <c r="X225" s="743">
        <f>IFERROR(SUM(X212:X223),"0")</f>
        <v>1500</v>
      </c>
      <c r="Y225" s="743">
        <f>IFERROR(SUM(Y212:Y223),"0")</f>
        <v>1515.2999999999997</v>
      </c>
      <c r="Z225" s="37"/>
      <c r="AA225" s="744"/>
      <c r="AB225" s="744"/>
      <c r="AC225" s="744"/>
    </row>
    <row r="226" spans="1:68" ht="14.25" hidden="1" customHeight="1" x14ac:dyDescent="0.25">
      <c r="A226" s="763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54">
        <v>4680115882874</v>
      </c>
      <c r="E227" s="755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911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54">
        <v>4680115884434</v>
      </c>
      <c r="E228" s="755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4301060463</v>
      </c>
      <c r="D229" s="754">
        <v>4680115880818</v>
      </c>
      <c r="E229" s="755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4301060389</v>
      </c>
      <c r="D230" s="754">
        <v>4680115880801</v>
      </c>
      <c r="E230" s="755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10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56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57"/>
      <c r="P231" s="771" t="s">
        <v>79</v>
      </c>
      <c r="Q231" s="772"/>
      <c r="R231" s="772"/>
      <c r="S231" s="772"/>
      <c r="T231" s="772"/>
      <c r="U231" s="772"/>
      <c r="V231" s="773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57"/>
      <c r="P232" s="771" t="s">
        <v>79</v>
      </c>
      <c r="Q232" s="772"/>
      <c r="R232" s="772"/>
      <c r="S232" s="772"/>
      <c r="T232" s="772"/>
      <c r="U232" s="772"/>
      <c r="V232" s="773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70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63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54">
        <v>4680115884274</v>
      </c>
      <c r="E235" s="755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100</v>
      </c>
      <c r="Y235" s="742">
        <f t="shared" ref="Y235:Y242" si="41">IFERROR(IF(X235="",0,CEILING((X235/$H235),1)*$H235),"")</f>
        <v>104.39999999999999</v>
      </c>
      <c r="Z235" s="36">
        <f>IFERROR(IF(Y235=0,"",ROUNDUP(Y235/H235,0)*0.02039),"")</f>
        <v>0.18350999999999998</v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104.13793103448276</v>
      </c>
      <c r="BN235" s="64">
        <f t="shared" ref="BN235:BN242" si="43">IFERROR(Y235*I235/H235,"0")</f>
        <v>108.71999999999998</v>
      </c>
      <c r="BO235" s="64">
        <f t="shared" ref="BO235:BO242" si="44">IFERROR(1/J235*(X235/H235),"0")</f>
        <v>0.1795977011494253</v>
      </c>
      <c r="BP235" s="64">
        <f t="shared" ref="BP235:BP242" si="45">IFERROR(1/J235*(Y235/H235),"0")</f>
        <v>0.1875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54">
        <v>4680115884274</v>
      </c>
      <c r="E236" s="755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11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54">
        <v>4680115884298</v>
      </c>
      <c r="E237" s="755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11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54">
        <v>4680115884250</v>
      </c>
      <c r="E238" s="755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54">
        <v>4680115884250</v>
      </c>
      <c r="E239" s="755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10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54">
        <v>4680115884281</v>
      </c>
      <c r="E240" s="755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1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54">
        <v>4680115884199</v>
      </c>
      <c r="E241" s="755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54">
        <v>4680115884267</v>
      </c>
      <c r="E242" s="755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10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6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57"/>
      <c r="P243" s="771" t="s">
        <v>79</v>
      </c>
      <c r="Q243" s="772"/>
      <c r="R243" s="772"/>
      <c r="S243" s="772"/>
      <c r="T243" s="772"/>
      <c r="U243" s="772"/>
      <c r="V243" s="77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8.6206896551724146</v>
      </c>
      <c r="Y243" s="743">
        <f>IFERROR(Y235/H235,"0")+IFERROR(Y236/H236,"0")+IFERROR(Y237/H237,"0")+IFERROR(Y238/H238,"0")+IFERROR(Y239/H239,"0")+IFERROR(Y240/H240,"0")+IFERROR(Y241/H241,"0")+IFERROR(Y242/H242,"0")</f>
        <v>9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0.18350999999999998</v>
      </c>
      <c r="AA243" s="744"/>
      <c r="AB243" s="744"/>
      <c r="AC243" s="744"/>
    </row>
    <row r="244" spans="1:68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57"/>
      <c r="P244" s="771" t="s">
        <v>79</v>
      </c>
      <c r="Q244" s="772"/>
      <c r="R244" s="772"/>
      <c r="S244" s="772"/>
      <c r="T244" s="772"/>
      <c r="U244" s="772"/>
      <c r="V244" s="773"/>
      <c r="W244" s="37" t="s">
        <v>68</v>
      </c>
      <c r="X244" s="743">
        <f>IFERROR(SUM(X235:X242),"0")</f>
        <v>100</v>
      </c>
      <c r="Y244" s="743">
        <f>IFERROR(SUM(Y235:Y242),"0")</f>
        <v>104.39999999999999</v>
      </c>
      <c r="Z244" s="37"/>
      <c r="AA244" s="744"/>
      <c r="AB244" s="744"/>
      <c r="AC244" s="744"/>
    </row>
    <row r="245" spans="1:68" ht="16.5" hidden="1" customHeight="1" x14ac:dyDescent="0.25">
      <c r="A245" s="770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63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54">
        <v>4680115884137</v>
      </c>
      <c r="E247" s="755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8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54">
        <v>4680115884137</v>
      </c>
      <c r="E248" s="755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54">
        <v>4680115884236</v>
      </c>
      <c r="E249" s="755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54">
        <v>4680115884175</v>
      </c>
      <c r="E250" s="755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10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54">
        <v>4680115884175</v>
      </c>
      <c r="E251" s="755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9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54">
        <v>4680115884144</v>
      </c>
      <c r="E252" s="755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54">
        <v>4680115885288</v>
      </c>
      <c r="E253" s="755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54">
        <v>4680115884182</v>
      </c>
      <c r="E254" s="755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54">
        <v>4680115884205</v>
      </c>
      <c r="E255" s="755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10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56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57"/>
      <c r="P256" s="771" t="s">
        <v>79</v>
      </c>
      <c r="Q256" s="772"/>
      <c r="R256" s="772"/>
      <c r="S256" s="772"/>
      <c r="T256" s="772"/>
      <c r="U256" s="772"/>
      <c r="V256" s="77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57"/>
      <c r="P257" s="771" t="s">
        <v>79</v>
      </c>
      <c r="Q257" s="772"/>
      <c r="R257" s="772"/>
      <c r="S257" s="772"/>
      <c r="T257" s="772"/>
      <c r="U257" s="772"/>
      <c r="V257" s="773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63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54">
        <v>4680115885721</v>
      </c>
      <c r="E259" s="755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11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56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57"/>
      <c r="P260" s="771" t="s">
        <v>79</v>
      </c>
      <c r="Q260" s="772"/>
      <c r="R260" s="772"/>
      <c r="S260" s="772"/>
      <c r="T260" s="772"/>
      <c r="U260" s="772"/>
      <c r="V260" s="77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57"/>
      <c r="P261" s="771" t="s">
        <v>79</v>
      </c>
      <c r="Q261" s="772"/>
      <c r="R261" s="772"/>
      <c r="S261" s="772"/>
      <c r="T261" s="772"/>
      <c r="U261" s="772"/>
      <c r="V261" s="77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70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63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54">
        <v>4680115885837</v>
      </c>
      <c r="E264" s="755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103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100</v>
      </c>
      <c r="Y264" s="742">
        <f t="shared" ref="Y264:Y272" si="51">IFERROR(IF(X264="",0,CEILING((X264/$H264),1)*$H264),"")</f>
        <v>108</v>
      </c>
      <c r="Z264" s="36">
        <f>IFERROR(IF(Y264=0,"",ROUNDUP(Y264/H264,0)*0.01898),"")</f>
        <v>0.1898</v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104.02777777777777</v>
      </c>
      <c r="BN264" s="64">
        <f t="shared" ref="BN264:BN272" si="53">IFERROR(Y264*I264/H264,"0")</f>
        <v>112.34999999999998</v>
      </c>
      <c r="BO264" s="64">
        <f t="shared" ref="BO264:BO272" si="54">IFERROR(1/J264*(X264/H264),"0")</f>
        <v>0.14467592592592593</v>
      </c>
      <c r="BP264" s="64">
        <f t="shared" ref="BP264:BP272" si="55">IFERROR(1/J264*(Y264/H264),"0")</f>
        <v>0.15625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54">
        <v>4680115885806</v>
      </c>
      <c r="E265" s="755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116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54">
        <v>4680115885806</v>
      </c>
      <c r="E266" s="755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1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100</v>
      </c>
      <c r="Y266" s="742">
        <f t="shared" si="51"/>
        <v>108</v>
      </c>
      <c r="Z266" s="36">
        <f>IFERROR(IF(Y266=0,"",ROUNDUP(Y266/H266,0)*0.01898),"")</f>
        <v>0.1898</v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104.02777777777777</v>
      </c>
      <c r="BN266" s="64">
        <f t="shared" si="53"/>
        <v>112.34999999999998</v>
      </c>
      <c r="BO266" s="64">
        <f t="shared" si="54"/>
        <v>0.14467592592592593</v>
      </c>
      <c r="BP266" s="64">
        <f t="shared" si="55"/>
        <v>0.15625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54">
        <v>4607091385984</v>
      </c>
      <c r="E267" s="755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54">
        <v>4680115885851</v>
      </c>
      <c r="E268" s="755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10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54">
        <v>4607091387469</v>
      </c>
      <c r="E269" s="755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54">
        <v>4680115885844</v>
      </c>
      <c r="E270" s="755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8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54">
        <v>4607091387438</v>
      </c>
      <c r="E271" s="755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12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54">
        <v>4680115885820</v>
      </c>
      <c r="E272" s="755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6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57"/>
      <c r="P273" s="771" t="s">
        <v>79</v>
      </c>
      <c r="Q273" s="772"/>
      <c r="R273" s="772"/>
      <c r="S273" s="772"/>
      <c r="T273" s="772"/>
      <c r="U273" s="772"/>
      <c r="V273" s="77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18.518518518518519</v>
      </c>
      <c r="Y273" s="743">
        <f>IFERROR(Y264/H264,"0")+IFERROR(Y265/H265,"0")+IFERROR(Y266/H266,"0")+IFERROR(Y267/H267,"0")+IFERROR(Y268/H268,"0")+IFERROR(Y269/H269,"0")+IFERROR(Y270/H270,"0")+IFERROR(Y271/H271,"0")+IFERROR(Y272/H272,"0")</f>
        <v>20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0.37959999999999999</v>
      </c>
      <c r="AA273" s="744"/>
      <c r="AB273" s="744"/>
      <c r="AC273" s="744"/>
    </row>
    <row r="274" spans="1:68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57"/>
      <c r="P274" s="771" t="s">
        <v>79</v>
      </c>
      <c r="Q274" s="772"/>
      <c r="R274" s="772"/>
      <c r="S274" s="772"/>
      <c r="T274" s="772"/>
      <c r="U274" s="772"/>
      <c r="V274" s="773"/>
      <c r="W274" s="37" t="s">
        <v>68</v>
      </c>
      <c r="X274" s="743">
        <f>IFERROR(SUM(X264:X272),"0")</f>
        <v>200</v>
      </c>
      <c r="Y274" s="743">
        <f>IFERROR(SUM(Y264:Y272),"0")</f>
        <v>216</v>
      </c>
      <c r="Z274" s="37"/>
      <c r="AA274" s="744"/>
      <c r="AB274" s="744"/>
      <c r="AC274" s="744"/>
    </row>
    <row r="275" spans="1:68" ht="16.5" hidden="1" customHeight="1" x14ac:dyDescent="0.25">
      <c r="A275" s="770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63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54">
        <v>4680115885707</v>
      </c>
      <c r="E277" s="755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56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57"/>
      <c r="P278" s="771" t="s">
        <v>79</v>
      </c>
      <c r="Q278" s="772"/>
      <c r="R278" s="772"/>
      <c r="S278" s="772"/>
      <c r="T278" s="772"/>
      <c r="U278" s="772"/>
      <c r="V278" s="77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57"/>
      <c r="P279" s="771" t="s">
        <v>79</v>
      </c>
      <c r="Q279" s="772"/>
      <c r="R279" s="772"/>
      <c r="S279" s="772"/>
      <c r="T279" s="772"/>
      <c r="U279" s="772"/>
      <c r="V279" s="77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70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63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54">
        <v>4607091383423</v>
      </c>
      <c r="E282" s="755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54">
        <v>4680115885691</v>
      </c>
      <c r="E283" s="755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10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54">
        <v>4680115885660</v>
      </c>
      <c r="E284" s="755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10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56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57"/>
      <c r="P285" s="771" t="s">
        <v>79</v>
      </c>
      <c r="Q285" s="772"/>
      <c r="R285" s="772"/>
      <c r="S285" s="772"/>
      <c r="T285" s="772"/>
      <c r="U285" s="772"/>
      <c r="V285" s="77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57"/>
      <c r="P286" s="771" t="s">
        <v>79</v>
      </c>
      <c r="Q286" s="772"/>
      <c r="R286" s="772"/>
      <c r="S286" s="772"/>
      <c r="T286" s="772"/>
      <c r="U286" s="772"/>
      <c r="V286" s="77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70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63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54">
        <v>4680115881556</v>
      </c>
      <c r="E289" s="755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10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50</v>
      </c>
      <c r="Y289" s="742">
        <f t="shared" ref="Y289:Y294" si="56">IFERROR(IF(X289="",0,CEILING((X289/$H289),1)*$H289),"")</f>
        <v>52</v>
      </c>
      <c r="Z289" s="36">
        <f>IFERROR(IF(Y289=0,"",ROUNDUP(Y289/H289,0)*0.01196),"")</f>
        <v>0.15548000000000001</v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55.1</v>
      </c>
      <c r="BN289" s="64">
        <f t="shared" ref="BN289:BN294" si="58">IFERROR(Y289*I289/H289,"0")</f>
        <v>57.304000000000002</v>
      </c>
      <c r="BO289" s="64">
        <f t="shared" ref="BO289:BO294" si="59">IFERROR(1/J289*(X289/H289),"0")</f>
        <v>0.1201923076923077</v>
      </c>
      <c r="BP289" s="64">
        <f t="shared" ref="BP289:BP294" si="60">IFERROR(1/J289*(Y289/H289),"0")</f>
        <v>0.125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54">
        <v>4680115881037</v>
      </c>
      <c r="E290" s="755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11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54">
        <v>4680115886186</v>
      </c>
      <c r="E291" s="755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80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54">
        <v>4680115881228</v>
      </c>
      <c r="E292" s="755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100</v>
      </c>
      <c r="Y292" s="742">
        <f t="shared" si="56"/>
        <v>100.8</v>
      </c>
      <c r="Z292" s="36">
        <f>IFERROR(IF(Y292=0,"",ROUNDUP(Y292/H292,0)*0.00651),"")</f>
        <v>0.27342</v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110.5</v>
      </c>
      <c r="BN292" s="64">
        <f t="shared" si="58"/>
        <v>111.384</v>
      </c>
      <c r="BO292" s="64">
        <f t="shared" si="59"/>
        <v>0.22893772893772898</v>
      </c>
      <c r="BP292" s="64">
        <f t="shared" si="60"/>
        <v>0.23076923076923078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4301051388</v>
      </c>
      <c r="D293" s="754">
        <v>4680115881211</v>
      </c>
      <c r="E293" s="755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54">
        <v>4680115881020</v>
      </c>
      <c r="E294" s="755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6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57"/>
      <c r="P295" s="771" t="s">
        <v>79</v>
      </c>
      <c r="Q295" s="772"/>
      <c r="R295" s="772"/>
      <c r="S295" s="772"/>
      <c r="T295" s="772"/>
      <c r="U295" s="772"/>
      <c r="V295" s="773"/>
      <c r="W295" s="37" t="s">
        <v>80</v>
      </c>
      <c r="X295" s="743">
        <f>IFERROR(X289/H289,"0")+IFERROR(X290/H290,"0")+IFERROR(X291/H291,"0")+IFERROR(X292/H292,"0")+IFERROR(X293/H293,"0")+IFERROR(X294/H294,"0")</f>
        <v>54.166666666666671</v>
      </c>
      <c r="Y295" s="743">
        <f>IFERROR(Y289/H289,"0")+IFERROR(Y290/H290,"0")+IFERROR(Y291/H291,"0")+IFERROR(Y292/H292,"0")+IFERROR(Y293/H293,"0")+IFERROR(Y294/H294,"0")</f>
        <v>55</v>
      </c>
      <c r="Z295" s="743">
        <f>IFERROR(IF(Z289="",0,Z289),"0")+IFERROR(IF(Z290="",0,Z290),"0")+IFERROR(IF(Z291="",0,Z291),"0")+IFERROR(IF(Z292="",0,Z292),"0")+IFERROR(IF(Z293="",0,Z293),"0")+IFERROR(IF(Z294="",0,Z294),"0")</f>
        <v>0.4289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57"/>
      <c r="P296" s="771" t="s">
        <v>79</v>
      </c>
      <c r="Q296" s="772"/>
      <c r="R296" s="772"/>
      <c r="S296" s="772"/>
      <c r="T296" s="772"/>
      <c r="U296" s="772"/>
      <c r="V296" s="773"/>
      <c r="W296" s="37" t="s">
        <v>68</v>
      </c>
      <c r="X296" s="743">
        <f>IFERROR(SUM(X289:X294),"0")</f>
        <v>150</v>
      </c>
      <c r="Y296" s="743">
        <f>IFERROR(SUM(Y289:Y294),"0")</f>
        <v>152.80000000000001</v>
      </c>
      <c r="Z296" s="37"/>
      <c r="AA296" s="744"/>
      <c r="AB296" s="744"/>
      <c r="AC296" s="744"/>
    </row>
    <row r="297" spans="1:68" ht="16.5" hidden="1" customHeight="1" x14ac:dyDescent="0.25">
      <c r="A297" s="770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63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54">
        <v>4607091389296</v>
      </c>
      <c r="E299" s="755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56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57"/>
      <c r="P300" s="771" t="s">
        <v>79</v>
      </c>
      <c r="Q300" s="772"/>
      <c r="R300" s="772"/>
      <c r="S300" s="772"/>
      <c r="T300" s="772"/>
      <c r="U300" s="772"/>
      <c r="V300" s="77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57"/>
      <c r="P301" s="771" t="s">
        <v>79</v>
      </c>
      <c r="Q301" s="772"/>
      <c r="R301" s="772"/>
      <c r="S301" s="772"/>
      <c r="T301" s="772"/>
      <c r="U301" s="772"/>
      <c r="V301" s="77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63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54">
        <v>4680115880344</v>
      </c>
      <c r="E303" s="755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10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56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57"/>
      <c r="P304" s="771" t="s">
        <v>79</v>
      </c>
      <c r="Q304" s="772"/>
      <c r="R304" s="772"/>
      <c r="S304" s="772"/>
      <c r="T304" s="772"/>
      <c r="U304" s="772"/>
      <c r="V304" s="77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57"/>
      <c r="P305" s="771" t="s">
        <v>79</v>
      </c>
      <c r="Q305" s="772"/>
      <c r="R305" s="772"/>
      <c r="S305" s="772"/>
      <c r="T305" s="772"/>
      <c r="U305" s="772"/>
      <c r="V305" s="77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63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54">
        <v>4680115883062</v>
      </c>
      <c r="E307" s="755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76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54">
        <v>4680115884618</v>
      </c>
      <c r="E308" s="755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10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56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57"/>
      <c r="P309" s="771" t="s">
        <v>79</v>
      </c>
      <c r="Q309" s="772"/>
      <c r="R309" s="772"/>
      <c r="S309" s="772"/>
      <c r="T309" s="772"/>
      <c r="U309" s="772"/>
      <c r="V309" s="77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57"/>
      <c r="P310" s="771" t="s">
        <v>79</v>
      </c>
      <c r="Q310" s="772"/>
      <c r="R310" s="772"/>
      <c r="S310" s="772"/>
      <c r="T310" s="772"/>
      <c r="U310" s="772"/>
      <c r="V310" s="77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70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63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54">
        <v>4607091389807</v>
      </c>
      <c r="E313" s="755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7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56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57"/>
      <c r="P314" s="771" t="s">
        <v>79</v>
      </c>
      <c r="Q314" s="772"/>
      <c r="R314" s="772"/>
      <c r="S314" s="772"/>
      <c r="T314" s="772"/>
      <c r="U314" s="772"/>
      <c r="V314" s="77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57"/>
      <c r="P315" s="771" t="s">
        <v>79</v>
      </c>
      <c r="Q315" s="772"/>
      <c r="R315" s="772"/>
      <c r="S315" s="772"/>
      <c r="T315" s="772"/>
      <c r="U315" s="772"/>
      <c r="V315" s="77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63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54">
        <v>4680115880481</v>
      </c>
      <c r="E317" s="755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8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56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57"/>
      <c r="P318" s="771" t="s">
        <v>79</v>
      </c>
      <c r="Q318" s="772"/>
      <c r="R318" s="772"/>
      <c r="S318" s="772"/>
      <c r="T318" s="772"/>
      <c r="U318" s="772"/>
      <c r="V318" s="77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57"/>
      <c r="P319" s="771" t="s">
        <v>79</v>
      </c>
      <c r="Q319" s="772"/>
      <c r="R319" s="772"/>
      <c r="S319" s="772"/>
      <c r="T319" s="772"/>
      <c r="U319" s="772"/>
      <c r="V319" s="77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63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54">
        <v>4680115880412</v>
      </c>
      <c r="E321" s="755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54">
        <v>4680115880511</v>
      </c>
      <c r="E322" s="755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56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57"/>
      <c r="P323" s="771" t="s">
        <v>79</v>
      </c>
      <c r="Q323" s="772"/>
      <c r="R323" s="772"/>
      <c r="S323" s="772"/>
      <c r="T323" s="772"/>
      <c r="U323" s="772"/>
      <c r="V323" s="77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57"/>
      <c r="P324" s="771" t="s">
        <v>79</v>
      </c>
      <c r="Q324" s="772"/>
      <c r="R324" s="772"/>
      <c r="S324" s="772"/>
      <c r="T324" s="772"/>
      <c r="U324" s="772"/>
      <c r="V324" s="77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70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63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54">
        <v>4680115882973</v>
      </c>
      <c r="E327" s="755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54">
        <v>4680115883413</v>
      </c>
      <c r="E328" s="755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11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56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57"/>
      <c r="P329" s="771" t="s">
        <v>79</v>
      </c>
      <c r="Q329" s="772"/>
      <c r="R329" s="772"/>
      <c r="S329" s="772"/>
      <c r="T329" s="772"/>
      <c r="U329" s="772"/>
      <c r="V329" s="77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57"/>
      <c r="P330" s="771" t="s">
        <v>79</v>
      </c>
      <c r="Q330" s="772"/>
      <c r="R330" s="772"/>
      <c r="S330" s="772"/>
      <c r="T330" s="772"/>
      <c r="U330" s="772"/>
      <c r="V330" s="77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63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54">
        <v>4607091389845</v>
      </c>
      <c r="E332" s="755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85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50</v>
      </c>
      <c r="Y332" s="742">
        <f>IFERROR(IF(X332="",0,CEILING((X332/$H332),1)*$H332),"")</f>
        <v>50.400000000000006</v>
      </c>
      <c r="Z332" s="36">
        <f>IFERROR(IF(Y332=0,"",ROUNDUP(Y332/H332,0)*0.00502),"")</f>
        <v>0.12048</v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52.380952380952387</v>
      </c>
      <c r="BN332" s="64">
        <f>IFERROR(Y332*I332/H332,"0")</f>
        <v>52.800000000000011</v>
      </c>
      <c r="BO332" s="64">
        <f>IFERROR(1/J332*(X332/H332),"0")</f>
        <v>0.10175010175010177</v>
      </c>
      <c r="BP332" s="64">
        <f>IFERROR(1/J332*(Y332/H332),"0")</f>
        <v>0.10256410256410257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54">
        <v>4680115882881</v>
      </c>
      <c r="E333" s="755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6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57"/>
      <c r="P334" s="771" t="s">
        <v>79</v>
      </c>
      <c r="Q334" s="772"/>
      <c r="R334" s="772"/>
      <c r="S334" s="772"/>
      <c r="T334" s="772"/>
      <c r="U334" s="772"/>
      <c r="V334" s="773"/>
      <c r="W334" s="37" t="s">
        <v>80</v>
      </c>
      <c r="X334" s="743">
        <f>IFERROR(X332/H332,"0")+IFERROR(X333/H333,"0")</f>
        <v>23.80952380952381</v>
      </c>
      <c r="Y334" s="743">
        <f>IFERROR(Y332/H332,"0")+IFERROR(Y333/H333,"0")</f>
        <v>24</v>
      </c>
      <c r="Z334" s="743">
        <f>IFERROR(IF(Z332="",0,Z332),"0")+IFERROR(IF(Z333="",0,Z333),"0")</f>
        <v>0.12048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57"/>
      <c r="P335" s="771" t="s">
        <v>79</v>
      </c>
      <c r="Q335" s="772"/>
      <c r="R335" s="772"/>
      <c r="S335" s="772"/>
      <c r="T335" s="772"/>
      <c r="U335" s="772"/>
      <c r="V335" s="773"/>
      <c r="W335" s="37" t="s">
        <v>68</v>
      </c>
      <c r="X335" s="743">
        <f>IFERROR(SUM(X332:X333),"0")</f>
        <v>50</v>
      </c>
      <c r="Y335" s="743">
        <f>IFERROR(SUM(Y332:Y333),"0")</f>
        <v>50.400000000000006</v>
      </c>
      <c r="Z335" s="37"/>
      <c r="AA335" s="744"/>
      <c r="AB335" s="744"/>
      <c r="AC335" s="744"/>
    </row>
    <row r="336" spans="1:68" ht="14.25" hidden="1" customHeight="1" x14ac:dyDescent="0.25">
      <c r="A336" s="763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54">
        <v>4680115883390</v>
      </c>
      <c r="E337" s="755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108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56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57"/>
      <c r="P338" s="771" t="s">
        <v>79</v>
      </c>
      <c r="Q338" s="772"/>
      <c r="R338" s="772"/>
      <c r="S338" s="772"/>
      <c r="T338" s="772"/>
      <c r="U338" s="772"/>
      <c r="V338" s="77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57"/>
      <c r="P339" s="771" t="s">
        <v>79</v>
      </c>
      <c r="Q339" s="772"/>
      <c r="R339" s="772"/>
      <c r="S339" s="772"/>
      <c r="T339" s="772"/>
      <c r="U339" s="772"/>
      <c r="V339" s="77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70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63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54">
        <v>4680115885141</v>
      </c>
      <c r="E342" s="755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8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56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57"/>
      <c r="P343" s="771" t="s">
        <v>79</v>
      </c>
      <c r="Q343" s="772"/>
      <c r="R343" s="772"/>
      <c r="S343" s="772"/>
      <c r="T343" s="772"/>
      <c r="U343" s="772"/>
      <c r="V343" s="77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57"/>
      <c r="P344" s="771" t="s">
        <v>79</v>
      </c>
      <c r="Q344" s="772"/>
      <c r="R344" s="772"/>
      <c r="S344" s="772"/>
      <c r="T344" s="772"/>
      <c r="U344" s="772"/>
      <c r="V344" s="77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70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63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54">
        <v>4680115885615</v>
      </c>
      <c r="E347" s="755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8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54">
        <v>4680115885554</v>
      </c>
      <c r="E348" s="755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54">
        <v>4680115885554</v>
      </c>
      <c r="E349" s="755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54">
        <v>4680115885646</v>
      </c>
      <c r="E350" s="755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54">
        <v>4680115885622</v>
      </c>
      <c r="E351" s="755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54">
        <v>4680115881938</v>
      </c>
      <c r="E352" s="755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10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4">
        <v>4607091386011</v>
      </c>
      <c r="E353" s="755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54">
        <v>4680115885608</v>
      </c>
      <c r="E354" s="755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56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57"/>
      <c r="P355" s="771" t="s">
        <v>79</v>
      </c>
      <c r="Q355" s="772"/>
      <c r="R355" s="772"/>
      <c r="S355" s="772"/>
      <c r="T355" s="772"/>
      <c r="U355" s="772"/>
      <c r="V355" s="77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57"/>
      <c r="P356" s="771" t="s">
        <v>79</v>
      </c>
      <c r="Q356" s="772"/>
      <c r="R356" s="772"/>
      <c r="S356" s="772"/>
      <c r="T356" s="772"/>
      <c r="U356" s="772"/>
      <c r="V356" s="77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63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54">
        <v>4607091387193</v>
      </c>
      <c r="E358" s="755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10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54">
        <v>4607091387230</v>
      </c>
      <c r="E359" s="755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8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54">
        <v>4607091387292</v>
      </c>
      <c r="E360" s="755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54">
        <v>4607091387285</v>
      </c>
      <c r="E361" s="755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10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56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57"/>
      <c r="P362" s="771" t="s">
        <v>79</v>
      </c>
      <c r="Q362" s="772"/>
      <c r="R362" s="772"/>
      <c r="S362" s="772"/>
      <c r="T362" s="772"/>
      <c r="U362" s="772"/>
      <c r="V362" s="77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57"/>
      <c r="P363" s="771" t="s">
        <v>79</v>
      </c>
      <c r="Q363" s="772"/>
      <c r="R363" s="772"/>
      <c r="S363" s="772"/>
      <c r="T363" s="772"/>
      <c r="U363" s="772"/>
      <c r="V363" s="77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63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54">
        <v>4607091387766</v>
      </c>
      <c r="E365" s="755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100</v>
      </c>
      <c r="Y365" s="742">
        <f t="shared" ref="Y365:Y370" si="66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106.57692307692309</v>
      </c>
      <c r="BN365" s="64">
        <f t="shared" ref="BN365:BN370" si="68">IFERROR(Y365*I365/H365,"0")</f>
        <v>108.06899999999999</v>
      </c>
      <c r="BO365" s="64">
        <f t="shared" ref="BO365:BO370" si="69">IFERROR(1/J365*(X365/H365),"0")</f>
        <v>0.20032051282051283</v>
      </c>
      <c r="BP365" s="64">
        <f t="shared" ref="BP365:BP370" si="70">IFERROR(1/J365*(Y365/H365),"0")</f>
        <v>0.203125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54">
        <v>4607091387957</v>
      </c>
      <c r="E366" s="755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11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54">
        <v>4607091387964</v>
      </c>
      <c r="E367" s="755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8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54">
        <v>4680115884588</v>
      </c>
      <c r="E368" s="755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54">
        <v>4607091387537</v>
      </c>
      <c r="E369" s="755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8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54">
        <v>4607091387513</v>
      </c>
      <c r="E370" s="755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6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57"/>
      <c r="P371" s="771" t="s">
        <v>79</v>
      </c>
      <c r="Q371" s="772"/>
      <c r="R371" s="772"/>
      <c r="S371" s="772"/>
      <c r="T371" s="772"/>
      <c r="U371" s="772"/>
      <c r="V371" s="773"/>
      <c r="W371" s="37" t="s">
        <v>80</v>
      </c>
      <c r="X371" s="743">
        <f>IFERROR(X365/H365,"0")+IFERROR(X366/H366,"0")+IFERROR(X367/H367,"0")+IFERROR(X368/H368,"0")+IFERROR(X369/H369,"0")+IFERROR(X370/H370,"0")</f>
        <v>12.820512820512821</v>
      </c>
      <c r="Y371" s="743">
        <f>IFERROR(Y365/H365,"0")+IFERROR(Y366/H366,"0")+IFERROR(Y367/H367,"0")+IFERROR(Y368/H368,"0")+IFERROR(Y369/H369,"0")+IFERROR(Y370/H370,"0")</f>
        <v>13</v>
      </c>
      <c r="Z371" s="743">
        <f>IFERROR(IF(Z365="",0,Z365),"0")+IFERROR(IF(Z366="",0,Z366),"0")+IFERROR(IF(Z367="",0,Z367),"0")+IFERROR(IF(Z368="",0,Z368),"0")+IFERROR(IF(Z369="",0,Z369),"0")+IFERROR(IF(Z370="",0,Z370),"0")</f>
        <v>0.24674000000000001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57"/>
      <c r="P372" s="771" t="s">
        <v>79</v>
      </c>
      <c r="Q372" s="772"/>
      <c r="R372" s="772"/>
      <c r="S372" s="772"/>
      <c r="T372" s="772"/>
      <c r="U372" s="772"/>
      <c r="V372" s="773"/>
      <c r="W372" s="37" t="s">
        <v>68</v>
      </c>
      <c r="X372" s="743">
        <f>IFERROR(SUM(X365:X370),"0")</f>
        <v>100</v>
      </c>
      <c r="Y372" s="743">
        <f>IFERROR(SUM(Y365:Y370),"0")</f>
        <v>101.39999999999999</v>
      </c>
      <c r="Z372" s="37"/>
      <c r="AA372" s="744"/>
      <c r="AB372" s="744"/>
      <c r="AC372" s="744"/>
    </row>
    <row r="373" spans="1:68" ht="14.25" hidden="1" customHeight="1" x14ac:dyDescent="0.25">
      <c r="A373" s="763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54">
        <v>4607091380880</v>
      </c>
      <c r="E374" s="755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10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54">
        <v>4607091384482</v>
      </c>
      <c r="E375" s="755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250</v>
      </c>
      <c r="Y375" s="742">
        <f>IFERROR(IF(X375="",0,CEILING((X375/$H375),1)*$H375),"")</f>
        <v>257.39999999999998</v>
      </c>
      <c r="Z375" s="36">
        <f>IFERROR(IF(Y375=0,"",ROUNDUP(Y375/H375,0)*0.01898),"")</f>
        <v>0.62634000000000001</v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266.63461538461542</v>
      </c>
      <c r="BN375" s="64">
        <f>IFERROR(Y375*I375/H375,"0")</f>
        <v>274.52700000000004</v>
      </c>
      <c r="BO375" s="64">
        <f>IFERROR(1/J375*(X375/H375),"0")</f>
        <v>0.50080128205128205</v>
      </c>
      <c r="BP375" s="64">
        <f>IFERROR(1/J375*(Y375/H375),"0")</f>
        <v>0.515625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54">
        <v>4607091380897</v>
      </c>
      <c r="E376" s="755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10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6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57"/>
      <c r="P377" s="771" t="s">
        <v>79</v>
      </c>
      <c r="Q377" s="772"/>
      <c r="R377" s="772"/>
      <c r="S377" s="772"/>
      <c r="T377" s="772"/>
      <c r="U377" s="772"/>
      <c r="V377" s="773"/>
      <c r="W377" s="37" t="s">
        <v>80</v>
      </c>
      <c r="X377" s="743">
        <f>IFERROR(X374/H374,"0")+IFERROR(X375/H375,"0")+IFERROR(X376/H376,"0")</f>
        <v>32.051282051282051</v>
      </c>
      <c r="Y377" s="743">
        <f>IFERROR(Y374/H374,"0")+IFERROR(Y375/H375,"0")+IFERROR(Y376/H376,"0")</f>
        <v>33</v>
      </c>
      <c r="Z377" s="743">
        <f>IFERROR(IF(Z374="",0,Z374),"0")+IFERROR(IF(Z375="",0,Z375),"0")+IFERROR(IF(Z376="",0,Z376),"0")</f>
        <v>0.62634000000000001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57"/>
      <c r="P378" s="771" t="s">
        <v>79</v>
      </c>
      <c r="Q378" s="772"/>
      <c r="R378" s="772"/>
      <c r="S378" s="772"/>
      <c r="T378" s="772"/>
      <c r="U378" s="772"/>
      <c r="V378" s="773"/>
      <c r="W378" s="37" t="s">
        <v>68</v>
      </c>
      <c r="X378" s="743">
        <f>IFERROR(SUM(X374:X376),"0")</f>
        <v>250</v>
      </c>
      <c r="Y378" s="743">
        <f>IFERROR(SUM(Y374:Y376),"0")</f>
        <v>257.39999999999998</v>
      </c>
      <c r="Z378" s="37"/>
      <c r="AA378" s="744"/>
      <c r="AB378" s="744"/>
      <c r="AC378" s="744"/>
    </row>
    <row r="379" spans="1:68" ht="14.25" hidden="1" customHeight="1" x14ac:dyDescent="0.25">
      <c r="A379" s="763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54">
        <v>4607091388381</v>
      </c>
      <c r="E380" s="755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78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54">
        <v>4607091388374</v>
      </c>
      <c r="E381" s="755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1137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54">
        <v>4607091383102</v>
      </c>
      <c r="E382" s="755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1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54">
        <v>4607091388404</v>
      </c>
      <c r="E383" s="755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100</v>
      </c>
      <c r="Y383" s="742">
        <f>IFERROR(IF(X383="",0,CEILING((X383/$H383),1)*$H383),"")</f>
        <v>102</v>
      </c>
      <c r="Z383" s="36">
        <f>IFERROR(IF(Y383=0,"",ROUNDUP(Y383/H383,0)*0.00651),"")</f>
        <v>0.26040000000000002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112.94117647058825</v>
      </c>
      <c r="BN383" s="64">
        <f>IFERROR(Y383*I383/H383,"0")</f>
        <v>115.2</v>
      </c>
      <c r="BO383" s="64">
        <f>IFERROR(1/J383*(X383/H383),"0")</f>
        <v>0.21547080370609786</v>
      </c>
      <c r="BP383" s="64">
        <f>IFERROR(1/J383*(Y383/H383),"0")</f>
        <v>0.2197802197802198</v>
      </c>
    </row>
    <row r="384" spans="1:68" x14ac:dyDescent="0.2">
      <c r="A384" s="756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57"/>
      <c r="P384" s="771" t="s">
        <v>79</v>
      </c>
      <c r="Q384" s="772"/>
      <c r="R384" s="772"/>
      <c r="S384" s="772"/>
      <c r="T384" s="772"/>
      <c r="U384" s="772"/>
      <c r="V384" s="773"/>
      <c r="W384" s="37" t="s">
        <v>80</v>
      </c>
      <c r="X384" s="743">
        <f>IFERROR(X380/H380,"0")+IFERROR(X381/H381,"0")+IFERROR(X382/H382,"0")+IFERROR(X383/H383,"0")</f>
        <v>39.215686274509807</v>
      </c>
      <c r="Y384" s="743">
        <f>IFERROR(Y380/H380,"0")+IFERROR(Y381/H381,"0")+IFERROR(Y382/H382,"0")+IFERROR(Y383/H383,"0")</f>
        <v>40</v>
      </c>
      <c r="Z384" s="743">
        <f>IFERROR(IF(Z380="",0,Z380),"0")+IFERROR(IF(Z381="",0,Z381),"0")+IFERROR(IF(Z382="",0,Z382),"0")+IFERROR(IF(Z383="",0,Z383),"0")</f>
        <v>0.26040000000000002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57"/>
      <c r="P385" s="771" t="s">
        <v>79</v>
      </c>
      <c r="Q385" s="772"/>
      <c r="R385" s="772"/>
      <c r="S385" s="772"/>
      <c r="T385" s="772"/>
      <c r="U385" s="772"/>
      <c r="V385" s="773"/>
      <c r="W385" s="37" t="s">
        <v>68</v>
      </c>
      <c r="X385" s="743">
        <f>IFERROR(SUM(X380:X383),"0")</f>
        <v>100</v>
      </c>
      <c r="Y385" s="743">
        <f>IFERROR(SUM(Y380:Y383),"0")</f>
        <v>102</v>
      </c>
      <c r="Z385" s="37"/>
      <c r="AA385" s="744"/>
      <c r="AB385" s="744"/>
      <c r="AC385" s="744"/>
    </row>
    <row r="386" spans="1:68" ht="14.25" hidden="1" customHeight="1" x14ac:dyDescent="0.25">
      <c r="A386" s="763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54">
        <v>4680115881808</v>
      </c>
      <c r="E387" s="755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54">
        <v>4680115881822</v>
      </c>
      <c r="E388" s="755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8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54">
        <v>4680115880016</v>
      </c>
      <c r="E389" s="755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56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57"/>
      <c r="P390" s="771" t="s">
        <v>79</v>
      </c>
      <c r="Q390" s="772"/>
      <c r="R390" s="772"/>
      <c r="S390" s="772"/>
      <c r="T390" s="772"/>
      <c r="U390" s="772"/>
      <c r="V390" s="77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57"/>
      <c r="P391" s="771" t="s">
        <v>79</v>
      </c>
      <c r="Q391" s="772"/>
      <c r="R391" s="772"/>
      <c r="S391" s="772"/>
      <c r="T391" s="772"/>
      <c r="U391" s="772"/>
      <c r="V391" s="77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70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63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54">
        <v>4607091383836</v>
      </c>
      <c r="E394" s="755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56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57"/>
      <c r="P395" s="771" t="s">
        <v>79</v>
      </c>
      <c r="Q395" s="772"/>
      <c r="R395" s="772"/>
      <c r="S395" s="772"/>
      <c r="T395" s="772"/>
      <c r="U395" s="772"/>
      <c r="V395" s="77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57"/>
      <c r="P396" s="771" t="s">
        <v>79</v>
      </c>
      <c r="Q396" s="772"/>
      <c r="R396" s="772"/>
      <c r="S396" s="772"/>
      <c r="T396" s="772"/>
      <c r="U396" s="772"/>
      <c r="V396" s="77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63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54">
        <v>4607091387919</v>
      </c>
      <c r="E398" s="755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9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54">
        <v>4680115883604</v>
      </c>
      <c r="E399" s="755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54">
        <v>4680115883567</v>
      </c>
      <c r="E400" s="755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11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56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57"/>
      <c r="P401" s="771" t="s">
        <v>79</v>
      </c>
      <c r="Q401" s="772"/>
      <c r="R401" s="772"/>
      <c r="S401" s="772"/>
      <c r="T401" s="772"/>
      <c r="U401" s="772"/>
      <c r="V401" s="77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57"/>
      <c r="P402" s="771" t="s">
        <v>79</v>
      </c>
      <c r="Q402" s="772"/>
      <c r="R402" s="772"/>
      <c r="S402" s="772"/>
      <c r="T402" s="772"/>
      <c r="U402" s="772"/>
      <c r="V402" s="77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934" t="s">
        <v>631</v>
      </c>
      <c r="B403" s="935"/>
      <c r="C403" s="935"/>
      <c r="D403" s="935"/>
      <c r="E403" s="935"/>
      <c r="F403" s="935"/>
      <c r="G403" s="935"/>
      <c r="H403" s="935"/>
      <c r="I403" s="935"/>
      <c r="J403" s="935"/>
      <c r="K403" s="935"/>
      <c r="L403" s="935"/>
      <c r="M403" s="935"/>
      <c r="N403" s="935"/>
      <c r="O403" s="935"/>
      <c r="P403" s="935"/>
      <c r="Q403" s="935"/>
      <c r="R403" s="935"/>
      <c r="S403" s="935"/>
      <c r="T403" s="935"/>
      <c r="U403" s="935"/>
      <c r="V403" s="935"/>
      <c r="W403" s="935"/>
      <c r="X403" s="935"/>
      <c r="Y403" s="935"/>
      <c r="Z403" s="935"/>
      <c r="AA403" s="48"/>
      <c r="AB403" s="48"/>
      <c r="AC403" s="48"/>
    </row>
    <row r="404" spans="1:68" ht="16.5" hidden="1" customHeight="1" x14ac:dyDescent="0.25">
      <c r="A404" s="770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63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54">
        <v>4680115884847</v>
      </c>
      <c r="E406" s="755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54">
        <v>4680115884847</v>
      </c>
      <c r="E407" s="755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54">
        <v>4680115884854</v>
      </c>
      <c r="E408" s="755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54">
        <v>4680115884854</v>
      </c>
      <c r="E409" s="755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8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54">
        <v>4607091383997</v>
      </c>
      <c r="E410" s="755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4301011867</v>
      </c>
      <c r="D411" s="754">
        <v>4680115884830</v>
      </c>
      <c r="E411" s="755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10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54">
        <v>4680115884830</v>
      </c>
      <c r="E412" s="755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8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1000</v>
      </c>
      <c r="Y412" s="742">
        <f t="shared" si="71"/>
        <v>1005</v>
      </c>
      <c r="Z412" s="36">
        <f>IFERROR(IF(Y412=0,"",ROUNDUP(Y412/H412,0)*0.02039),"")</f>
        <v>1.3661299999999998</v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1032</v>
      </c>
      <c r="BN412" s="64">
        <f t="shared" si="73"/>
        <v>1037.1600000000001</v>
      </c>
      <c r="BO412" s="64">
        <f t="shared" si="74"/>
        <v>1.3888888888888888</v>
      </c>
      <c r="BP412" s="64">
        <f t="shared" si="75"/>
        <v>1.3958333333333333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54">
        <v>4680115882638</v>
      </c>
      <c r="E413" s="755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11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54">
        <v>4680115884922</v>
      </c>
      <c r="E414" s="755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10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54">
        <v>4680115884861</v>
      </c>
      <c r="E415" s="755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6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57"/>
      <c r="P416" s="771" t="s">
        <v>79</v>
      </c>
      <c r="Q416" s="772"/>
      <c r="R416" s="772"/>
      <c r="S416" s="772"/>
      <c r="T416" s="772"/>
      <c r="U416" s="772"/>
      <c r="V416" s="77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66.666666666666671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1.3661299999999998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57"/>
      <c r="P417" s="771" t="s">
        <v>79</v>
      </c>
      <c r="Q417" s="772"/>
      <c r="R417" s="772"/>
      <c r="S417" s="772"/>
      <c r="T417" s="772"/>
      <c r="U417" s="772"/>
      <c r="V417" s="773"/>
      <c r="W417" s="37" t="s">
        <v>68</v>
      </c>
      <c r="X417" s="743">
        <f>IFERROR(SUM(X406:X415),"0")</f>
        <v>1000</v>
      </c>
      <c r="Y417" s="743">
        <f>IFERROR(SUM(Y406:Y415),"0")</f>
        <v>1005</v>
      </c>
      <c r="Z417" s="37"/>
      <c r="AA417" s="744"/>
      <c r="AB417" s="744"/>
      <c r="AC417" s="744"/>
    </row>
    <row r="418" spans="1:68" ht="14.25" hidden="1" customHeight="1" x14ac:dyDescent="0.25">
      <c r="A418" s="763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54">
        <v>4607091383980</v>
      </c>
      <c r="E419" s="755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54">
        <v>4607091384178</v>
      </c>
      <c r="E420" s="755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56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57"/>
      <c r="P421" s="771" t="s">
        <v>79</v>
      </c>
      <c r="Q421" s="772"/>
      <c r="R421" s="772"/>
      <c r="S421" s="772"/>
      <c r="T421" s="772"/>
      <c r="U421" s="772"/>
      <c r="V421" s="773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57"/>
      <c r="P422" s="771" t="s">
        <v>79</v>
      </c>
      <c r="Q422" s="772"/>
      <c r="R422" s="772"/>
      <c r="S422" s="772"/>
      <c r="T422" s="772"/>
      <c r="U422" s="772"/>
      <c r="V422" s="773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63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54">
        <v>4607091383928</v>
      </c>
      <c r="E424" s="755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97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54">
        <v>4607091384260</v>
      </c>
      <c r="E425" s="755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1013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56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57"/>
      <c r="P426" s="771" t="s">
        <v>79</v>
      </c>
      <c r="Q426" s="772"/>
      <c r="R426" s="772"/>
      <c r="S426" s="772"/>
      <c r="T426" s="772"/>
      <c r="U426" s="772"/>
      <c r="V426" s="77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57"/>
      <c r="P427" s="771" t="s">
        <v>79</v>
      </c>
      <c r="Q427" s="772"/>
      <c r="R427" s="772"/>
      <c r="S427" s="772"/>
      <c r="T427" s="772"/>
      <c r="U427" s="772"/>
      <c r="V427" s="77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63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4">
        <v>4607091384673</v>
      </c>
      <c r="E429" s="755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1061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250</v>
      </c>
      <c r="Y429" s="742">
        <f>IFERROR(IF(X429="",0,CEILING((X429/$H429),1)*$H429),"")</f>
        <v>252</v>
      </c>
      <c r="Z429" s="36">
        <f>IFERROR(IF(Y429=0,"",ROUNDUP(Y429/H429,0)*0.01898),"")</f>
        <v>0.53144000000000002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264.41666666666669</v>
      </c>
      <c r="BN429" s="64">
        <f>IFERROR(Y429*I429/H429,"0")</f>
        <v>266.53199999999998</v>
      </c>
      <c r="BO429" s="64">
        <f>IFERROR(1/J429*(X429/H429),"0")</f>
        <v>0.43402777777777779</v>
      </c>
      <c r="BP429" s="64">
        <f>IFERROR(1/J429*(Y429/H429),"0")</f>
        <v>0.4375</v>
      </c>
    </row>
    <row r="430" spans="1:68" x14ac:dyDescent="0.2">
      <c r="A430" s="756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57"/>
      <c r="P430" s="771" t="s">
        <v>79</v>
      </c>
      <c r="Q430" s="772"/>
      <c r="R430" s="772"/>
      <c r="S430" s="772"/>
      <c r="T430" s="772"/>
      <c r="U430" s="772"/>
      <c r="V430" s="773"/>
      <c r="W430" s="37" t="s">
        <v>80</v>
      </c>
      <c r="X430" s="743">
        <f>IFERROR(X429/H429,"0")</f>
        <v>27.777777777777779</v>
      </c>
      <c r="Y430" s="743">
        <f>IFERROR(Y429/H429,"0")</f>
        <v>28</v>
      </c>
      <c r="Z430" s="743">
        <f>IFERROR(IF(Z429="",0,Z429),"0")</f>
        <v>0.53144000000000002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57"/>
      <c r="P431" s="771" t="s">
        <v>79</v>
      </c>
      <c r="Q431" s="772"/>
      <c r="R431" s="772"/>
      <c r="S431" s="772"/>
      <c r="T431" s="772"/>
      <c r="U431" s="772"/>
      <c r="V431" s="773"/>
      <c r="W431" s="37" t="s">
        <v>68</v>
      </c>
      <c r="X431" s="743">
        <f>IFERROR(SUM(X429:X429),"0")</f>
        <v>250</v>
      </c>
      <c r="Y431" s="743">
        <f>IFERROR(SUM(Y429:Y429),"0")</f>
        <v>252</v>
      </c>
      <c r="Z431" s="37"/>
      <c r="AA431" s="744"/>
      <c r="AB431" s="744"/>
      <c r="AC431" s="744"/>
    </row>
    <row r="432" spans="1:68" ht="16.5" hidden="1" customHeight="1" x14ac:dyDescent="0.25">
      <c r="A432" s="770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63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54">
        <v>4680115881907</v>
      </c>
      <c r="E434" s="755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54">
        <v>4680115881907</v>
      </c>
      <c r="E435" s="755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54">
        <v>4680115883925</v>
      </c>
      <c r="E436" s="755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54">
        <v>4680115883925</v>
      </c>
      <c r="E437" s="755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54">
        <v>4607091384192</v>
      </c>
      <c r="E438" s="755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54">
        <v>4680115884892</v>
      </c>
      <c r="E439" s="755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8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54">
        <v>4680115884885</v>
      </c>
      <c r="E440" s="755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200</v>
      </c>
      <c r="Y440" s="742">
        <f t="shared" si="76"/>
        <v>204</v>
      </c>
      <c r="Z440" s="36">
        <f>IFERROR(IF(Y440=0,"",ROUNDUP(Y440/H440,0)*0.01898),"")</f>
        <v>0.32266</v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207.25</v>
      </c>
      <c r="BN440" s="64">
        <f t="shared" si="78"/>
        <v>211.39500000000001</v>
      </c>
      <c r="BO440" s="64">
        <f t="shared" si="79"/>
        <v>0.26041666666666669</v>
      </c>
      <c r="BP440" s="64">
        <f t="shared" si="80"/>
        <v>0.265625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54">
        <v>4680115884908</v>
      </c>
      <c r="E441" s="755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6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57"/>
      <c r="P442" s="771" t="s">
        <v>79</v>
      </c>
      <c r="Q442" s="772"/>
      <c r="R442" s="772"/>
      <c r="S442" s="772"/>
      <c r="T442" s="772"/>
      <c r="U442" s="772"/>
      <c r="V442" s="77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16.666666666666668</v>
      </c>
      <c r="Y442" s="743">
        <f>IFERROR(Y434/H434,"0")+IFERROR(Y435/H435,"0")+IFERROR(Y436/H436,"0")+IFERROR(Y437/H437,"0")+IFERROR(Y438/H438,"0")+IFERROR(Y439/H439,"0")+IFERROR(Y440/H440,"0")+IFERROR(Y441/H441,"0")</f>
        <v>17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0.32266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57"/>
      <c r="P443" s="771" t="s">
        <v>79</v>
      </c>
      <c r="Q443" s="772"/>
      <c r="R443" s="772"/>
      <c r="S443" s="772"/>
      <c r="T443" s="772"/>
      <c r="U443" s="772"/>
      <c r="V443" s="773"/>
      <c r="W443" s="37" t="s">
        <v>68</v>
      </c>
      <c r="X443" s="743">
        <f>IFERROR(SUM(X434:X441),"0")</f>
        <v>200</v>
      </c>
      <c r="Y443" s="743">
        <f>IFERROR(SUM(Y434:Y441),"0")</f>
        <v>204</v>
      </c>
      <c r="Z443" s="37"/>
      <c r="AA443" s="744"/>
      <c r="AB443" s="744"/>
      <c r="AC443" s="744"/>
    </row>
    <row r="444" spans="1:68" ht="14.25" hidden="1" customHeight="1" x14ac:dyDescent="0.25">
      <c r="A444" s="763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54">
        <v>4607091384802</v>
      </c>
      <c r="E445" s="755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11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50</v>
      </c>
      <c r="Y445" s="742">
        <f>IFERROR(IF(X445="",0,CEILING((X445/$H445),1)*$H445),"")</f>
        <v>52.56</v>
      </c>
      <c r="Z445" s="36">
        <f>IFERROR(IF(Y445=0,"",ROUNDUP(Y445/H445,0)*0.00902),"")</f>
        <v>0.10824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53.082191780821923</v>
      </c>
      <c r="BN445" s="64">
        <f>IFERROR(Y445*I445/H445,"0")</f>
        <v>55.800000000000004</v>
      </c>
      <c r="BO445" s="64">
        <f>IFERROR(1/J445*(X445/H445),"0")</f>
        <v>8.6481250864812509E-2</v>
      </c>
      <c r="BP445" s="64">
        <f>IFERROR(1/J445*(Y445/H445),"0")</f>
        <v>9.0909090909090912E-2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54">
        <v>4607091384826</v>
      </c>
      <c r="E446" s="755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6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57"/>
      <c r="P447" s="771" t="s">
        <v>79</v>
      </c>
      <c r="Q447" s="772"/>
      <c r="R447" s="772"/>
      <c r="S447" s="772"/>
      <c r="T447" s="772"/>
      <c r="U447" s="772"/>
      <c r="V447" s="773"/>
      <c r="W447" s="37" t="s">
        <v>80</v>
      </c>
      <c r="X447" s="743">
        <f>IFERROR(X445/H445,"0")+IFERROR(X446/H446,"0")</f>
        <v>11.415525114155251</v>
      </c>
      <c r="Y447" s="743">
        <f>IFERROR(Y445/H445,"0")+IFERROR(Y446/H446,"0")</f>
        <v>12</v>
      </c>
      <c r="Z447" s="743">
        <f>IFERROR(IF(Z445="",0,Z445),"0")+IFERROR(IF(Z446="",0,Z446),"0")</f>
        <v>0.10824</v>
      </c>
      <c r="AA447" s="744"/>
      <c r="AB447" s="744"/>
      <c r="AC447" s="744"/>
    </row>
    <row r="448" spans="1:68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57"/>
      <c r="P448" s="771" t="s">
        <v>79</v>
      </c>
      <c r="Q448" s="772"/>
      <c r="R448" s="772"/>
      <c r="S448" s="772"/>
      <c r="T448" s="772"/>
      <c r="U448" s="772"/>
      <c r="V448" s="773"/>
      <c r="W448" s="37" t="s">
        <v>68</v>
      </c>
      <c r="X448" s="743">
        <f>IFERROR(SUM(X445:X446),"0")</f>
        <v>50</v>
      </c>
      <c r="Y448" s="743">
        <f>IFERROR(SUM(Y445:Y446),"0")</f>
        <v>52.56</v>
      </c>
      <c r="Z448" s="37"/>
      <c r="AA448" s="744"/>
      <c r="AB448" s="744"/>
      <c r="AC448" s="744"/>
    </row>
    <row r="449" spans="1:68" ht="14.25" hidden="1" customHeight="1" x14ac:dyDescent="0.25">
      <c r="A449" s="763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54">
        <v>4607091384246</v>
      </c>
      <c r="E450" s="755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10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54">
        <v>4680115881976</v>
      </c>
      <c r="E451" s="755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9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54">
        <v>4607091384253</v>
      </c>
      <c r="E452" s="755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1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400</v>
      </c>
      <c r="Y452" s="742">
        <f>IFERROR(IF(X452="",0,CEILING((X452/$H452),1)*$H452),"")</f>
        <v>400.8</v>
      </c>
      <c r="Z452" s="36">
        <f>IFERROR(IF(Y452=0,"",ROUNDUP(Y452/H452,0)*0.00651),"")</f>
        <v>1.08717</v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444.00000000000006</v>
      </c>
      <c r="BN452" s="64">
        <f>IFERROR(Y452*I452/H452,"0")</f>
        <v>444.88800000000009</v>
      </c>
      <c r="BO452" s="64">
        <f>IFERROR(1/J452*(X452/H452),"0")</f>
        <v>0.91575091575091594</v>
      </c>
      <c r="BP452" s="64">
        <f>IFERROR(1/J452*(Y452/H452),"0")</f>
        <v>0.91758241758241765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54">
        <v>4607091384253</v>
      </c>
      <c r="E453" s="755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54">
        <v>4680115881969</v>
      </c>
      <c r="E454" s="755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6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57"/>
      <c r="P455" s="771" t="s">
        <v>79</v>
      </c>
      <c r="Q455" s="772"/>
      <c r="R455" s="772"/>
      <c r="S455" s="772"/>
      <c r="T455" s="772"/>
      <c r="U455" s="772"/>
      <c r="V455" s="773"/>
      <c r="W455" s="37" t="s">
        <v>80</v>
      </c>
      <c r="X455" s="743">
        <f>IFERROR(X450/H450,"0")+IFERROR(X451/H451,"0")+IFERROR(X452/H452,"0")+IFERROR(X453/H453,"0")+IFERROR(X454/H454,"0")</f>
        <v>166.66666666666669</v>
      </c>
      <c r="Y455" s="743">
        <f>IFERROR(Y450/H450,"0")+IFERROR(Y451/H451,"0")+IFERROR(Y452/H452,"0")+IFERROR(Y453/H453,"0")+IFERROR(Y454/H454,"0")</f>
        <v>167</v>
      </c>
      <c r="Z455" s="743">
        <f>IFERROR(IF(Z450="",0,Z450),"0")+IFERROR(IF(Z451="",0,Z451),"0")+IFERROR(IF(Z452="",0,Z452),"0")+IFERROR(IF(Z453="",0,Z453),"0")+IFERROR(IF(Z454="",0,Z454),"0")</f>
        <v>1.08717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57"/>
      <c r="P456" s="771" t="s">
        <v>79</v>
      </c>
      <c r="Q456" s="772"/>
      <c r="R456" s="772"/>
      <c r="S456" s="772"/>
      <c r="T456" s="772"/>
      <c r="U456" s="772"/>
      <c r="V456" s="773"/>
      <c r="W456" s="37" t="s">
        <v>68</v>
      </c>
      <c r="X456" s="743">
        <f>IFERROR(SUM(X450:X454),"0")</f>
        <v>400</v>
      </c>
      <c r="Y456" s="743">
        <f>IFERROR(SUM(Y450:Y454),"0")</f>
        <v>400.8</v>
      </c>
      <c r="Z456" s="37"/>
      <c r="AA456" s="744"/>
      <c r="AB456" s="744"/>
      <c r="AC456" s="744"/>
    </row>
    <row r="457" spans="1:68" ht="14.25" hidden="1" customHeight="1" x14ac:dyDescent="0.25">
      <c r="A457" s="763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54">
        <v>4607091389357</v>
      </c>
      <c r="E458" s="755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1166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56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57"/>
      <c r="P459" s="771" t="s">
        <v>79</v>
      </c>
      <c r="Q459" s="772"/>
      <c r="R459" s="772"/>
      <c r="S459" s="772"/>
      <c r="T459" s="772"/>
      <c r="U459" s="772"/>
      <c r="V459" s="77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57"/>
      <c r="P460" s="771" t="s">
        <v>79</v>
      </c>
      <c r="Q460" s="772"/>
      <c r="R460" s="772"/>
      <c r="S460" s="772"/>
      <c r="T460" s="772"/>
      <c r="U460" s="772"/>
      <c r="V460" s="77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934" t="s">
        <v>715</v>
      </c>
      <c r="B461" s="935"/>
      <c r="C461" s="935"/>
      <c r="D461" s="935"/>
      <c r="E461" s="935"/>
      <c r="F461" s="935"/>
      <c r="G461" s="935"/>
      <c r="H461" s="935"/>
      <c r="I461" s="935"/>
      <c r="J461" s="935"/>
      <c r="K461" s="935"/>
      <c r="L461" s="935"/>
      <c r="M461" s="935"/>
      <c r="N461" s="935"/>
      <c r="O461" s="935"/>
      <c r="P461" s="935"/>
      <c r="Q461" s="935"/>
      <c r="R461" s="935"/>
      <c r="S461" s="935"/>
      <c r="T461" s="935"/>
      <c r="U461" s="935"/>
      <c r="V461" s="935"/>
      <c r="W461" s="935"/>
      <c r="X461" s="935"/>
      <c r="Y461" s="935"/>
      <c r="Z461" s="935"/>
      <c r="AA461" s="48"/>
      <c r="AB461" s="48"/>
      <c r="AC461" s="48"/>
    </row>
    <row r="462" spans="1:68" ht="16.5" hidden="1" customHeight="1" x14ac:dyDescent="0.25">
      <c r="A462" s="770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63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54">
        <v>4680115886100</v>
      </c>
      <c r="E464" s="755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1089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54">
        <v>4680115886117</v>
      </c>
      <c r="E465" s="755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876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50</v>
      </c>
      <c r="Y465" s="742">
        <f t="shared" si="81"/>
        <v>54</v>
      </c>
      <c r="Z465" s="36">
        <f>IFERROR(IF(Y465=0,"",ROUNDUP(Y465/H465,0)*0.00902),"")</f>
        <v>9.0200000000000002E-2</v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51.944444444444443</v>
      </c>
      <c r="BN465" s="64">
        <f t="shared" si="83"/>
        <v>56.099999999999994</v>
      </c>
      <c r="BO465" s="64">
        <f t="shared" si="84"/>
        <v>7.0145903479236812E-2</v>
      </c>
      <c r="BP465" s="64">
        <f t="shared" si="85"/>
        <v>7.575757575757576E-2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54">
        <v>4680115886117</v>
      </c>
      <c r="E466" s="755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1095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54">
        <v>4680115886124</v>
      </c>
      <c r="E467" s="755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1041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200</v>
      </c>
      <c r="Y467" s="742">
        <f t="shared" si="81"/>
        <v>205.20000000000002</v>
      </c>
      <c r="Z467" s="36">
        <f>IFERROR(IF(Y467=0,"",ROUNDUP(Y467/H467,0)*0.00902),"")</f>
        <v>0.34276000000000001</v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207.77777777777777</v>
      </c>
      <c r="BN467" s="64">
        <f t="shared" si="83"/>
        <v>213.18000000000004</v>
      </c>
      <c r="BO467" s="64">
        <f t="shared" si="84"/>
        <v>0.28058361391694725</v>
      </c>
      <c r="BP467" s="64">
        <f t="shared" si="85"/>
        <v>0.2878787878787879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54">
        <v>4680115883147</v>
      </c>
      <c r="E468" s="755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113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54">
        <v>4680115883147</v>
      </c>
      <c r="E469" s="755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1043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54">
        <v>4607091384338</v>
      </c>
      <c r="E470" s="755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54">
        <v>4680115883154</v>
      </c>
      <c r="E471" s="755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54">
        <v>4680115883154</v>
      </c>
      <c r="E472" s="755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38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54">
        <v>4607091389524</v>
      </c>
      <c r="E473" s="755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11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4">
        <v>4680115883161</v>
      </c>
      <c r="E474" s="755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10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4">
        <v>4680115883161</v>
      </c>
      <c r="E475" s="755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912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4301031358</v>
      </c>
      <c r="D476" s="754">
        <v>4607091389531</v>
      </c>
      <c r="E476" s="755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11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54">
        <v>4607091384345</v>
      </c>
      <c r="E477" s="755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54">
        <v>4680115883185</v>
      </c>
      <c r="E478" s="755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873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54">
        <v>4680115883185</v>
      </c>
      <c r="E479" s="755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6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57"/>
      <c r="P480" s="771" t="s">
        <v>79</v>
      </c>
      <c r="Q480" s="772"/>
      <c r="R480" s="772"/>
      <c r="S480" s="772"/>
      <c r="T480" s="772"/>
      <c r="U480" s="772"/>
      <c r="V480" s="77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46.296296296296298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48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0.43296000000000001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57"/>
      <c r="P481" s="771" t="s">
        <v>79</v>
      </c>
      <c r="Q481" s="772"/>
      <c r="R481" s="772"/>
      <c r="S481" s="772"/>
      <c r="T481" s="772"/>
      <c r="U481" s="772"/>
      <c r="V481" s="773"/>
      <c r="W481" s="37" t="s">
        <v>68</v>
      </c>
      <c r="X481" s="743">
        <f>IFERROR(SUM(X464:X479),"0")</f>
        <v>250</v>
      </c>
      <c r="Y481" s="743">
        <f>IFERROR(SUM(Y464:Y479),"0")</f>
        <v>259.20000000000005</v>
      </c>
      <c r="Z481" s="37"/>
      <c r="AA481" s="744"/>
      <c r="AB481" s="744"/>
      <c r="AC481" s="744"/>
    </row>
    <row r="482" spans="1:68" ht="14.25" hidden="1" customHeight="1" x14ac:dyDescent="0.25">
      <c r="A482" s="763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54">
        <v>4607091384352</v>
      </c>
      <c r="E483" s="755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54">
        <v>4607091389654</v>
      </c>
      <c r="E484" s="755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8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56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57"/>
      <c r="P485" s="771" t="s">
        <v>79</v>
      </c>
      <c r="Q485" s="772"/>
      <c r="R485" s="772"/>
      <c r="S485" s="772"/>
      <c r="T485" s="772"/>
      <c r="U485" s="772"/>
      <c r="V485" s="77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57"/>
      <c r="P486" s="771" t="s">
        <v>79</v>
      </c>
      <c r="Q486" s="772"/>
      <c r="R486" s="772"/>
      <c r="S486" s="772"/>
      <c r="T486" s="772"/>
      <c r="U486" s="772"/>
      <c r="V486" s="77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63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764</v>
      </c>
      <c r="B488" s="54" t="s">
        <v>765</v>
      </c>
      <c r="C488" s="31">
        <v>4301170011</v>
      </c>
      <c r="D488" s="754">
        <v>4680115884113</v>
      </c>
      <c r="E488" s="755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56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57"/>
      <c r="P489" s="771" t="s">
        <v>79</v>
      </c>
      <c r="Q489" s="772"/>
      <c r="R489" s="772"/>
      <c r="S489" s="772"/>
      <c r="T489" s="772"/>
      <c r="U489" s="772"/>
      <c r="V489" s="773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57"/>
      <c r="P490" s="771" t="s">
        <v>79</v>
      </c>
      <c r="Q490" s="772"/>
      <c r="R490" s="772"/>
      <c r="S490" s="772"/>
      <c r="T490" s="772"/>
      <c r="U490" s="772"/>
      <c r="V490" s="773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70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63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54">
        <v>4607091389364</v>
      </c>
      <c r="E493" s="755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56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57"/>
      <c r="P494" s="771" t="s">
        <v>79</v>
      </c>
      <c r="Q494" s="772"/>
      <c r="R494" s="772"/>
      <c r="S494" s="772"/>
      <c r="T494" s="772"/>
      <c r="U494" s="772"/>
      <c r="V494" s="77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57"/>
      <c r="P495" s="771" t="s">
        <v>79</v>
      </c>
      <c r="Q495" s="772"/>
      <c r="R495" s="772"/>
      <c r="S495" s="772"/>
      <c r="T495" s="772"/>
      <c r="U495" s="772"/>
      <c r="V495" s="77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63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54">
        <v>4680115886094</v>
      </c>
      <c r="E497" s="755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799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54">
        <v>4607091389425</v>
      </c>
      <c r="E498" s="755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10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54">
        <v>4680115880771</v>
      </c>
      <c r="E499" s="755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788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54">
        <v>4607091389500</v>
      </c>
      <c r="E500" s="755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8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56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57"/>
      <c r="P501" s="771" t="s">
        <v>79</v>
      </c>
      <c r="Q501" s="772"/>
      <c r="R501" s="772"/>
      <c r="S501" s="772"/>
      <c r="T501" s="772"/>
      <c r="U501" s="772"/>
      <c r="V501" s="77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57"/>
      <c r="P502" s="771" t="s">
        <v>79</v>
      </c>
      <c r="Q502" s="772"/>
      <c r="R502" s="772"/>
      <c r="S502" s="772"/>
      <c r="T502" s="772"/>
      <c r="U502" s="772"/>
      <c r="V502" s="77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70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63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54">
        <v>4680115885189</v>
      </c>
      <c r="E505" s="755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54">
        <v>4680115885110</v>
      </c>
      <c r="E506" s="755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60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54">
        <v>4680115885219</v>
      </c>
      <c r="E507" s="755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779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56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57"/>
      <c r="P508" s="771" t="s">
        <v>79</v>
      </c>
      <c r="Q508" s="772"/>
      <c r="R508" s="772"/>
      <c r="S508" s="772"/>
      <c r="T508" s="772"/>
      <c r="U508" s="772"/>
      <c r="V508" s="77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57"/>
      <c r="P509" s="771" t="s">
        <v>79</v>
      </c>
      <c r="Q509" s="772"/>
      <c r="R509" s="772"/>
      <c r="S509" s="772"/>
      <c r="T509" s="772"/>
      <c r="U509" s="772"/>
      <c r="V509" s="77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70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63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54">
        <v>4680115885103</v>
      </c>
      <c r="E512" s="755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9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56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57"/>
      <c r="P513" s="771" t="s">
        <v>79</v>
      </c>
      <c r="Q513" s="772"/>
      <c r="R513" s="772"/>
      <c r="S513" s="772"/>
      <c r="T513" s="772"/>
      <c r="U513" s="772"/>
      <c r="V513" s="77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57"/>
      <c r="P514" s="771" t="s">
        <v>79</v>
      </c>
      <c r="Q514" s="772"/>
      <c r="R514" s="772"/>
      <c r="S514" s="772"/>
      <c r="T514" s="772"/>
      <c r="U514" s="772"/>
      <c r="V514" s="77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63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54">
        <v>4680115885509</v>
      </c>
      <c r="E516" s="755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56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57"/>
      <c r="P517" s="771" t="s">
        <v>79</v>
      </c>
      <c r="Q517" s="772"/>
      <c r="R517" s="772"/>
      <c r="S517" s="772"/>
      <c r="T517" s="772"/>
      <c r="U517" s="772"/>
      <c r="V517" s="77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57"/>
      <c r="P518" s="771" t="s">
        <v>79</v>
      </c>
      <c r="Q518" s="772"/>
      <c r="R518" s="772"/>
      <c r="S518" s="772"/>
      <c r="T518" s="772"/>
      <c r="U518" s="772"/>
      <c r="V518" s="77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934" t="s">
        <v>805</v>
      </c>
      <c r="B519" s="935"/>
      <c r="C519" s="935"/>
      <c r="D519" s="935"/>
      <c r="E519" s="935"/>
      <c r="F519" s="935"/>
      <c r="G519" s="935"/>
      <c r="H519" s="935"/>
      <c r="I519" s="935"/>
      <c r="J519" s="935"/>
      <c r="K519" s="935"/>
      <c r="L519" s="935"/>
      <c r="M519" s="935"/>
      <c r="N519" s="935"/>
      <c r="O519" s="935"/>
      <c r="P519" s="935"/>
      <c r="Q519" s="935"/>
      <c r="R519" s="935"/>
      <c r="S519" s="935"/>
      <c r="T519" s="935"/>
      <c r="U519" s="935"/>
      <c r="V519" s="935"/>
      <c r="W519" s="935"/>
      <c r="X519" s="935"/>
      <c r="Y519" s="935"/>
      <c r="Z519" s="935"/>
      <c r="AA519" s="48"/>
      <c r="AB519" s="48"/>
      <c r="AC519" s="48"/>
    </row>
    <row r="520" spans="1:68" ht="16.5" hidden="1" customHeight="1" x14ac:dyDescent="0.25">
      <c r="A520" s="770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63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806</v>
      </c>
      <c r="B522" s="54" t="s">
        <v>807</v>
      </c>
      <c r="C522" s="31">
        <v>4301011795</v>
      </c>
      <c r="D522" s="754">
        <v>4607091389067</v>
      </c>
      <c r="E522" s="755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11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54">
        <v>4680115885271</v>
      </c>
      <c r="E523" s="755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54">
        <v>4680115884502</v>
      </c>
      <c r="E524" s="755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10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4">
        <v>4607091389104</v>
      </c>
      <c r="E525" s="755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9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1200</v>
      </c>
      <c r="Y525" s="742">
        <f t="shared" si="87"/>
        <v>1203.8400000000001</v>
      </c>
      <c r="Z525" s="36">
        <f t="shared" si="88"/>
        <v>2.72688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1281.8181818181818</v>
      </c>
      <c r="BN525" s="64">
        <f t="shared" si="90"/>
        <v>1285.92</v>
      </c>
      <c r="BO525" s="64">
        <f t="shared" si="91"/>
        <v>2.1853146853146854</v>
      </c>
      <c r="BP525" s="64">
        <f t="shared" si="92"/>
        <v>2.1923076923076925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54">
        <v>4680115884519</v>
      </c>
      <c r="E526" s="755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9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54">
        <v>4680115885226</v>
      </c>
      <c r="E527" s="755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800</v>
      </c>
      <c r="Y527" s="742">
        <f t="shared" si="87"/>
        <v>802.56000000000006</v>
      </c>
      <c r="Z527" s="36">
        <f t="shared" si="88"/>
        <v>1.81792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854.5454545454545</v>
      </c>
      <c r="BN527" s="64">
        <f t="shared" si="90"/>
        <v>857.28</v>
      </c>
      <c r="BO527" s="64">
        <f t="shared" si="91"/>
        <v>1.4568764568764567</v>
      </c>
      <c r="BP527" s="64">
        <f t="shared" si="92"/>
        <v>1.4615384615384617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54">
        <v>4680115880603</v>
      </c>
      <c r="E528" s="755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54">
        <v>4680115880603</v>
      </c>
      <c r="E529" s="755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10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54">
        <v>4680115886391</v>
      </c>
      <c r="E530" s="755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942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54">
        <v>4680115882782</v>
      </c>
      <c r="E531" s="755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11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54">
        <v>4680115885479</v>
      </c>
      <c r="E532" s="755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854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54">
        <v>4607091389982</v>
      </c>
      <c r="E533" s="755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54">
        <v>4607091389982</v>
      </c>
      <c r="E534" s="755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54">
        <v>4680115886483</v>
      </c>
      <c r="E535" s="755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89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54">
        <v>4680115886490</v>
      </c>
      <c r="E536" s="755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85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54">
        <v>4680115886469</v>
      </c>
      <c r="E537" s="755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1087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6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57"/>
      <c r="P538" s="771" t="s">
        <v>79</v>
      </c>
      <c r="Q538" s="772"/>
      <c r="R538" s="772"/>
      <c r="S538" s="772"/>
      <c r="T538" s="772"/>
      <c r="U538" s="772"/>
      <c r="V538" s="77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378.78787878787875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4.5448000000000004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57"/>
      <c r="P539" s="771" t="s">
        <v>79</v>
      </c>
      <c r="Q539" s="772"/>
      <c r="R539" s="772"/>
      <c r="S539" s="772"/>
      <c r="T539" s="772"/>
      <c r="U539" s="772"/>
      <c r="V539" s="773"/>
      <c r="W539" s="37" t="s">
        <v>68</v>
      </c>
      <c r="X539" s="743">
        <f>IFERROR(SUM(X522:X537),"0")</f>
        <v>2000</v>
      </c>
      <c r="Y539" s="743">
        <f>IFERROR(SUM(Y522:Y537),"0")</f>
        <v>2006.4</v>
      </c>
      <c r="Z539" s="37"/>
      <c r="AA539" s="744"/>
      <c r="AB539" s="744"/>
      <c r="AC539" s="744"/>
    </row>
    <row r="540" spans="1:68" ht="14.25" hidden="1" customHeight="1" x14ac:dyDescent="0.25">
      <c r="A540" s="763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847</v>
      </c>
      <c r="B541" s="54" t="s">
        <v>848</v>
      </c>
      <c r="C541" s="31">
        <v>4301020222</v>
      </c>
      <c r="D541" s="754">
        <v>4607091388930</v>
      </c>
      <c r="E541" s="755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54">
        <v>4607091388930</v>
      </c>
      <c r="E542" s="755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1110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1000</v>
      </c>
      <c r="Y542" s="742">
        <f>IFERROR(IF(X542="",0,CEILING((X542/$H542),1)*$H542),"")</f>
        <v>1003.2</v>
      </c>
      <c r="Z542" s="36">
        <f>IFERROR(IF(Y542=0,"",ROUNDUP(Y542/H542,0)*0.01196),"")</f>
        <v>2.2724000000000002</v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1068.1818181818182</v>
      </c>
      <c r="BN542" s="64">
        <f>IFERROR(Y542*I542/H542,"0")</f>
        <v>1071.5999999999999</v>
      </c>
      <c r="BO542" s="64">
        <f>IFERROR(1/J542*(X542/H542),"0")</f>
        <v>1.821095571095571</v>
      </c>
      <c r="BP542" s="64">
        <f>IFERROR(1/J542*(Y542/H542),"0")</f>
        <v>1.8269230769230771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54">
        <v>4680115880054</v>
      </c>
      <c r="E543" s="755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9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54">
        <v>4680115886407</v>
      </c>
      <c r="E544" s="755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1023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6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57"/>
      <c r="P545" s="771" t="s">
        <v>79</v>
      </c>
      <c r="Q545" s="772"/>
      <c r="R545" s="772"/>
      <c r="S545" s="772"/>
      <c r="T545" s="772"/>
      <c r="U545" s="772"/>
      <c r="V545" s="773"/>
      <c r="W545" s="37" t="s">
        <v>80</v>
      </c>
      <c r="X545" s="743">
        <f>IFERROR(X541/H541,"0")+IFERROR(X542/H542,"0")+IFERROR(X543/H543,"0")+IFERROR(X544/H544,"0")</f>
        <v>189.39393939393938</v>
      </c>
      <c r="Y545" s="743">
        <f>IFERROR(Y541/H541,"0")+IFERROR(Y542/H542,"0")+IFERROR(Y543/H543,"0")+IFERROR(Y544/H544,"0")</f>
        <v>190</v>
      </c>
      <c r="Z545" s="743">
        <f>IFERROR(IF(Z541="",0,Z541),"0")+IFERROR(IF(Z542="",0,Z542),"0")+IFERROR(IF(Z543="",0,Z543),"0")+IFERROR(IF(Z544="",0,Z544),"0")</f>
        <v>2.2724000000000002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57"/>
      <c r="P546" s="771" t="s">
        <v>79</v>
      </c>
      <c r="Q546" s="772"/>
      <c r="R546" s="772"/>
      <c r="S546" s="772"/>
      <c r="T546" s="772"/>
      <c r="U546" s="772"/>
      <c r="V546" s="773"/>
      <c r="W546" s="37" t="s">
        <v>68</v>
      </c>
      <c r="X546" s="743">
        <f>IFERROR(SUM(X541:X544),"0")</f>
        <v>1000</v>
      </c>
      <c r="Y546" s="743">
        <f>IFERROR(SUM(Y541:Y544),"0")</f>
        <v>1003.2</v>
      </c>
      <c r="Z546" s="37"/>
      <c r="AA546" s="744"/>
      <c r="AB546" s="744"/>
      <c r="AC546" s="744"/>
    </row>
    <row r="547" spans="1:68" ht="14.25" hidden="1" customHeight="1" x14ac:dyDescent="0.25">
      <c r="A547" s="763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54">
        <v>4680115883116</v>
      </c>
      <c r="E548" s="755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1068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200</v>
      </c>
      <c r="Y548" s="742">
        <f t="shared" ref="Y548:Y559" si="93">IFERROR(IF(X548="",0,CEILING((X548/$H548),1)*$H548),"")</f>
        <v>200.64000000000001</v>
      </c>
      <c r="Z548" s="36">
        <f>IFERROR(IF(Y548=0,"",ROUNDUP(Y548/H548,0)*0.01196),"")</f>
        <v>0.45448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213.63636363636363</v>
      </c>
      <c r="BN548" s="64">
        <f t="shared" ref="BN548:BN559" si="95">IFERROR(Y548*I548/H548,"0")</f>
        <v>214.32</v>
      </c>
      <c r="BO548" s="64">
        <f t="shared" ref="BO548:BO559" si="96">IFERROR(1/J548*(X548/H548),"0")</f>
        <v>0.36421911421911418</v>
      </c>
      <c r="BP548" s="64">
        <f t="shared" ref="BP548:BP559" si="97">IFERROR(1/J548*(Y548/H548),"0")</f>
        <v>0.36538461538461542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54">
        <v>4680115883093</v>
      </c>
      <c r="E549" s="755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4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500</v>
      </c>
      <c r="Y549" s="742">
        <f t="shared" si="93"/>
        <v>501.6</v>
      </c>
      <c r="Z549" s="36">
        <f>IFERROR(IF(Y549=0,"",ROUNDUP(Y549/H549,0)*0.01196),"")</f>
        <v>1.1362000000000001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534.09090909090912</v>
      </c>
      <c r="BN549" s="64">
        <f t="shared" si="95"/>
        <v>535.79999999999995</v>
      </c>
      <c r="BO549" s="64">
        <f t="shared" si="96"/>
        <v>0.91054778554778548</v>
      </c>
      <c r="BP549" s="64">
        <f t="shared" si="97"/>
        <v>0.91346153846153855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54">
        <v>4680115883109</v>
      </c>
      <c r="E550" s="755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11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1000</v>
      </c>
      <c r="Y550" s="742">
        <f t="shared" si="93"/>
        <v>1003.2</v>
      </c>
      <c r="Z550" s="36">
        <f>IFERROR(IF(Y550=0,"",ROUNDUP(Y550/H550,0)*0.01196),"")</f>
        <v>2.2724000000000002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1068.1818181818182</v>
      </c>
      <c r="BN550" s="64">
        <f t="shared" si="95"/>
        <v>1071.5999999999999</v>
      </c>
      <c r="BO550" s="64">
        <f t="shared" si="96"/>
        <v>1.821095571095571</v>
      </c>
      <c r="BP550" s="64">
        <f t="shared" si="97"/>
        <v>1.8269230769230771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54">
        <v>4680115886438</v>
      </c>
      <c r="E551" s="755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81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54">
        <v>4680115882072</v>
      </c>
      <c r="E552" s="755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1136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54">
        <v>4680115882072</v>
      </c>
      <c r="E553" s="755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1100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54">
        <v>4680115882072</v>
      </c>
      <c r="E554" s="755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54">
        <v>4680115882102</v>
      </c>
      <c r="E555" s="755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882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54">
        <v>4680115882102</v>
      </c>
      <c r="E556" s="755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10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54">
        <v>4680115882096</v>
      </c>
      <c r="E557" s="755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883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54">
        <v>4680115882096</v>
      </c>
      <c r="E558" s="755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8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54">
        <v>4680115882096</v>
      </c>
      <c r="E559" s="755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6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57"/>
      <c r="P560" s="771" t="s">
        <v>79</v>
      </c>
      <c r="Q560" s="772"/>
      <c r="R560" s="772"/>
      <c r="S560" s="772"/>
      <c r="T560" s="772"/>
      <c r="U560" s="772"/>
      <c r="V560" s="77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321.96969696969694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323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3.8630800000000001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57"/>
      <c r="P561" s="771" t="s">
        <v>79</v>
      </c>
      <c r="Q561" s="772"/>
      <c r="R561" s="772"/>
      <c r="S561" s="772"/>
      <c r="T561" s="772"/>
      <c r="U561" s="772"/>
      <c r="V561" s="773"/>
      <c r="W561" s="37" t="s">
        <v>68</v>
      </c>
      <c r="X561" s="743">
        <f>IFERROR(SUM(X548:X559),"0")</f>
        <v>1700</v>
      </c>
      <c r="Y561" s="743">
        <f>IFERROR(SUM(Y548:Y559),"0")</f>
        <v>1705.44</v>
      </c>
      <c r="Z561" s="37"/>
      <c r="AA561" s="744"/>
      <c r="AB561" s="744"/>
      <c r="AC561" s="744"/>
    </row>
    <row r="562" spans="1:68" ht="14.25" hidden="1" customHeight="1" x14ac:dyDescent="0.25">
      <c r="A562" s="763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54">
        <v>4607091383409</v>
      </c>
      <c r="E563" s="755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11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54">
        <v>4607091383416</v>
      </c>
      <c r="E564" s="755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54">
        <v>4680115883536</v>
      </c>
      <c r="E565" s="755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11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56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57"/>
      <c r="P566" s="771" t="s">
        <v>79</v>
      </c>
      <c r="Q566" s="772"/>
      <c r="R566" s="772"/>
      <c r="S566" s="772"/>
      <c r="T566" s="772"/>
      <c r="U566" s="772"/>
      <c r="V566" s="77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57"/>
      <c r="P567" s="771" t="s">
        <v>79</v>
      </c>
      <c r="Q567" s="772"/>
      <c r="R567" s="772"/>
      <c r="S567" s="772"/>
      <c r="T567" s="772"/>
      <c r="U567" s="772"/>
      <c r="V567" s="77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63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54">
        <v>4680115885035</v>
      </c>
      <c r="E569" s="755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9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54">
        <v>4680115885936</v>
      </c>
      <c r="E570" s="755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25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56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57"/>
      <c r="P571" s="771" t="s">
        <v>79</v>
      </c>
      <c r="Q571" s="772"/>
      <c r="R571" s="772"/>
      <c r="S571" s="772"/>
      <c r="T571" s="772"/>
      <c r="U571" s="772"/>
      <c r="V571" s="77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57"/>
      <c r="P572" s="771" t="s">
        <v>79</v>
      </c>
      <c r="Q572" s="772"/>
      <c r="R572" s="772"/>
      <c r="S572" s="772"/>
      <c r="T572" s="772"/>
      <c r="U572" s="772"/>
      <c r="V572" s="77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934" t="s">
        <v>907</v>
      </c>
      <c r="B573" s="935"/>
      <c r="C573" s="935"/>
      <c r="D573" s="935"/>
      <c r="E573" s="935"/>
      <c r="F573" s="935"/>
      <c r="G573" s="935"/>
      <c r="H573" s="935"/>
      <c r="I573" s="935"/>
      <c r="J573" s="935"/>
      <c r="K573" s="935"/>
      <c r="L573" s="935"/>
      <c r="M573" s="935"/>
      <c r="N573" s="935"/>
      <c r="O573" s="935"/>
      <c r="P573" s="935"/>
      <c r="Q573" s="935"/>
      <c r="R573" s="935"/>
      <c r="S573" s="935"/>
      <c r="T573" s="935"/>
      <c r="U573" s="935"/>
      <c r="V573" s="935"/>
      <c r="W573" s="935"/>
      <c r="X573" s="935"/>
      <c r="Y573" s="935"/>
      <c r="Z573" s="935"/>
      <c r="AA573" s="48"/>
      <c r="AB573" s="48"/>
      <c r="AC573" s="48"/>
    </row>
    <row r="574" spans="1:68" ht="16.5" hidden="1" customHeight="1" x14ac:dyDescent="0.25">
      <c r="A574" s="770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63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54">
        <v>4680115885523</v>
      </c>
      <c r="E576" s="755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874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100</v>
      </c>
      <c r="Y576" s="742">
        <f>IFERROR(IF(X576="",0,CEILING((X576/$H576),1)*$H576),"")</f>
        <v>102</v>
      </c>
      <c r="Z576" s="36">
        <f>IFERROR(IF(Y576=0,"",ROUNDUP(Y576/H576,0)*0.01196),"")</f>
        <v>0.20332</v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106</v>
      </c>
      <c r="BN576" s="64">
        <f>IFERROR(Y576*I576/H576,"0")</f>
        <v>108.12</v>
      </c>
      <c r="BO576" s="64">
        <f>IFERROR(1/J576*(X576/H576),"0")</f>
        <v>0.16025641025641027</v>
      </c>
      <c r="BP576" s="64">
        <f>IFERROR(1/J576*(Y576/H576),"0")</f>
        <v>0.16346153846153846</v>
      </c>
    </row>
    <row r="577" spans="1:68" x14ac:dyDescent="0.2">
      <c r="A577" s="756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57"/>
      <c r="P577" s="771" t="s">
        <v>79</v>
      </c>
      <c r="Q577" s="772"/>
      <c r="R577" s="772"/>
      <c r="S577" s="772"/>
      <c r="T577" s="772"/>
      <c r="U577" s="772"/>
      <c r="V577" s="773"/>
      <c r="W577" s="37" t="s">
        <v>80</v>
      </c>
      <c r="X577" s="743">
        <f>IFERROR(X576/H576,"0")</f>
        <v>16.666666666666668</v>
      </c>
      <c r="Y577" s="743">
        <f>IFERROR(Y576/H576,"0")</f>
        <v>17</v>
      </c>
      <c r="Z577" s="743">
        <f>IFERROR(IF(Z576="",0,Z576),"0")</f>
        <v>0.20332</v>
      </c>
      <c r="AA577" s="744"/>
      <c r="AB577" s="744"/>
      <c r="AC577" s="744"/>
    </row>
    <row r="578" spans="1:68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57"/>
      <c r="P578" s="771" t="s">
        <v>79</v>
      </c>
      <c r="Q578" s="772"/>
      <c r="R578" s="772"/>
      <c r="S578" s="772"/>
      <c r="T578" s="772"/>
      <c r="U578" s="772"/>
      <c r="V578" s="773"/>
      <c r="W578" s="37" t="s">
        <v>68</v>
      </c>
      <c r="X578" s="743">
        <f>IFERROR(SUM(X576:X576),"0")</f>
        <v>100</v>
      </c>
      <c r="Y578" s="743">
        <f>IFERROR(SUM(Y576:Y576),"0")</f>
        <v>102</v>
      </c>
      <c r="Z578" s="37"/>
      <c r="AA578" s="744"/>
      <c r="AB578" s="744"/>
      <c r="AC578" s="744"/>
    </row>
    <row r="579" spans="1:68" ht="27.75" hidden="1" customHeight="1" x14ac:dyDescent="0.2">
      <c r="A579" s="934" t="s">
        <v>913</v>
      </c>
      <c r="B579" s="935"/>
      <c r="C579" s="935"/>
      <c r="D579" s="935"/>
      <c r="E579" s="935"/>
      <c r="F579" s="935"/>
      <c r="G579" s="935"/>
      <c r="H579" s="935"/>
      <c r="I579" s="935"/>
      <c r="J579" s="935"/>
      <c r="K579" s="935"/>
      <c r="L579" s="935"/>
      <c r="M579" s="935"/>
      <c r="N579" s="935"/>
      <c r="O579" s="935"/>
      <c r="P579" s="935"/>
      <c r="Q579" s="935"/>
      <c r="R579" s="935"/>
      <c r="S579" s="935"/>
      <c r="T579" s="935"/>
      <c r="U579" s="935"/>
      <c r="V579" s="935"/>
      <c r="W579" s="935"/>
      <c r="X579" s="935"/>
      <c r="Y579" s="935"/>
      <c r="Z579" s="935"/>
      <c r="AA579" s="48"/>
      <c r="AB579" s="48"/>
      <c r="AC579" s="48"/>
    </row>
    <row r="580" spans="1:68" ht="16.5" hidden="1" customHeight="1" x14ac:dyDescent="0.25">
      <c r="A580" s="770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63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54">
        <v>4640242181011</v>
      </c>
      <c r="E582" s="755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865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54">
        <v>4640242180441</v>
      </c>
      <c r="E583" s="755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838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54">
        <v>4640242180564</v>
      </c>
      <c r="E584" s="755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1059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800</v>
      </c>
      <c r="Y584" s="742">
        <f t="shared" si="98"/>
        <v>804</v>
      </c>
      <c r="Z584" s="36">
        <f>IFERROR(IF(Y584=0,"",ROUNDUP(Y584/H584,0)*0.01898),"")</f>
        <v>1.27166</v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829</v>
      </c>
      <c r="BN584" s="64">
        <f t="shared" si="100"/>
        <v>833.14499999999998</v>
      </c>
      <c r="BO584" s="64">
        <f t="shared" si="101"/>
        <v>1.0416666666666667</v>
      </c>
      <c r="BP584" s="64">
        <f t="shared" si="102"/>
        <v>1.046875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54">
        <v>4640242180922</v>
      </c>
      <c r="E585" s="755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1067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54">
        <v>4640242181189</v>
      </c>
      <c r="E586" s="755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4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54">
        <v>4640242180038</v>
      </c>
      <c r="E587" s="755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1032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54">
        <v>4640242181172</v>
      </c>
      <c r="E588" s="755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846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6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57"/>
      <c r="P589" s="771" t="s">
        <v>79</v>
      </c>
      <c r="Q589" s="772"/>
      <c r="R589" s="772"/>
      <c r="S589" s="772"/>
      <c r="T589" s="772"/>
      <c r="U589" s="772"/>
      <c r="V589" s="77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66.666666666666671</v>
      </c>
      <c r="Y589" s="743">
        <f>IFERROR(Y582/H582,"0")+IFERROR(Y583/H583,"0")+IFERROR(Y584/H584,"0")+IFERROR(Y585/H585,"0")+IFERROR(Y586/H586,"0")+IFERROR(Y587/H587,"0")+IFERROR(Y588/H588,"0")</f>
        <v>67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1.27166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57"/>
      <c r="P590" s="771" t="s">
        <v>79</v>
      </c>
      <c r="Q590" s="772"/>
      <c r="R590" s="772"/>
      <c r="S590" s="772"/>
      <c r="T590" s="772"/>
      <c r="U590" s="772"/>
      <c r="V590" s="773"/>
      <c r="W590" s="37" t="s">
        <v>68</v>
      </c>
      <c r="X590" s="743">
        <f>IFERROR(SUM(X582:X588),"0")</f>
        <v>800</v>
      </c>
      <c r="Y590" s="743">
        <f>IFERROR(SUM(Y582:Y588),"0")</f>
        <v>804</v>
      </c>
      <c r="Z590" s="37"/>
      <c r="AA590" s="744"/>
      <c r="AB590" s="744"/>
      <c r="AC590" s="744"/>
    </row>
    <row r="591" spans="1:68" ht="14.25" hidden="1" customHeight="1" x14ac:dyDescent="0.25">
      <c r="A591" s="763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54">
        <v>4640242180519</v>
      </c>
      <c r="E592" s="755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1046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54">
        <v>4640242180526</v>
      </c>
      <c r="E593" s="755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1030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54">
        <v>4640242180090</v>
      </c>
      <c r="E594" s="755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1160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54">
        <v>4640242181363</v>
      </c>
      <c r="E595" s="755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96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56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57"/>
      <c r="P596" s="771" t="s">
        <v>79</v>
      </c>
      <c r="Q596" s="772"/>
      <c r="R596" s="772"/>
      <c r="S596" s="772"/>
      <c r="T596" s="772"/>
      <c r="U596" s="772"/>
      <c r="V596" s="77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57"/>
      <c r="P597" s="771" t="s">
        <v>79</v>
      </c>
      <c r="Q597" s="772"/>
      <c r="R597" s="772"/>
      <c r="S597" s="772"/>
      <c r="T597" s="772"/>
      <c r="U597" s="772"/>
      <c r="V597" s="77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63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54">
        <v>4640242180816</v>
      </c>
      <c r="E599" s="755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751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54">
        <v>4640242180595</v>
      </c>
      <c r="E600" s="755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1159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54">
        <v>4640242181615</v>
      </c>
      <c r="E601" s="755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822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54">
        <v>4640242181639</v>
      </c>
      <c r="E602" s="755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55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54">
        <v>4640242181622</v>
      </c>
      <c r="E603" s="755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827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54">
        <v>4640242180908</v>
      </c>
      <c r="E604" s="755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63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54">
        <v>4640242180489</v>
      </c>
      <c r="E605" s="755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929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56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57"/>
      <c r="P606" s="771" t="s">
        <v>79</v>
      </c>
      <c r="Q606" s="772"/>
      <c r="R606" s="772"/>
      <c r="S606" s="772"/>
      <c r="T606" s="772"/>
      <c r="U606" s="772"/>
      <c r="V606" s="77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57"/>
      <c r="P607" s="771" t="s">
        <v>79</v>
      </c>
      <c r="Q607" s="772"/>
      <c r="R607" s="772"/>
      <c r="S607" s="772"/>
      <c r="T607" s="772"/>
      <c r="U607" s="772"/>
      <c r="V607" s="77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63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54">
        <v>4640242180533</v>
      </c>
      <c r="E609" s="755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77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54">
        <v>4640242180533</v>
      </c>
      <c r="E610" s="755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1022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500</v>
      </c>
      <c r="Y610" s="742">
        <f>IFERROR(IF(X610="",0,CEILING((X610/$H610),1)*$H610),"")</f>
        <v>507</v>
      </c>
      <c r="Z610" s="36">
        <f>IFERROR(IF(Y610=0,"",ROUNDUP(Y610/H610,0)*0.01898),"")</f>
        <v>1.2337</v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533.26923076923083</v>
      </c>
      <c r="BN610" s="64">
        <f>IFERROR(Y610*I610/H610,"0")</f>
        <v>540.73500000000001</v>
      </c>
      <c r="BO610" s="64">
        <f>IFERROR(1/J610*(X610/H610),"0")</f>
        <v>1.0016025641025641</v>
      </c>
      <c r="BP610" s="64">
        <f>IFERROR(1/J610*(Y610/H610),"0")</f>
        <v>1.015625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54">
        <v>4640242180540</v>
      </c>
      <c r="E611" s="755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3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54">
        <v>4640242181233</v>
      </c>
      <c r="E612" s="755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57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54">
        <v>4640242181226</v>
      </c>
      <c r="E613" s="755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1158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6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57"/>
      <c r="P614" s="771" t="s">
        <v>79</v>
      </c>
      <c r="Q614" s="772"/>
      <c r="R614" s="772"/>
      <c r="S614" s="772"/>
      <c r="T614" s="772"/>
      <c r="U614" s="772"/>
      <c r="V614" s="773"/>
      <c r="W614" s="37" t="s">
        <v>80</v>
      </c>
      <c r="X614" s="743">
        <f>IFERROR(X609/H609,"0")+IFERROR(X610/H610,"0")+IFERROR(X611/H611,"0")+IFERROR(X612/H612,"0")+IFERROR(X613/H613,"0")</f>
        <v>64.102564102564102</v>
      </c>
      <c r="Y614" s="743">
        <f>IFERROR(Y609/H609,"0")+IFERROR(Y610/H610,"0")+IFERROR(Y611/H611,"0")+IFERROR(Y612/H612,"0")+IFERROR(Y613/H613,"0")</f>
        <v>65</v>
      </c>
      <c r="Z614" s="743">
        <f>IFERROR(IF(Z609="",0,Z609),"0")+IFERROR(IF(Z610="",0,Z610),"0")+IFERROR(IF(Z611="",0,Z611),"0")+IFERROR(IF(Z612="",0,Z612),"0")+IFERROR(IF(Z613="",0,Z613),"0")</f>
        <v>1.2337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57"/>
      <c r="P615" s="771" t="s">
        <v>79</v>
      </c>
      <c r="Q615" s="772"/>
      <c r="R615" s="772"/>
      <c r="S615" s="772"/>
      <c r="T615" s="772"/>
      <c r="U615" s="772"/>
      <c r="V615" s="773"/>
      <c r="W615" s="37" t="s">
        <v>68</v>
      </c>
      <c r="X615" s="743">
        <f>IFERROR(SUM(X609:X613),"0")</f>
        <v>500</v>
      </c>
      <c r="Y615" s="743">
        <f>IFERROR(SUM(Y609:Y613),"0")</f>
        <v>507</v>
      </c>
      <c r="Z615" s="37"/>
      <c r="AA615" s="744"/>
      <c r="AB615" s="744"/>
      <c r="AC615" s="744"/>
    </row>
    <row r="616" spans="1:68" ht="14.25" hidden="1" customHeight="1" x14ac:dyDescent="0.25">
      <c r="A616" s="763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54">
        <v>4640242180120</v>
      </c>
      <c r="E617" s="755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75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54">
        <v>4640242180120</v>
      </c>
      <c r="E618" s="755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28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54">
        <v>4640242180137</v>
      </c>
      <c r="E619" s="755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53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54">
        <v>4640242180137</v>
      </c>
      <c r="E620" s="755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33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56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57"/>
      <c r="P621" s="771" t="s">
        <v>79</v>
      </c>
      <c r="Q621" s="772"/>
      <c r="R621" s="772"/>
      <c r="S621" s="772"/>
      <c r="T621" s="772"/>
      <c r="U621" s="772"/>
      <c r="V621" s="77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57"/>
      <c r="P622" s="771" t="s">
        <v>79</v>
      </c>
      <c r="Q622" s="772"/>
      <c r="R622" s="772"/>
      <c r="S622" s="772"/>
      <c r="T622" s="772"/>
      <c r="U622" s="772"/>
      <c r="V622" s="77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70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63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54">
        <v>4640242180045</v>
      </c>
      <c r="E625" s="755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781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54">
        <v>4640242180601</v>
      </c>
      <c r="E626" s="755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1138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56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57"/>
      <c r="P627" s="771" t="s">
        <v>79</v>
      </c>
      <c r="Q627" s="772"/>
      <c r="R627" s="772"/>
      <c r="S627" s="772"/>
      <c r="T627" s="772"/>
      <c r="U627" s="772"/>
      <c r="V627" s="77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57"/>
      <c r="P628" s="771" t="s">
        <v>79</v>
      </c>
      <c r="Q628" s="772"/>
      <c r="R628" s="772"/>
      <c r="S628" s="772"/>
      <c r="T628" s="772"/>
      <c r="U628" s="772"/>
      <c r="V628" s="77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63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54">
        <v>4640242180090</v>
      </c>
      <c r="E630" s="755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49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56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57"/>
      <c r="P631" s="771" t="s">
        <v>79</v>
      </c>
      <c r="Q631" s="772"/>
      <c r="R631" s="772"/>
      <c r="S631" s="772"/>
      <c r="T631" s="772"/>
      <c r="U631" s="772"/>
      <c r="V631" s="77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57"/>
      <c r="P632" s="771" t="s">
        <v>79</v>
      </c>
      <c r="Q632" s="772"/>
      <c r="R632" s="772"/>
      <c r="S632" s="772"/>
      <c r="T632" s="772"/>
      <c r="U632" s="772"/>
      <c r="V632" s="77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63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54">
        <v>4640242180076</v>
      </c>
      <c r="E634" s="755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1098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56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57"/>
      <c r="P635" s="771" t="s">
        <v>79</v>
      </c>
      <c r="Q635" s="772"/>
      <c r="R635" s="772"/>
      <c r="S635" s="772"/>
      <c r="T635" s="772"/>
      <c r="U635" s="772"/>
      <c r="V635" s="77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57"/>
      <c r="P636" s="771" t="s">
        <v>79</v>
      </c>
      <c r="Q636" s="772"/>
      <c r="R636" s="772"/>
      <c r="S636" s="772"/>
      <c r="T636" s="772"/>
      <c r="U636" s="772"/>
      <c r="V636" s="77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63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54">
        <v>4640242180113</v>
      </c>
      <c r="E638" s="755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40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54">
        <v>4640242180106</v>
      </c>
      <c r="E639" s="755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70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56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57"/>
      <c r="P640" s="771" t="s">
        <v>79</v>
      </c>
      <c r="Q640" s="772"/>
      <c r="R640" s="772"/>
      <c r="S640" s="772"/>
      <c r="T640" s="772"/>
      <c r="U640" s="772"/>
      <c r="V640" s="77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57"/>
      <c r="P641" s="771" t="s">
        <v>79</v>
      </c>
      <c r="Q641" s="772"/>
      <c r="R641" s="772"/>
      <c r="S641" s="772"/>
      <c r="T641" s="772"/>
      <c r="U641" s="772"/>
      <c r="V641" s="77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66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985"/>
      <c r="P642" s="817" t="s">
        <v>1032</v>
      </c>
      <c r="Q642" s="818"/>
      <c r="R642" s="818"/>
      <c r="S642" s="818"/>
      <c r="T642" s="818"/>
      <c r="U642" s="818"/>
      <c r="V642" s="7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15392.8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15542.179999999998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985"/>
      <c r="P643" s="817" t="s">
        <v>1033</v>
      </c>
      <c r="Q643" s="818"/>
      <c r="R643" s="818"/>
      <c r="S643" s="818"/>
      <c r="T643" s="818"/>
      <c r="U643" s="818"/>
      <c r="V643" s="766"/>
      <c r="W643" s="37" t="s">
        <v>68</v>
      </c>
      <c r="X643" s="743">
        <f>IFERROR(SUM(BM22:BM639),"0")</f>
        <v>16381.636449708903</v>
      </c>
      <c r="Y643" s="743">
        <f>IFERROR(SUM(BN22:BN639),"0")</f>
        <v>16539.431000000004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985"/>
      <c r="P644" s="817" t="s">
        <v>1034</v>
      </c>
      <c r="Q644" s="818"/>
      <c r="R644" s="818"/>
      <c r="S644" s="818"/>
      <c r="T644" s="818"/>
      <c r="U644" s="818"/>
      <c r="V644" s="766"/>
      <c r="W644" s="37" t="s">
        <v>1035</v>
      </c>
      <c r="X644" s="38">
        <f>ROUNDUP(SUM(BO22:BO639),0)</f>
        <v>28</v>
      </c>
      <c r="Y644" s="38">
        <f>ROUNDUP(SUM(BP22:BP639),0)</f>
        <v>28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985"/>
      <c r="P645" s="817" t="s">
        <v>1036</v>
      </c>
      <c r="Q645" s="818"/>
      <c r="R645" s="818"/>
      <c r="S645" s="818"/>
      <c r="T645" s="818"/>
      <c r="U645" s="818"/>
      <c r="V645" s="766"/>
      <c r="W645" s="37" t="s">
        <v>68</v>
      </c>
      <c r="X645" s="743">
        <f>GrossWeightTotal+PalletQtyTotal*25</f>
        <v>17081.636449708902</v>
      </c>
      <c r="Y645" s="743">
        <f>GrossWeightTotalR+PalletQtyTotalR*25</f>
        <v>17239.431000000004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985"/>
      <c r="P646" s="817" t="s">
        <v>1037</v>
      </c>
      <c r="Q646" s="818"/>
      <c r="R646" s="818"/>
      <c r="S646" s="818"/>
      <c r="T646" s="818"/>
      <c r="U646" s="818"/>
      <c r="V646" s="7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2993.7297783176919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3017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985"/>
      <c r="P647" s="817" t="s">
        <v>1038</v>
      </c>
      <c r="Q647" s="818"/>
      <c r="R647" s="818"/>
      <c r="S647" s="818"/>
      <c r="T647" s="818"/>
      <c r="U647" s="818"/>
      <c r="V647" s="7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33.338410000000003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74" t="s">
        <v>87</v>
      </c>
      <c r="D649" s="1094"/>
      <c r="E649" s="1094"/>
      <c r="F649" s="1094"/>
      <c r="G649" s="1094"/>
      <c r="H649" s="894"/>
      <c r="I649" s="774" t="s">
        <v>285</v>
      </c>
      <c r="J649" s="1094"/>
      <c r="K649" s="1094"/>
      <c r="L649" s="1094"/>
      <c r="M649" s="1094"/>
      <c r="N649" s="1094"/>
      <c r="O649" s="1094"/>
      <c r="P649" s="1094"/>
      <c r="Q649" s="1094"/>
      <c r="R649" s="1094"/>
      <c r="S649" s="1094"/>
      <c r="T649" s="1094"/>
      <c r="U649" s="1094"/>
      <c r="V649" s="1094"/>
      <c r="W649" s="894"/>
      <c r="X649" s="774" t="s">
        <v>631</v>
      </c>
      <c r="Y649" s="894"/>
      <c r="Z649" s="774" t="s">
        <v>715</v>
      </c>
      <c r="AA649" s="1094"/>
      <c r="AB649" s="1094"/>
      <c r="AC649" s="894"/>
      <c r="AD649" s="738" t="s">
        <v>805</v>
      </c>
      <c r="AE649" s="738" t="s">
        <v>907</v>
      </c>
      <c r="AF649" s="774" t="s">
        <v>913</v>
      </c>
      <c r="AG649" s="894"/>
    </row>
    <row r="650" spans="1:33" ht="14.25" customHeight="1" thickTop="1" x14ac:dyDescent="0.2">
      <c r="A650" s="895" t="s">
        <v>1041</v>
      </c>
      <c r="B650" s="774" t="s">
        <v>62</v>
      </c>
      <c r="C650" s="774" t="s">
        <v>88</v>
      </c>
      <c r="D650" s="774" t="s">
        <v>113</v>
      </c>
      <c r="E650" s="774" t="s">
        <v>184</v>
      </c>
      <c r="F650" s="774" t="s">
        <v>210</v>
      </c>
      <c r="G650" s="774" t="s">
        <v>251</v>
      </c>
      <c r="H650" s="774" t="s">
        <v>87</v>
      </c>
      <c r="I650" s="774" t="s">
        <v>286</v>
      </c>
      <c r="J650" s="774" t="s">
        <v>315</v>
      </c>
      <c r="K650" s="774" t="s">
        <v>391</v>
      </c>
      <c r="L650" s="774" t="s">
        <v>411</v>
      </c>
      <c r="M650" s="774" t="s">
        <v>436</v>
      </c>
      <c r="N650" s="739"/>
      <c r="O650" s="774" t="s">
        <v>463</v>
      </c>
      <c r="P650" s="774" t="s">
        <v>466</v>
      </c>
      <c r="Q650" s="774" t="s">
        <v>475</v>
      </c>
      <c r="R650" s="774" t="s">
        <v>493</v>
      </c>
      <c r="S650" s="774" t="s">
        <v>506</v>
      </c>
      <c r="T650" s="774" t="s">
        <v>519</v>
      </c>
      <c r="U650" s="774" t="s">
        <v>532</v>
      </c>
      <c r="V650" s="774" t="s">
        <v>536</v>
      </c>
      <c r="W650" s="774" t="s">
        <v>618</v>
      </c>
      <c r="X650" s="774" t="s">
        <v>632</v>
      </c>
      <c r="Y650" s="774" t="s">
        <v>673</v>
      </c>
      <c r="Z650" s="774" t="s">
        <v>716</v>
      </c>
      <c r="AA650" s="774" t="s">
        <v>769</v>
      </c>
      <c r="AB650" s="774" t="s">
        <v>786</v>
      </c>
      <c r="AC650" s="774" t="s">
        <v>798</v>
      </c>
      <c r="AD650" s="774" t="s">
        <v>805</v>
      </c>
      <c r="AE650" s="774" t="s">
        <v>907</v>
      </c>
      <c r="AF650" s="774" t="s">
        <v>913</v>
      </c>
      <c r="AG650" s="774" t="s">
        <v>1007</v>
      </c>
    </row>
    <row r="651" spans="1:33" ht="13.5" customHeight="1" thickBot="1" x14ac:dyDescent="0.25">
      <c r="A651" s="896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39"/>
      <c r="O651" s="775"/>
      <c r="P651" s="775"/>
      <c r="Q651" s="775"/>
      <c r="R651" s="775"/>
      <c r="S651" s="775"/>
      <c r="T651" s="775"/>
      <c r="U651" s="775"/>
      <c r="V651" s="775"/>
      <c r="W651" s="775"/>
      <c r="X651" s="775"/>
      <c r="Y651" s="775"/>
      <c r="Z651" s="775"/>
      <c r="AA651" s="775"/>
      <c r="AB651" s="775"/>
      <c r="AC651" s="775"/>
      <c r="AD651" s="775"/>
      <c r="AE651" s="775"/>
      <c r="AF651" s="775"/>
      <c r="AG651" s="775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603.6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939.6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1402.38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1188.9000000000001</v>
      </c>
      <c r="G652" s="46">
        <f>IFERROR(Y139*1,"0")+IFERROR(Y140*1,"0")+IFERROR(Y144*1,"0")+IFERROR(Y145*1,"0")+IFERROR(Y149*1,"0")+IFERROR(Y150*1,"0")</f>
        <v>203.2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100.80000000000001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1817.6999999999998</v>
      </c>
      <c r="K652" s="46">
        <f>IFERROR(Y235*1,"0")+IFERROR(Y236*1,"0")+IFERROR(Y237*1,"0")+IFERROR(Y238*1,"0")+IFERROR(Y239*1,"0")+IFERROR(Y240*1,"0")+IFERROR(Y241*1,"0")+IFERROR(Y242*1,"0")</f>
        <v>104.39999999999999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216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152.80000000000001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50.400000000000006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460.79999999999995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1257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657.36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259.20000000000005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4715.04</v>
      </c>
      <c r="AE652" s="46">
        <f>IFERROR(Y576*1,"0")</f>
        <v>102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1311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91,40"/>
        <filter val="1 200,00"/>
        <filter val="1 500,00"/>
        <filter val="1 700,00"/>
        <filter val="100,00"/>
        <filter val="11,42"/>
        <filter val="118,30"/>
        <filter val="12,82"/>
        <filter val="15 392,80"/>
        <filter val="150,00"/>
        <filter val="16 381,64"/>
        <filter val="16,67"/>
        <filter val="166,67"/>
        <filter val="17 081,64"/>
        <filter val="18,52"/>
        <filter val="189,39"/>
        <filter val="2 000,00"/>
        <filter val="2 993,73"/>
        <filter val="200,00"/>
        <filter val="23,81"/>
        <filter val="24,00"/>
        <filter val="250,00"/>
        <filter val="256,07"/>
        <filter val="268,22"/>
        <filter val="27,78"/>
        <filter val="28"/>
        <filter val="300,00"/>
        <filter val="31,25"/>
        <filter val="32,05"/>
        <filter val="321,97"/>
        <filter val="324,00"/>
        <filter val="35,71"/>
        <filter val="378,79"/>
        <filter val="39,22"/>
        <filter val="400,00"/>
        <filter val="46,30"/>
        <filter val="491,40"/>
        <filter val="492,68"/>
        <filter val="50,00"/>
        <filter val="500,00"/>
        <filter val="54,17"/>
        <filter val="55,56"/>
        <filter val="596,00"/>
        <filter val="600,00"/>
        <filter val="64,10"/>
        <filter val="66,67"/>
        <filter val="70,30"/>
        <filter val="8,62"/>
        <filter val="800,00"/>
        <filter val="824,00"/>
        <filter val="891,40"/>
        <filter val="9,26"/>
        <filter val="90,00"/>
        <filter val="96,00"/>
      </filters>
    </filterColumn>
    <filterColumn colId="29" showButton="0"/>
    <filterColumn colId="30" showButton="0"/>
  </autoFilter>
  <mergeCells count="1149"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G650:G651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P626:T626"/>
    <mergeCell ref="D376:E376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P39:T39"/>
    <mergeCell ref="P46:V46"/>
    <mergeCell ref="W17:W1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78:T78"/>
    <mergeCell ref="D369:E369"/>
    <mergeCell ref="P556:T55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A146:O147"/>
    <mergeCell ref="P283:T283"/>
    <mergeCell ref="D264:E26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P225:V225"/>
    <mergeCell ref="A156:O157"/>
    <mergeCell ref="P51:T51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