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4F7CAE-6E50-475D-BE26-5F068213C318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заказа'!$B$66:$B$66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заказа'!$B$133:$B$133</definedName>
    <definedName name="ProductId66">'Бланк заказа'!$B$134:$B$134</definedName>
    <definedName name="ProductId67">'Бланк заказа'!$B$139:$B$139</definedName>
    <definedName name="ProductId68">'Бланк заказа'!$B$140:$B$140</definedName>
    <definedName name="ProductId69">'Бланк заказа'!$B$144:$B$144</definedName>
    <definedName name="ProductId7">'Бланк заказа'!$B$36:$B$36</definedName>
    <definedName name="ProductId70">'Бланк заказа'!$B$145:$B$145</definedName>
    <definedName name="ProductId71">'Бланк заказа'!$B$149:$B$149</definedName>
    <definedName name="ProductId72">'Бланк заказа'!$B$150:$B$150</definedName>
    <definedName name="ProductId73">'Бланк заказа'!$B$155:$B$155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заказа'!$B$167:$B$167</definedName>
    <definedName name="ProductId8">'Бланк заказа'!$B$37:$B$37</definedName>
    <definedName name="ProductId80">'Бланк заказа'!$B$168:$B$168</definedName>
    <definedName name="ProductId81">'Бланк заказа'!$B$174:$B$174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заказа'!$B$191:$B$191</definedName>
    <definedName name="ProductId92">'Бланк заказа'!$B$192:$B$192</definedName>
    <definedName name="ProductId93">'Бланк заказа'!$B$196:$B$196</definedName>
    <definedName name="ProductId94">'Бланк заказа'!$B$197:$B$197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заказа'!$X$66:$X$66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заказа'!$X$133:$X$133</definedName>
    <definedName name="SalesQty66">'Бланк заказа'!$X$134:$X$134</definedName>
    <definedName name="SalesQty67">'Бланк заказа'!$X$139:$X$139</definedName>
    <definedName name="SalesQty68">'Бланк заказа'!$X$140:$X$140</definedName>
    <definedName name="SalesQty69">'Бланк заказа'!$X$144:$X$144</definedName>
    <definedName name="SalesQty7">'Бланк заказа'!$X$36:$X$36</definedName>
    <definedName name="SalesQty70">'Бланк заказа'!$X$145:$X$145</definedName>
    <definedName name="SalesQty71">'Бланк заказа'!$X$149:$X$149</definedName>
    <definedName name="SalesQty72">'Бланк заказа'!$X$150:$X$150</definedName>
    <definedName name="SalesQty73">'Бланк заказа'!$X$155:$X$155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заказа'!$X$167:$X$167</definedName>
    <definedName name="SalesQty8">'Бланк заказа'!$X$37:$X$37</definedName>
    <definedName name="SalesQty80">'Бланк заказа'!$X$168:$X$168</definedName>
    <definedName name="SalesQty81">'Бланк заказа'!$X$174:$X$174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заказа'!$X$191:$X$191</definedName>
    <definedName name="SalesQty92">'Бланк заказа'!$X$192:$X$192</definedName>
    <definedName name="SalesQty93">'Бланк заказа'!$X$196:$X$196</definedName>
    <definedName name="SalesQty94">'Бланк заказа'!$X$197:$X$197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заказа'!$Y$66:$Y$66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заказа'!$Y$133:$Y$133</definedName>
    <definedName name="SalesRoundBox66">'Бланк заказа'!$Y$134:$Y$134</definedName>
    <definedName name="SalesRoundBox67">'Бланк заказа'!$Y$139:$Y$139</definedName>
    <definedName name="SalesRoundBox68">'Бланк заказа'!$Y$140:$Y$140</definedName>
    <definedName name="SalesRoundBox69">'Бланк заказа'!$Y$144:$Y$144</definedName>
    <definedName name="SalesRoundBox7">'Бланк заказа'!$Y$36:$Y$36</definedName>
    <definedName name="SalesRoundBox70">'Бланк заказа'!$Y$145:$Y$145</definedName>
    <definedName name="SalesRoundBox71">'Бланк заказа'!$Y$149:$Y$149</definedName>
    <definedName name="SalesRoundBox72">'Бланк заказа'!$Y$150:$Y$150</definedName>
    <definedName name="SalesRoundBox73">'Бланк заказа'!$Y$155:$Y$155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заказа'!$Y$167:$Y$167</definedName>
    <definedName name="SalesRoundBox8">'Бланк заказа'!$Y$37:$Y$37</definedName>
    <definedName name="SalesRoundBox80">'Бланк заказа'!$Y$168:$Y$168</definedName>
    <definedName name="SalesRoundBox81">'Бланк заказа'!$Y$174:$Y$174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заказа'!$Y$191:$Y$191</definedName>
    <definedName name="SalesRoundBox92">'Бланк заказа'!$Y$192:$Y$192</definedName>
    <definedName name="SalesRoundBox93">'Бланк заказа'!$Y$196:$Y$196</definedName>
    <definedName name="SalesRoundBox94">'Бланк заказа'!$Y$197:$Y$197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заказа'!$W$66:$W$66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заказа'!$W$133:$W$133</definedName>
    <definedName name="UnitOfMeasure66">'Бланк заказа'!$W$134:$W$134</definedName>
    <definedName name="UnitOfMeasure67">'Бланк заказа'!$W$139:$W$139</definedName>
    <definedName name="UnitOfMeasure68">'Бланк заказа'!$W$140:$W$140</definedName>
    <definedName name="UnitOfMeasure69">'Бланк заказа'!$W$144:$W$144</definedName>
    <definedName name="UnitOfMeasure7">'Бланк заказа'!$W$36:$W$36</definedName>
    <definedName name="UnitOfMeasure70">'Бланк заказа'!$W$145:$W$145</definedName>
    <definedName name="UnitOfMeasure71">'Бланк заказа'!$W$149:$W$149</definedName>
    <definedName name="UnitOfMeasure72">'Бланк заказа'!$W$150:$W$150</definedName>
    <definedName name="UnitOfMeasure73">'Бланк заказа'!$W$155:$W$155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заказа'!$W$167:$W$167</definedName>
    <definedName name="UnitOfMeasure8">'Бланк заказа'!$W$37:$W$37</definedName>
    <definedName name="UnitOfMeasure80">'Бланк заказа'!$W$168:$W$168</definedName>
    <definedName name="UnitOfMeasure81">'Бланк заказа'!$W$174:$W$174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заказа'!$W$191:$W$191</definedName>
    <definedName name="UnitOfMeasure92">'Бланк заказа'!$W$192:$W$192</definedName>
    <definedName name="UnitOfMeasure93">'Бланк заказа'!$W$196:$W$196</definedName>
    <definedName name="UnitOfMeasure94">'Бланк заказа'!$W$197:$W$197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X640" i="1"/>
  <c r="BO639" i="1"/>
  <c r="BM639" i="1"/>
  <c r="Y639" i="1"/>
  <c r="BP639" i="1" s="1"/>
  <c r="BO638" i="1"/>
  <c r="BM638" i="1"/>
  <c r="Y638" i="1"/>
  <c r="X636" i="1"/>
  <c r="Y635" i="1"/>
  <c r="X635" i="1"/>
  <c r="BO634" i="1"/>
  <c r="BM634" i="1"/>
  <c r="Z634" i="1"/>
  <c r="Z635" i="1" s="1"/>
  <c r="Y634" i="1"/>
  <c r="Y636" i="1" s="1"/>
  <c r="X632" i="1"/>
  <c r="X631" i="1"/>
  <c r="BO630" i="1"/>
  <c r="BM630" i="1"/>
  <c r="Y630" i="1"/>
  <c r="X628" i="1"/>
  <c r="X627" i="1"/>
  <c r="BP626" i="1"/>
  <c r="BO626" i="1"/>
  <c r="BM626" i="1"/>
  <c r="Y626" i="1"/>
  <c r="BN626" i="1" s="1"/>
  <c r="BO625" i="1"/>
  <c r="BM625" i="1"/>
  <c r="Y625" i="1"/>
  <c r="Z625" i="1" s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Z612" i="1" s="1"/>
  <c r="BO611" i="1"/>
  <c r="BM611" i="1"/>
  <c r="Y611" i="1"/>
  <c r="BP611" i="1" s="1"/>
  <c r="BO610" i="1"/>
  <c r="BM610" i="1"/>
  <c r="Y610" i="1"/>
  <c r="Z610" i="1" s="1"/>
  <c r="BP609" i="1"/>
  <c r="BO609" i="1"/>
  <c r="BN609" i="1"/>
  <c r="BM609" i="1"/>
  <c r="Z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N595" i="1"/>
  <c r="BM595" i="1"/>
  <c r="Z595" i="1"/>
  <c r="Y595" i="1"/>
  <c r="BP595" i="1" s="1"/>
  <c r="BO594" i="1"/>
  <c r="BM594" i="1"/>
  <c r="Y594" i="1"/>
  <c r="Z594" i="1" s="1"/>
  <c r="BO593" i="1"/>
  <c r="BM593" i="1"/>
  <c r="Y593" i="1"/>
  <c r="BP593" i="1" s="1"/>
  <c r="BO592" i="1"/>
  <c r="BM592" i="1"/>
  <c r="Y592" i="1"/>
  <c r="BP592" i="1" s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Z584" i="1" s="1"/>
  <c r="BO583" i="1"/>
  <c r="BM583" i="1"/>
  <c r="Y583" i="1"/>
  <c r="BO582" i="1"/>
  <c r="BM582" i="1"/>
  <c r="Y582" i="1"/>
  <c r="X578" i="1"/>
  <c r="X577" i="1"/>
  <c r="BO576" i="1"/>
  <c r="BM576" i="1"/>
  <c r="Y576" i="1"/>
  <c r="AE652" i="1" s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BP564" i="1" s="1"/>
  <c r="P564" i="1"/>
  <c r="BO563" i="1"/>
  <c r="BM563" i="1"/>
  <c r="Z563" i="1"/>
  <c r="Y563" i="1"/>
  <c r="BP563" i="1" s="1"/>
  <c r="P563" i="1"/>
  <c r="X561" i="1"/>
  <c r="X560" i="1"/>
  <c r="BO559" i="1"/>
  <c r="BM559" i="1"/>
  <c r="Y559" i="1"/>
  <c r="Z559" i="1" s="1"/>
  <c r="P559" i="1"/>
  <c r="BO558" i="1"/>
  <c r="BM558" i="1"/>
  <c r="Y558" i="1"/>
  <c r="BP558" i="1" s="1"/>
  <c r="P558" i="1"/>
  <c r="BO557" i="1"/>
  <c r="BM557" i="1"/>
  <c r="Y557" i="1"/>
  <c r="BO556" i="1"/>
  <c r="BM556" i="1"/>
  <c r="Y556" i="1"/>
  <c r="P556" i="1"/>
  <c r="BO555" i="1"/>
  <c r="BM555" i="1"/>
  <c r="Y555" i="1"/>
  <c r="BP555" i="1" s="1"/>
  <c r="BO554" i="1"/>
  <c r="BM554" i="1"/>
  <c r="Y554" i="1"/>
  <c r="BP554" i="1" s="1"/>
  <c r="P554" i="1"/>
  <c r="BO553" i="1"/>
  <c r="BM553" i="1"/>
  <c r="Y553" i="1"/>
  <c r="BO552" i="1"/>
  <c r="BM552" i="1"/>
  <c r="Y552" i="1"/>
  <c r="BO551" i="1"/>
  <c r="BM551" i="1"/>
  <c r="Y551" i="1"/>
  <c r="BO550" i="1"/>
  <c r="BN550" i="1"/>
  <c r="BM550" i="1"/>
  <c r="Z550" i="1"/>
  <c r="Y550" i="1"/>
  <c r="BP550" i="1" s="1"/>
  <c r="BO549" i="1"/>
  <c r="BM549" i="1"/>
  <c r="Z549" i="1"/>
  <c r="Y549" i="1"/>
  <c r="BP549" i="1" s="1"/>
  <c r="BP548" i="1"/>
  <c r="BO548" i="1"/>
  <c r="BM548" i="1"/>
  <c r="Y548" i="1"/>
  <c r="X546" i="1"/>
  <c r="X545" i="1"/>
  <c r="BO544" i="1"/>
  <c r="BM544" i="1"/>
  <c r="Y544" i="1"/>
  <c r="BP544" i="1" s="1"/>
  <c r="BO543" i="1"/>
  <c r="BM543" i="1"/>
  <c r="Y543" i="1"/>
  <c r="BP543" i="1" s="1"/>
  <c r="BO542" i="1"/>
  <c r="BM542" i="1"/>
  <c r="Y542" i="1"/>
  <c r="BP542" i="1" s="1"/>
  <c r="BO541" i="1"/>
  <c r="BM541" i="1"/>
  <c r="Y541" i="1"/>
  <c r="P541" i="1"/>
  <c r="X539" i="1"/>
  <c r="X538" i="1"/>
  <c r="BO537" i="1"/>
  <c r="BM537" i="1"/>
  <c r="Y537" i="1"/>
  <c r="BP537" i="1" s="1"/>
  <c r="BO536" i="1"/>
  <c r="BM536" i="1"/>
  <c r="Y536" i="1"/>
  <c r="BP536" i="1" s="1"/>
  <c r="P536" i="1"/>
  <c r="BP535" i="1"/>
  <c r="BO535" i="1"/>
  <c r="BN535" i="1"/>
  <c r="BM535" i="1"/>
  <c r="Z535" i="1"/>
  <c r="Y535" i="1"/>
  <c r="BO534" i="1"/>
  <c r="BM534" i="1"/>
  <c r="Y534" i="1"/>
  <c r="P534" i="1"/>
  <c r="BO533" i="1"/>
  <c r="BM533" i="1"/>
  <c r="Y533" i="1"/>
  <c r="BP533" i="1" s="1"/>
  <c r="P533" i="1"/>
  <c r="BP532" i="1"/>
  <c r="BO532" i="1"/>
  <c r="BM532" i="1"/>
  <c r="Y532" i="1"/>
  <c r="BN532" i="1" s="1"/>
  <c r="BP531" i="1"/>
  <c r="BO531" i="1"/>
  <c r="BN531" i="1"/>
  <c r="BM531" i="1"/>
  <c r="Z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O528" i="1"/>
  <c r="BM528" i="1"/>
  <c r="Y528" i="1"/>
  <c r="Z528" i="1" s="1"/>
  <c r="P528" i="1"/>
  <c r="BO527" i="1"/>
  <c r="BM527" i="1"/>
  <c r="Y527" i="1"/>
  <c r="BP527" i="1" s="1"/>
  <c r="P527" i="1"/>
  <c r="BP526" i="1"/>
  <c r="BO526" i="1"/>
  <c r="BN526" i="1"/>
  <c r="BM526" i="1"/>
  <c r="Z526" i="1"/>
  <c r="Y526" i="1"/>
  <c r="P526" i="1"/>
  <c r="BO525" i="1"/>
  <c r="BM525" i="1"/>
  <c r="Y525" i="1"/>
  <c r="BP525" i="1" s="1"/>
  <c r="P525" i="1"/>
  <c r="BO524" i="1"/>
  <c r="BM524" i="1"/>
  <c r="Y524" i="1"/>
  <c r="BP524" i="1" s="1"/>
  <c r="P524" i="1"/>
  <c r="BO523" i="1"/>
  <c r="BM523" i="1"/>
  <c r="Y523" i="1"/>
  <c r="BP523" i="1" s="1"/>
  <c r="P523" i="1"/>
  <c r="BO522" i="1"/>
  <c r="BN522" i="1"/>
  <c r="BM522" i="1"/>
  <c r="Z522" i="1"/>
  <c r="Y522" i="1"/>
  <c r="BP522" i="1" s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M512" i="1"/>
  <c r="Y512" i="1"/>
  <c r="AC652" i="1" s="1"/>
  <c r="P512" i="1"/>
  <c r="X509" i="1"/>
  <c r="Y508" i="1"/>
  <c r="X508" i="1"/>
  <c r="BO507" i="1"/>
  <c r="BM507" i="1"/>
  <c r="Z507" i="1"/>
  <c r="Y507" i="1"/>
  <c r="BP507" i="1" s="1"/>
  <c r="BP506" i="1"/>
  <c r="BO506" i="1"/>
  <c r="BM506" i="1"/>
  <c r="Y506" i="1"/>
  <c r="BN506" i="1" s="1"/>
  <c r="BP505" i="1"/>
  <c r="BO505" i="1"/>
  <c r="BN505" i="1"/>
  <c r="BM505" i="1"/>
  <c r="Z505" i="1"/>
  <c r="Y505" i="1"/>
  <c r="P505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Z497" i="1" s="1"/>
  <c r="X495" i="1"/>
  <c r="X494" i="1"/>
  <c r="BO493" i="1"/>
  <c r="BM493" i="1"/>
  <c r="Y493" i="1"/>
  <c r="P493" i="1"/>
  <c r="X490" i="1"/>
  <c r="X489" i="1"/>
  <c r="BO488" i="1"/>
  <c r="BM488" i="1"/>
  <c r="Y488" i="1"/>
  <c r="Y489" i="1" s="1"/>
  <c r="P488" i="1"/>
  <c r="X486" i="1"/>
  <c r="X485" i="1"/>
  <c r="BO484" i="1"/>
  <c r="BM484" i="1"/>
  <c r="Y484" i="1"/>
  <c r="BP484" i="1" s="1"/>
  <c r="P484" i="1"/>
  <c r="BO483" i="1"/>
  <c r="BM483" i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P478" i="1" s="1"/>
  <c r="BO477" i="1"/>
  <c r="BM477" i="1"/>
  <c r="Y477" i="1"/>
  <c r="BP477" i="1" s="1"/>
  <c r="P477" i="1"/>
  <c r="BP476" i="1"/>
  <c r="BO476" i="1"/>
  <c r="BN476" i="1"/>
  <c r="BM476" i="1"/>
  <c r="Z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O473" i="1"/>
  <c r="BM473" i="1"/>
  <c r="Z473" i="1"/>
  <c r="Y473" i="1"/>
  <c r="BP473" i="1" s="1"/>
  <c r="P473" i="1"/>
  <c r="BO472" i="1"/>
  <c r="BM472" i="1"/>
  <c r="Y472" i="1"/>
  <c r="BP472" i="1" s="1"/>
  <c r="BO471" i="1"/>
  <c r="BM471" i="1"/>
  <c r="Y471" i="1"/>
  <c r="BP471" i="1" s="1"/>
  <c r="P471" i="1"/>
  <c r="BP470" i="1"/>
  <c r="BO470" i="1"/>
  <c r="BM470" i="1"/>
  <c r="Y470" i="1"/>
  <c r="BN470" i="1" s="1"/>
  <c r="P470" i="1"/>
  <c r="BO469" i="1"/>
  <c r="BM469" i="1"/>
  <c r="Y469" i="1"/>
  <c r="BP469" i="1" s="1"/>
  <c r="BO468" i="1"/>
  <c r="BM468" i="1"/>
  <c r="Y468" i="1"/>
  <c r="BP468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BO465" i="1"/>
  <c r="BM465" i="1"/>
  <c r="Z465" i="1"/>
  <c r="Y465" i="1"/>
  <c r="BP465" i="1" s="1"/>
  <c r="BP464" i="1"/>
  <c r="BO464" i="1"/>
  <c r="BM464" i="1"/>
  <c r="Y464" i="1"/>
  <c r="X460" i="1"/>
  <c r="X459" i="1"/>
  <c r="BO458" i="1"/>
  <c r="BM458" i="1"/>
  <c r="Y458" i="1"/>
  <c r="Y459" i="1" s="1"/>
  <c r="X456" i="1"/>
  <c r="X455" i="1"/>
  <c r="BO454" i="1"/>
  <c r="BM454" i="1"/>
  <c r="Y454" i="1"/>
  <c r="Z454" i="1" s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BO450" i="1"/>
  <c r="BM450" i="1"/>
  <c r="Y450" i="1"/>
  <c r="P450" i="1"/>
  <c r="X448" i="1"/>
  <c r="X447" i="1"/>
  <c r="BO446" i="1"/>
  <c r="BM446" i="1"/>
  <c r="Y446" i="1"/>
  <c r="BP446" i="1" s="1"/>
  <c r="P446" i="1"/>
  <c r="BO445" i="1"/>
  <c r="BM445" i="1"/>
  <c r="Y445" i="1"/>
  <c r="P445" i="1"/>
  <c r="X443" i="1"/>
  <c r="X442" i="1"/>
  <c r="BO441" i="1"/>
  <c r="BM441" i="1"/>
  <c r="Y441" i="1"/>
  <c r="Z441" i="1" s="1"/>
  <c r="P441" i="1"/>
  <c r="BO440" i="1"/>
  <c r="BM440" i="1"/>
  <c r="Y440" i="1"/>
  <c r="BP440" i="1" s="1"/>
  <c r="P440" i="1"/>
  <c r="BP439" i="1"/>
  <c r="BO439" i="1"/>
  <c r="BM439" i="1"/>
  <c r="Y439" i="1"/>
  <c r="BN439" i="1" s="1"/>
  <c r="P439" i="1"/>
  <c r="BO438" i="1"/>
  <c r="BM438" i="1"/>
  <c r="Y438" i="1"/>
  <c r="BP438" i="1" s="1"/>
  <c r="P438" i="1"/>
  <c r="BO437" i="1"/>
  <c r="BM437" i="1"/>
  <c r="Y437" i="1"/>
  <c r="Z437" i="1" s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Y430" i="1" s="1"/>
  <c r="X427" i="1"/>
  <c r="X426" i="1"/>
  <c r="BO425" i="1"/>
  <c r="BM425" i="1"/>
  <c r="Y425" i="1"/>
  <c r="BP424" i="1"/>
  <c r="BO424" i="1"/>
  <c r="BM424" i="1"/>
  <c r="Y424" i="1"/>
  <c r="X422" i="1"/>
  <c r="X421" i="1"/>
  <c r="BO420" i="1"/>
  <c r="BM420" i="1"/>
  <c r="Y420" i="1"/>
  <c r="BP420" i="1" s="1"/>
  <c r="P420" i="1"/>
  <c r="BO419" i="1"/>
  <c r="BM419" i="1"/>
  <c r="Y419" i="1"/>
  <c r="Y421" i="1" s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Z411" i="1"/>
  <c r="Y411" i="1"/>
  <c r="BP411" i="1" s="1"/>
  <c r="P411" i="1"/>
  <c r="BO410" i="1"/>
  <c r="BM410" i="1"/>
  <c r="Y410" i="1"/>
  <c r="BP410" i="1" s="1"/>
  <c r="P410" i="1"/>
  <c r="BO409" i="1"/>
  <c r="BM409" i="1"/>
  <c r="Y409" i="1"/>
  <c r="Z409" i="1" s="1"/>
  <c r="P409" i="1"/>
  <c r="BO408" i="1"/>
  <c r="BM408" i="1"/>
  <c r="Y408" i="1"/>
  <c r="BP408" i="1" s="1"/>
  <c r="P408" i="1"/>
  <c r="BO407" i="1"/>
  <c r="BM407" i="1"/>
  <c r="Z407" i="1"/>
  <c r="Y407" i="1"/>
  <c r="BN407" i="1" s="1"/>
  <c r="P407" i="1"/>
  <c r="BO406" i="1"/>
  <c r="BM406" i="1"/>
  <c r="Y406" i="1"/>
  <c r="P406" i="1"/>
  <c r="X402" i="1"/>
  <c r="X401" i="1"/>
  <c r="BO400" i="1"/>
  <c r="BM400" i="1"/>
  <c r="Y400" i="1"/>
  <c r="BP400" i="1" s="1"/>
  <c r="P400" i="1"/>
  <c r="BO399" i="1"/>
  <c r="BM399" i="1"/>
  <c r="Y399" i="1"/>
  <c r="BP399" i="1" s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BP389" i="1" s="1"/>
  <c r="P389" i="1"/>
  <c r="BO388" i="1"/>
  <c r="BM388" i="1"/>
  <c r="Z388" i="1"/>
  <c r="Y388" i="1"/>
  <c r="BN388" i="1" s="1"/>
  <c r="P388" i="1"/>
  <c r="BO387" i="1"/>
  <c r="BM387" i="1"/>
  <c r="Y387" i="1"/>
  <c r="P387" i="1"/>
  <c r="X385" i="1"/>
  <c r="X384" i="1"/>
  <c r="BO383" i="1"/>
  <c r="BM383" i="1"/>
  <c r="Y383" i="1"/>
  <c r="BP383" i="1" s="1"/>
  <c r="P383" i="1"/>
  <c r="BO382" i="1"/>
  <c r="BM382" i="1"/>
  <c r="Y382" i="1"/>
  <c r="BP382" i="1" s="1"/>
  <c r="P382" i="1"/>
  <c r="BO381" i="1"/>
  <c r="BM381" i="1"/>
  <c r="Y381" i="1"/>
  <c r="BP381" i="1" s="1"/>
  <c r="BO380" i="1"/>
  <c r="BM380" i="1"/>
  <c r="Y380" i="1"/>
  <c r="X378" i="1"/>
  <c r="X377" i="1"/>
  <c r="BO376" i="1"/>
  <c r="BM376" i="1"/>
  <c r="Z376" i="1"/>
  <c r="Y376" i="1"/>
  <c r="BN376" i="1" s="1"/>
  <c r="P376" i="1"/>
  <c r="BO375" i="1"/>
  <c r="BM375" i="1"/>
  <c r="Y375" i="1"/>
  <c r="BP375" i="1" s="1"/>
  <c r="P375" i="1"/>
  <c r="BO374" i="1"/>
  <c r="BM374" i="1"/>
  <c r="Y374" i="1"/>
  <c r="Y378" i="1" s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P368" i="1"/>
  <c r="BO368" i="1"/>
  <c r="BM368" i="1"/>
  <c r="Y368" i="1"/>
  <c r="BN368" i="1" s="1"/>
  <c r="P368" i="1"/>
  <c r="BO367" i="1"/>
  <c r="BM367" i="1"/>
  <c r="Y367" i="1"/>
  <c r="BP367" i="1" s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BP361" i="1" s="1"/>
  <c r="P361" i="1"/>
  <c r="BO360" i="1"/>
  <c r="BM360" i="1"/>
  <c r="Y360" i="1"/>
  <c r="Z360" i="1" s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Z352" i="1"/>
  <c r="Y352" i="1"/>
  <c r="BP352" i="1" s="1"/>
  <c r="P352" i="1"/>
  <c r="BO351" i="1"/>
  <c r="BM351" i="1"/>
  <c r="Y351" i="1"/>
  <c r="P351" i="1"/>
  <c r="BO350" i="1"/>
  <c r="BN350" i="1"/>
  <c r="BM350" i="1"/>
  <c r="Z350" i="1"/>
  <c r="Y350" i="1"/>
  <c r="BP350" i="1" s="1"/>
  <c r="P350" i="1"/>
  <c r="BO349" i="1"/>
  <c r="BM349" i="1"/>
  <c r="Y349" i="1"/>
  <c r="P349" i="1"/>
  <c r="BO348" i="1"/>
  <c r="BM348" i="1"/>
  <c r="Z348" i="1"/>
  <c r="Y348" i="1"/>
  <c r="BN348" i="1" s="1"/>
  <c r="P348" i="1"/>
  <c r="BO347" i="1"/>
  <c r="BM347" i="1"/>
  <c r="Y347" i="1"/>
  <c r="P347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X335" i="1"/>
  <c r="X334" i="1"/>
  <c r="BO333" i="1"/>
  <c r="BM333" i="1"/>
  <c r="Y333" i="1"/>
  <c r="BP333" i="1" s="1"/>
  <c r="P333" i="1"/>
  <c r="BO332" i="1"/>
  <c r="BN332" i="1"/>
  <c r="BM332" i="1"/>
  <c r="Z332" i="1"/>
  <c r="Y332" i="1"/>
  <c r="Y334" i="1" s="1"/>
  <c r="P332" i="1"/>
  <c r="X330" i="1"/>
  <c r="X329" i="1"/>
  <c r="BO328" i="1"/>
  <c r="BM328" i="1"/>
  <c r="Y328" i="1"/>
  <c r="Z328" i="1" s="1"/>
  <c r="P328" i="1"/>
  <c r="BO327" i="1"/>
  <c r="BM327" i="1"/>
  <c r="Y327" i="1"/>
  <c r="T652" i="1" s="1"/>
  <c r="P327" i="1"/>
  <c r="X324" i="1"/>
  <c r="X323" i="1"/>
  <c r="BO322" i="1"/>
  <c r="BM322" i="1"/>
  <c r="Y322" i="1"/>
  <c r="BP322" i="1" s="1"/>
  <c r="P322" i="1"/>
  <c r="BO321" i="1"/>
  <c r="BM321" i="1"/>
  <c r="Y321" i="1"/>
  <c r="P321" i="1"/>
  <c r="X319" i="1"/>
  <c r="X318" i="1"/>
  <c r="BO317" i="1"/>
  <c r="BM317" i="1"/>
  <c r="Y317" i="1"/>
  <c r="Y319" i="1" s="1"/>
  <c r="P317" i="1"/>
  <c r="X315" i="1"/>
  <c r="X314" i="1"/>
  <c r="BO313" i="1"/>
  <c r="BM313" i="1"/>
  <c r="Y313" i="1"/>
  <c r="Z313" i="1" s="1"/>
  <c r="Z314" i="1" s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Y304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O293" i="1"/>
  <c r="BM293" i="1"/>
  <c r="Y293" i="1"/>
  <c r="BP293" i="1" s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P289" i="1"/>
  <c r="BO289" i="1"/>
  <c r="BM289" i="1"/>
  <c r="Y289" i="1"/>
  <c r="BN289" i="1" s="1"/>
  <c r="P289" i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Z282" i="1" s="1"/>
  <c r="P282" i="1"/>
  <c r="X279" i="1"/>
  <c r="X278" i="1"/>
  <c r="BO277" i="1"/>
  <c r="BM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P266" i="1"/>
  <c r="BO266" i="1"/>
  <c r="BM266" i="1"/>
  <c r="Y266" i="1"/>
  <c r="BN266" i="1" s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P259" i="1"/>
  <c r="BO259" i="1"/>
  <c r="BN259" i="1"/>
  <c r="BM259" i="1"/>
  <c r="Z259" i="1"/>
  <c r="Z260" i="1" s="1"/>
  <c r="Y259" i="1"/>
  <c r="Y261" i="1" s="1"/>
  <c r="P259" i="1"/>
  <c r="X257" i="1"/>
  <c r="X256" i="1"/>
  <c r="BO255" i="1"/>
  <c r="BN255" i="1"/>
  <c r="BM255" i="1"/>
  <c r="Z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Z251" i="1" s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O247" i="1"/>
  <c r="BM247" i="1"/>
  <c r="Y247" i="1"/>
  <c r="BP247" i="1" s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Z236" i="1" s="1"/>
  <c r="P236" i="1"/>
  <c r="BO235" i="1"/>
  <c r="BM235" i="1"/>
  <c r="Y235" i="1"/>
  <c r="P235" i="1"/>
  <c r="X232" i="1"/>
  <c r="X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M227" i="1"/>
  <c r="Y227" i="1"/>
  <c r="X225" i="1"/>
  <c r="X224" i="1"/>
  <c r="BO223" i="1"/>
  <c r="BM223" i="1"/>
  <c r="Y223" i="1"/>
  <c r="BP223" i="1" s="1"/>
  <c r="P223" i="1"/>
  <c r="BO222" i="1"/>
  <c r="BM222" i="1"/>
  <c r="Y222" i="1"/>
  <c r="Z222" i="1" s="1"/>
  <c r="P222" i="1"/>
  <c r="BO221" i="1"/>
  <c r="BM221" i="1"/>
  <c r="Y221" i="1"/>
  <c r="BP221" i="1" s="1"/>
  <c r="P221" i="1"/>
  <c r="BO220" i="1"/>
  <c r="BM220" i="1"/>
  <c r="Y220" i="1"/>
  <c r="Z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Z212" i="1"/>
  <c r="Y212" i="1"/>
  <c r="BP212" i="1" s="1"/>
  <c r="P212" i="1"/>
  <c r="X210" i="1"/>
  <c r="X209" i="1"/>
  <c r="BO208" i="1"/>
  <c r="BM208" i="1"/>
  <c r="Y208" i="1"/>
  <c r="Z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X199" i="1"/>
  <c r="X198" i="1"/>
  <c r="BO197" i="1"/>
  <c r="BM197" i="1"/>
  <c r="Y197" i="1"/>
  <c r="BP197" i="1" s="1"/>
  <c r="P197" i="1"/>
  <c r="BO196" i="1"/>
  <c r="BN196" i="1"/>
  <c r="BM196" i="1"/>
  <c r="Z196" i="1"/>
  <c r="Y196" i="1"/>
  <c r="BP196" i="1" s="1"/>
  <c r="P196" i="1"/>
  <c r="X194" i="1"/>
  <c r="X193" i="1"/>
  <c r="BO192" i="1"/>
  <c r="BM192" i="1"/>
  <c r="Y192" i="1"/>
  <c r="Z192" i="1" s="1"/>
  <c r="P192" i="1"/>
  <c r="BO191" i="1"/>
  <c r="BM191" i="1"/>
  <c r="Y191" i="1"/>
  <c r="P191" i="1"/>
  <c r="X188" i="1"/>
  <c r="X187" i="1"/>
  <c r="BO186" i="1"/>
  <c r="BM186" i="1"/>
  <c r="Y186" i="1"/>
  <c r="BP186" i="1" s="1"/>
  <c r="P186" i="1"/>
  <c r="BO185" i="1"/>
  <c r="BM185" i="1"/>
  <c r="Y185" i="1"/>
  <c r="BN185" i="1" s="1"/>
  <c r="P185" i="1"/>
  <c r="BO184" i="1"/>
  <c r="BM184" i="1"/>
  <c r="Y184" i="1"/>
  <c r="BP184" i="1" s="1"/>
  <c r="P184" i="1"/>
  <c r="BO183" i="1"/>
  <c r="BM183" i="1"/>
  <c r="Z183" i="1"/>
  <c r="Y183" i="1"/>
  <c r="BP183" i="1" s="1"/>
  <c r="P183" i="1"/>
  <c r="BO182" i="1"/>
  <c r="BM182" i="1"/>
  <c r="Y182" i="1"/>
  <c r="BP182" i="1" s="1"/>
  <c r="P182" i="1"/>
  <c r="BO181" i="1"/>
  <c r="BN181" i="1"/>
  <c r="BM181" i="1"/>
  <c r="Z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X176" i="1"/>
  <c r="X175" i="1"/>
  <c r="BO174" i="1"/>
  <c r="BM174" i="1"/>
  <c r="Y174" i="1"/>
  <c r="BP174" i="1" s="1"/>
  <c r="P174" i="1"/>
  <c r="X170" i="1"/>
  <c r="X169" i="1"/>
  <c r="BO168" i="1"/>
  <c r="BM168" i="1"/>
  <c r="Y168" i="1"/>
  <c r="Z168" i="1" s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M162" i="1"/>
  <c r="Y162" i="1"/>
  <c r="BN162" i="1" s="1"/>
  <c r="P162" i="1"/>
  <c r="BO161" i="1"/>
  <c r="BM161" i="1"/>
  <c r="Y161" i="1"/>
  <c r="BP161" i="1" s="1"/>
  <c r="P161" i="1"/>
  <c r="BO160" i="1"/>
  <c r="BM160" i="1"/>
  <c r="Y160" i="1"/>
  <c r="BP160" i="1" s="1"/>
  <c r="P160" i="1"/>
  <c r="BO159" i="1"/>
  <c r="BM159" i="1"/>
  <c r="Y159" i="1"/>
  <c r="P159" i="1"/>
  <c r="X157" i="1"/>
  <c r="X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O145" i="1"/>
  <c r="BM145" i="1"/>
  <c r="Z145" i="1"/>
  <c r="Y145" i="1"/>
  <c r="BP145" i="1" s="1"/>
  <c r="P145" i="1"/>
  <c r="BO144" i="1"/>
  <c r="BM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Z139" i="1" s="1"/>
  <c r="P139" i="1"/>
  <c r="X136" i="1"/>
  <c r="X135" i="1"/>
  <c r="BO134" i="1"/>
  <c r="BN134" i="1"/>
  <c r="BM134" i="1"/>
  <c r="Z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N128" i="1"/>
  <c r="BM128" i="1"/>
  <c r="Z128" i="1"/>
  <c r="Y128" i="1"/>
  <c r="BP128" i="1" s="1"/>
  <c r="P128" i="1"/>
  <c r="BO127" i="1"/>
  <c r="BM127" i="1"/>
  <c r="Y127" i="1"/>
  <c r="BP127" i="1" s="1"/>
  <c r="P127" i="1"/>
  <c r="BO126" i="1"/>
  <c r="BM126" i="1"/>
  <c r="Z126" i="1"/>
  <c r="Y126" i="1"/>
  <c r="BN126" i="1" s="1"/>
  <c r="P126" i="1"/>
  <c r="BO125" i="1"/>
  <c r="BM125" i="1"/>
  <c r="Y125" i="1"/>
  <c r="BP125" i="1" s="1"/>
  <c r="P125" i="1"/>
  <c r="BO124" i="1"/>
  <c r="BM124" i="1"/>
  <c r="Y124" i="1"/>
  <c r="Z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N118" i="1"/>
  <c r="BM118" i="1"/>
  <c r="Z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N112" i="1"/>
  <c r="BM112" i="1"/>
  <c r="Z112" i="1"/>
  <c r="Y112" i="1"/>
  <c r="BP112" i="1" s="1"/>
  <c r="P112" i="1"/>
  <c r="BO111" i="1"/>
  <c r="BM111" i="1"/>
  <c r="Y111" i="1"/>
  <c r="BP111" i="1" s="1"/>
  <c r="P111" i="1"/>
  <c r="BO110" i="1"/>
  <c r="BM110" i="1"/>
  <c r="Z110" i="1"/>
  <c r="Y110" i="1"/>
  <c r="BN110" i="1" s="1"/>
  <c r="P110" i="1"/>
  <c r="BO109" i="1"/>
  <c r="BM109" i="1"/>
  <c r="Y109" i="1"/>
  <c r="P109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BO99" i="1"/>
  <c r="BM99" i="1"/>
  <c r="Z99" i="1"/>
  <c r="Y99" i="1"/>
  <c r="BN99" i="1" s="1"/>
  <c r="P99" i="1"/>
  <c r="BO98" i="1"/>
  <c r="BM98" i="1"/>
  <c r="Y98" i="1"/>
  <c r="BP98" i="1" s="1"/>
  <c r="P98" i="1"/>
  <c r="BO97" i="1"/>
  <c r="BM97" i="1"/>
  <c r="Y97" i="1"/>
  <c r="BP97" i="1" s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M91" i="1"/>
  <c r="Y91" i="1"/>
  <c r="BN91" i="1" s="1"/>
  <c r="P91" i="1"/>
  <c r="X88" i="1"/>
  <c r="X87" i="1"/>
  <c r="BO86" i="1"/>
  <c r="BM86" i="1"/>
  <c r="Z86" i="1"/>
  <c r="Y86" i="1"/>
  <c r="BN86" i="1" s="1"/>
  <c r="P86" i="1"/>
  <c r="BO85" i="1"/>
  <c r="BM85" i="1"/>
  <c r="Y85" i="1"/>
  <c r="BP85" i="1" s="1"/>
  <c r="P85" i="1"/>
  <c r="BO84" i="1"/>
  <c r="BM84" i="1"/>
  <c r="Y84" i="1"/>
  <c r="Y88" i="1" s="1"/>
  <c r="P84" i="1"/>
  <c r="X82" i="1"/>
  <c r="X81" i="1"/>
  <c r="BO80" i="1"/>
  <c r="BN80" i="1"/>
  <c r="BM80" i="1"/>
  <c r="Z80" i="1"/>
  <c r="Y80" i="1"/>
  <c r="BP80" i="1" s="1"/>
  <c r="P80" i="1"/>
  <c r="BO79" i="1"/>
  <c r="BM79" i="1"/>
  <c r="Y79" i="1"/>
  <c r="BP79" i="1" s="1"/>
  <c r="P79" i="1"/>
  <c r="BO78" i="1"/>
  <c r="BM78" i="1"/>
  <c r="Y78" i="1"/>
  <c r="BN78" i="1" s="1"/>
  <c r="P78" i="1"/>
  <c r="BO77" i="1"/>
  <c r="BM77" i="1"/>
  <c r="Y77" i="1"/>
  <c r="BP77" i="1" s="1"/>
  <c r="P77" i="1"/>
  <c r="BO76" i="1"/>
  <c r="BM76" i="1"/>
  <c r="Z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Z70" i="1" s="1"/>
  <c r="P70" i="1"/>
  <c r="BO69" i="1"/>
  <c r="BM69" i="1"/>
  <c r="Y69" i="1"/>
  <c r="BP69" i="1" s="1"/>
  <c r="P69" i="1"/>
  <c r="BO68" i="1"/>
  <c r="BM68" i="1"/>
  <c r="Y68" i="1"/>
  <c r="Z68" i="1" s="1"/>
  <c r="P68" i="1"/>
  <c r="BO67" i="1"/>
  <c r="BM67" i="1"/>
  <c r="Y67" i="1"/>
  <c r="BP67" i="1" s="1"/>
  <c r="P67" i="1"/>
  <c r="BO66" i="1"/>
  <c r="BM66" i="1"/>
  <c r="Y66" i="1"/>
  <c r="Y72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Y64" i="1" s="1"/>
  <c r="P59" i="1"/>
  <c r="X57" i="1"/>
  <c r="X56" i="1"/>
  <c r="BO55" i="1"/>
  <c r="BM55" i="1"/>
  <c r="Y55" i="1"/>
  <c r="BP55" i="1" s="1"/>
  <c r="P55" i="1"/>
  <c r="BO54" i="1"/>
  <c r="BM54" i="1"/>
  <c r="Y54" i="1"/>
  <c r="Z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P49" i="1"/>
  <c r="X46" i="1"/>
  <c r="X45" i="1"/>
  <c r="BO44" i="1"/>
  <c r="BM44" i="1"/>
  <c r="Y44" i="1"/>
  <c r="BP44" i="1" s="1"/>
  <c r="P44" i="1"/>
  <c r="BO43" i="1"/>
  <c r="BN43" i="1"/>
  <c r="BM43" i="1"/>
  <c r="Z43" i="1"/>
  <c r="Y43" i="1"/>
  <c r="BP43" i="1" s="1"/>
  <c r="P43" i="1"/>
  <c r="X41" i="1"/>
  <c r="X40" i="1"/>
  <c r="BO39" i="1"/>
  <c r="BM39" i="1"/>
  <c r="Y39" i="1"/>
  <c r="Z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26" i="1"/>
  <c r="BO25" i="1"/>
  <c r="BM25" i="1"/>
  <c r="Y25" i="1"/>
  <c r="BN25" i="1" s="1"/>
  <c r="P25" i="1"/>
  <c r="BO24" i="1"/>
  <c r="BM24" i="1"/>
  <c r="Y24" i="1"/>
  <c r="BP24" i="1" s="1"/>
  <c r="P24" i="1"/>
  <c r="BO23" i="1"/>
  <c r="BM23" i="1"/>
  <c r="Z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BN54" i="1" l="1"/>
  <c r="BP54" i="1"/>
  <c r="BN168" i="1"/>
  <c r="BP168" i="1"/>
  <c r="Y175" i="1"/>
  <c r="Z206" i="1"/>
  <c r="BP206" i="1"/>
  <c r="BN206" i="1"/>
  <c r="BN214" i="1"/>
  <c r="BP214" i="1"/>
  <c r="BP240" i="1"/>
  <c r="BN240" i="1"/>
  <c r="Z240" i="1"/>
  <c r="BP242" i="1"/>
  <c r="Z242" i="1"/>
  <c r="BP264" i="1"/>
  <c r="Z264" i="1"/>
  <c r="O652" i="1"/>
  <c r="BN277" i="1"/>
  <c r="Z277" i="1"/>
  <c r="Z278" i="1" s="1"/>
  <c r="BP284" i="1"/>
  <c r="BN284" i="1"/>
  <c r="Z284" i="1"/>
  <c r="Y323" i="1"/>
  <c r="BP321" i="1"/>
  <c r="BN354" i="1"/>
  <c r="BP354" i="1"/>
  <c r="BP370" i="1"/>
  <c r="BN370" i="1"/>
  <c r="Z370" i="1"/>
  <c r="BN413" i="1"/>
  <c r="BP413" i="1"/>
  <c r="BN441" i="1"/>
  <c r="BP441" i="1"/>
  <c r="Y447" i="1"/>
  <c r="BP445" i="1"/>
  <c r="BN445" i="1"/>
  <c r="Z445" i="1"/>
  <c r="BN483" i="1"/>
  <c r="BP483" i="1"/>
  <c r="BN500" i="1"/>
  <c r="BP500" i="1"/>
  <c r="BN552" i="1"/>
  <c r="BP552" i="1"/>
  <c r="BP556" i="1"/>
  <c r="BN556" i="1"/>
  <c r="Z556" i="1"/>
  <c r="BN565" i="1"/>
  <c r="BP565" i="1"/>
  <c r="BP583" i="1"/>
  <c r="BN583" i="1"/>
  <c r="Z583" i="1"/>
  <c r="BN585" i="1"/>
  <c r="Z585" i="1"/>
  <c r="BN625" i="1"/>
  <c r="BP625" i="1"/>
  <c r="Y627" i="1"/>
  <c r="BP25" i="1"/>
  <c r="BN29" i="1"/>
  <c r="BP29" i="1"/>
  <c r="Y30" i="1"/>
  <c r="Z35" i="1"/>
  <c r="BN35" i="1"/>
  <c r="BN39" i="1"/>
  <c r="BP39" i="1"/>
  <c r="Z60" i="1"/>
  <c r="BN60" i="1"/>
  <c r="Z62" i="1"/>
  <c r="BN68" i="1"/>
  <c r="BP68" i="1"/>
  <c r="BP78" i="1"/>
  <c r="BP86" i="1"/>
  <c r="Z93" i="1"/>
  <c r="BN93" i="1"/>
  <c r="BP99" i="1"/>
  <c r="Z100" i="1"/>
  <c r="Z101" i="1"/>
  <c r="BN101" i="1"/>
  <c r="BP110" i="1"/>
  <c r="BP126" i="1"/>
  <c r="Z160" i="1"/>
  <c r="Z174" i="1"/>
  <c r="Z175" i="1" s="1"/>
  <c r="BN174" i="1"/>
  <c r="Z179" i="1"/>
  <c r="BN179" i="1"/>
  <c r="BP185" i="1"/>
  <c r="BN192" i="1"/>
  <c r="BP192" i="1"/>
  <c r="BN220" i="1"/>
  <c r="BP220" i="1"/>
  <c r="BP229" i="1"/>
  <c r="BN229" i="1"/>
  <c r="Z229" i="1"/>
  <c r="BP253" i="1"/>
  <c r="BN253" i="1"/>
  <c r="Z253" i="1"/>
  <c r="BP268" i="1"/>
  <c r="BN268" i="1"/>
  <c r="Z268" i="1"/>
  <c r="BP291" i="1"/>
  <c r="BN291" i="1"/>
  <c r="Z291" i="1"/>
  <c r="BP366" i="1"/>
  <c r="Z366" i="1"/>
  <c r="BP435" i="1"/>
  <c r="BN435" i="1"/>
  <c r="Z435" i="1"/>
  <c r="BN452" i="1"/>
  <c r="BP452" i="1"/>
  <c r="BP534" i="1"/>
  <c r="BN534" i="1"/>
  <c r="Z534" i="1"/>
  <c r="BP551" i="1"/>
  <c r="BN551" i="1"/>
  <c r="Z551" i="1"/>
  <c r="BP553" i="1"/>
  <c r="Z553" i="1"/>
  <c r="BP557" i="1"/>
  <c r="BN557" i="1"/>
  <c r="Z557" i="1"/>
  <c r="BP570" i="1"/>
  <c r="BN570" i="1"/>
  <c r="Z570" i="1"/>
  <c r="BP582" i="1"/>
  <c r="Z582" i="1"/>
  <c r="BP585" i="1"/>
  <c r="BN592" i="1"/>
  <c r="BP613" i="1"/>
  <c r="BN613" i="1"/>
  <c r="Z613" i="1"/>
  <c r="Z614" i="1" s="1"/>
  <c r="Y231" i="1"/>
  <c r="BN328" i="1"/>
  <c r="BP328" i="1"/>
  <c r="BP348" i="1"/>
  <c r="BP376" i="1"/>
  <c r="BP388" i="1"/>
  <c r="BP407" i="1"/>
  <c r="BN409" i="1"/>
  <c r="BP409" i="1"/>
  <c r="Y426" i="1"/>
  <c r="BN454" i="1"/>
  <c r="BP454" i="1"/>
  <c r="BN497" i="1"/>
  <c r="BP497" i="1"/>
  <c r="Y572" i="1"/>
  <c r="BN569" i="1"/>
  <c r="BP569" i="1"/>
  <c r="Y571" i="1"/>
  <c r="BN584" i="1"/>
  <c r="BP584" i="1"/>
  <c r="Y614" i="1"/>
  <c r="BN610" i="1"/>
  <c r="BP610" i="1"/>
  <c r="X642" i="1"/>
  <c r="Z37" i="1"/>
  <c r="D652" i="1"/>
  <c r="Z52" i="1"/>
  <c r="Z66" i="1"/>
  <c r="BN70" i="1"/>
  <c r="BN84" i="1"/>
  <c r="BN97" i="1"/>
  <c r="Z103" i="1"/>
  <c r="Y120" i="1"/>
  <c r="BN124" i="1"/>
  <c r="Y136" i="1"/>
  <c r="BN139" i="1"/>
  <c r="Z149" i="1"/>
  <c r="Y210" i="1"/>
  <c r="Z204" i="1"/>
  <c r="BN208" i="1"/>
  <c r="Z218" i="1"/>
  <c r="BN222" i="1"/>
  <c r="BN236" i="1"/>
  <c r="Z247" i="1"/>
  <c r="BN251" i="1"/>
  <c r="Z270" i="1"/>
  <c r="BP277" i="1"/>
  <c r="BN282" i="1"/>
  <c r="Z293" i="1"/>
  <c r="Y310" i="1"/>
  <c r="BN313" i="1"/>
  <c r="Z317" i="1"/>
  <c r="Z318" i="1" s="1"/>
  <c r="BP332" i="1"/>
  <c r="BN360" i="1"/>
  <c r="BN374" i="1"/>
  <c r="Y384" i="1"/>
  <c r="Z382" i="1"/>
  <c r="Z399" i="1"/>
  <c r="BN419" i="1"/>
  <c r="Z425" i="1"/>
  <c r="BN437" i="1"/>
  <c r="Y480" i="1"/>
  <c r="Z524" i="1"/>
  <c r="BN528" i="1"/>
  <c r="Y561" i="1"/>
  <c r="BN559" i="1"/>
  <c r="Z593" i="1"/>
  <c r="BN594" i="1"/>
  <c r="Z611" i="1"/>
  <c r="BN612" i="1"/>
  <c r="BN62" i="1"/>
  <c r="BN76" i="1"/>
  <c r="BN100" i="1"/>
  <c r="Y130" i="1"/>
  <c r="BN145" i="1"/>
  <c r="BN160" i="1"/>
  <c r="BN183" i="1"/>
  <c r="BN212" i="1"/>
  <c r="K652" i="1"/>
  <c r="BN242" i="1"/>
  <c r="BN264" i="1"/>
  <c r="BN352" i="1"/>
  <c r="BN366" i="1"/>
  <c r="BN411" i="1"/>
  <c r="Y427" i="1"/>
  <c r="Z439" i="1"/>
  <c r="Y456" i="1"/>
  <c r="Z452" i="1"/>
  <c r="Z464" i="1"/>
  <c r="BN465" i="1"/>
  <c r="Z470" i="1"/>
  <c r="BN473" i="1"/>
  <c r="Z506" i="1"/>
  <c r="Z508" i="1" s="1"/>
  <c r="BN507" i="1"/>
  <c r="Z512" i="1"/>
  <c r="Z513" i="1" s="1"/>
  <c r="Z548" i="1"/>
  <c r="BN549" i="1"/>
  <c r="Z552" i="1"/>
  <c r="BN553" i="1"/>
  <c r="BN563" i="1"/>
  <c r="BN582" i="1"/>
  <c r="Y597" i="1"/>
  <c r="Z626" i="1"/>
  <c r="Z627" i="1" s="1"/>
  <c r="BN634" i="1"/>
  <c r="B652" i="1"/>
  <c r="Z25" i="1"/>
  <c r="BN37" i="1"/>
  <c r="BN52" i="1"/>
  <c r="BN66" i="1"/>
  <c r="BP70" i="1"/>
  <c r="Y82" i="1"/>
  <c r="Z78" i="1"/>
  <c r="BP84" i="1"/>
  <c r="Z91" i="1"/>
  <c r="BN103" i="1"/>
  <c r="BP124" i="1"/>
  <c r="BP139" i="1"/>
  <c r="Y147" i="1"/>
  <c r="BN149" i="1"/>
  <c r="Y164" i="1"/>
  <c r="Z162" i="1"/>
  <c r="Z185" i="1"/>
  <c r="BN204" i="1"/>
  <c r="BP208" i="1"/>
  <c r="Z214" i="1"/>
  <c r="BN218" i="1"/>
  <c r="BP222" i="1"/>
  <c r="Z227" i="1"/>
  <c r="BP236" i="1"/>
  <c r="BN247" i="1"/>
  <c r="BP251" i="1"/>
  <c r="Z266" i="1"/>
  <c r="BN270" i="1"/>
  <c r="Y278" i="1"/>
  <c r="BP282" i="1"/>
  <c r="Z289" i="1"/>
  <c r="BN293" i="1"/>
  <c r="BP313" i="1"/>
  <c r="BN317" i="1"/>
  <c r="Z321" i="1"/>
  <c r="Z354" i="1"/>
  <c r="Y362" i="1"/>
  <c r="BP360" i="1"/>
  <c r="Y372" i="1"/>
  <c r="Z368" i="1"/>
  <c r="BP374" i="1"/>
  <c r="BN382" i="1"/>
  <c r="BN399" i="1"/>
  <c r="Z413" i="1"/>
  <c r="BP419" i="1"/>
  <c r="Z424" i="1"/>
  <c r="BN425" i="1"/>
  <c r="BP437" i="1"/>
  <c r="Z500" i="1"/>
  <c r="AB652" i="1"/>
  <c r="BN524" i="1"/>
  <c r="BP528" i="1"/>
  <c r="Z532" i="1"/>
  <c r="Y545" i="1"/>
  <c r="BP559" i="1"/>
  <c r="Z565" i="1"/>
  <c r="Z592" i="1"/>
  <c r="Z596" i="1" s="1"/>
  <c r="BN593" i="1"/>
  <c r="BP594" i="1"/>
  <c r="Y596" i="1"/>
  <c r="BN611" i="1"/>
  <c r="BP612" i="1"/>
  <c r="BN23" i="1"/>
  <c r="X643" i="1"/>
  <c r="Z29" i="1"/>
  <c r="Z30" i="1" s="1"/>
  <c r="Y45" i="1"/>
  <c r="Y198" i="1"/>
  <c r="Y260" i="1"/>
  <c r="Y401" i="1"/>
  <c r="BN464" i="1"/>
  <c r="BN512" i="1"/>
  <c r="BN548" i="1"/>
  <c r="Z569" i="1"/>
  <c r="Z571" i="1" s="1"/>
  <c r="Y615" i="1"/>
  <c r="BP634" i="1"/>
  <c r="X644" i="1"/>
  <c r="BP66" i="1"/>
  <c r="F652" i="1"/>
  <c r="BP149" i="1"/>
  <c r="H652" i="1"/>
  <c r="Y187" i="1"/>
  <c r="BN227" i="1"/>
  <c r="Y314" i="1"/>
  <c r="BP317" i="1"/>
  <c r="BN321" i="1"/>
  <c r="Y390" i="1"/>
  <c r="X652" i="1"/>
  <c r="BN424" i="1"/>
  <c r="BP425" i="1"/>
  <c r="Z483" i="1"/>
  <c r="Y539" i="1"/>
  <c r="Y105" i="1"/>
  <c r="W652" i="1"/>
  <c r="Z84" i="1"/>
  <c r="Z97" i="1"/>
  <c r="J652" i="1"/>
  <c r="Y224" i="1"/>
  <c r="Y318" i="1"/>
  <c r="Z374" i="1"/>
  <c r="Z419" i="1"/>
  <c r="Y652" i="1"/>
  <c r="Y567" i="1"/>
  <c r="H9" i="1"/>
  <c r="A10" i="1"/>
  <c r="Y26" i="1"/>
  <c r="Y40" i="1"/>
  <c r="Y46" i="1"/>
  <c r="Y57" i="1"/>
  <c r="Y63" i="1"/>
  <c r="Y73" i="1"/>
  <c r="Y81" i="1"/>
  <c r="Y87" i="1"/>
  <c r="Y94" i="1"/>
  <c r="Y106" i="1"/>
  <c r="Y115" i="1"/>
  <c r="Y121" i="1"/>
  <c r="Y131" i="1"/>
  <c r="Y135" i="1"/>
  <c r="Y142" i="1"/>
  <c r="Y146" i="1"/>
  <c r="Y152" i="1"/>
  <c r="Y157" i="1"/>
  <c r="Y165" i="1"/>
  <c r="Y169" i="1"/>
  <c r="Y188" i="1"/>
  <c r="Y193" i="1"/>
  <c r="Y199" i="1"/>
  <c r="Y209" i="1"/>
  <c r="Y225" i="1"/>
  <c r="Y232" i="1"/>
  <c r="Y243" i="1"/>
  <c r="Y256" i="1"/>
  <c r="Y273" i="1"/>
  <c r="Y285" i="1"/>
  <c r="Y296" i="1"/>
  <c r="Y301" i="1"/>
  <c r="Y305" i="1"/>
  <c r="Y309" i="1"/>
  <c r="Y324" i="1"/>
  <c r="Y329" i="1"/>
  <c r="Y335" i="1"/>
  <c r="Y338" i="1"/>
  <c r="BP337" i="1"/>
  <c r="BN337" i="1"/>
  <c r="BP349" i="1"/>
  <c r="BN349" i="1"/>
  <c r="Z349" i="1"/>
  <c r="BP353" i="1"/>
  <c r="BN353" i="1"/>
  <c r="Z353" i="1"/>
  <c r="F9" i="1"/>
  <c r="J9" i="1"/>
  <c r="Z22" i="1"/>
  <c r="BN22" i="1"/>
  <c r="BP22" i="1"/>
  <c r="Z24" i="1"/>
  <c r="BN24" i="1"/>
  <c r="X646" i="1"/>
  <c r="Y27" i="1"/>
  <c r="C652" i="1"/>
  <c r="Z36" i="1"/>
  <c r="BN36" i="1"/>
  <c r="Z38" i="1"/>
  <c r="BN38" i="1"/>
  <c r="Y41" i="1"/>
  <c r="Z44" i="1"/>
  <c r="Z45" i="1" s="1"/>
  <c r="BN44" i="1"/>
  <c r="Z49" i="1"/>
  <c r="BN49" i="1"/>
  <c r="BP49" i="1"/>
  <c r="Z51" i="1"/>
  <c r="BN51" i="1"/>
  <c r="Z53" i="1"/>
  <c r="BN53" i="1"/>
  <c r="Z55" i="1"/>
  <c r="BN55" i="1"/>
  <c r="Y56" i="1"/>
  <c r="Z59" i="1"/>
  <c r="Z63" i="1" s="1"/>
  <c r="BN59" i="1"/>
  <c r="BP59" i="1"/>
  <c r="Z61" i="1"/>
  <c r="BN61" i="1"/>
  <c r="Z67" i="1"/>
  <c r="BN67" i="1"/>
  <c r="Z69" i="1"/>
  <c r="BN69" i="1"/>
  <c r="Z71" i="1"/>
  <c r="BN71" i="1"/>
  <c r="Z75" i="1"/>
  <c r="BN75" i="1"/>
  <c r="BP75" i="1"/>
  <c r="Z77" i="1"/>
  <c r="BN77" i="1"/>
  <c r="Z79" i="1"/>
  <c r="BN79" i="1"/>
  <c r="Z85" i="1"/>
  <c r="BN85" i="1"/>
  <c r="E652" i="1"/>
  <c r="Z92" i="1"/>
  <c r="BN92" i="1"/>
  <c r="Y95" i="1"/>
  <c r="Z98" i="1"/>
  <c r="BN98" i="1"/>
  <c r="Z102" i="1"/>
  <c r="BN102" i="1"/>
  <c r="Z104" i="1"/>
  <c r="BN104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Z123" i="1"/>
  <c r="BN123" i="1"/>
  <c r="BP123" i="1"/>
  <c r="Z125" i="1"/>
  <c r="BN125" i="1"/>
  <c r="Z127" i="1"/>
  <c r="BN127" i="1"/>
  <c r="Z129" i="1"/>
  <c r="BN129" i="1"/>
  <c r="Z133" i="1"/>
  <c r="Z135" i="1" s="1"/>
  <c r="BN133" i="1"/>
  <c r="BP133" i="1"/>
  <c r="G652" i="1"/>
  <c r="Z140" i="1"/>
  <c r="Z141" i="1" s="1"/>
  <c r="BN140" i="1"/>
  <c r="Y141" i="1"/>
  <c r="Z144" i="1"/>
  <c r="Z146" i="1" s="1"/>
  <c r="BN144" i="1"/>
  <c r="BP144" i="1"/>
  <c r="Z150" i="1"/>
  <c r="BN150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7" i="1"/>
  <c r="Z169" i="1" s="1"/>
  <c r="BN167" i="1"/>
  <c r="BP167" i="1"/>
  <c r="I652" i="1"/>
  <c r="Y176" i="1"/>
  <c r="Z178" i="1"/>
  <c r="BN178" i="1"/>
  <c r="BP178" i="1"/>
  <c r="Z180" i="1"/>
  <c r="BN180" i="1"/>
  <c r="Z182" i="1"/>
  <c r="BN182" i="1"/>
  <c r="Z184" i="1"/>
  <c r="BN184" i="1"/>
  <c r="Z186" i="1"/>
  <c r="BN186" i="1"/>
  <c r="Z191" i="1"/>
  <c r="Z193" i="1" s="1"/>
  <c r="BN191" i="1"/>
  <c r="BP191" i="1"/>
  <c r="Y194" i="1"/>
  <c r="Z197" i="1"/>
  <c r="Z198" i="1" s="1"/>
  <c r="BN197" i="1"/>
  <c r="Z201" i="1"/>
  <c r="BN201" i="1"/>
  <c r="BP201" i="1"/>
  <c r="Z203" i="1"/>
  <c r="BN203" i="1"/>
  <c r="Z205" i="1"/>
  <c r="BN205" i="1"/>
  <c r="Z207" i="1"/>
  <c r="BN207" i="1"/>
  <c r="Z213" i="1"/>
  <c r="BN213" i="1"/>
  <c r="Z215" i="1"/>
  <c r="BN215" i="1"/>
  <c r="Z217" i="1"/>
  <c r="BN217" i="1"/>
  <c r="Z219" i="1"/>
  <c r="BN219" i="1"/>
  <c r="Z221" i="1"/>
  <c r="BN221" i="1"/>
  <c r="Z223" i="1"/>
  <c r="BN223" i="1"/>
  <c r="Z228" i="1"/>
  <c r="BN228" i="1"/>
  <c r="Z230" i="1"/>
  <c r="BN230" i="1"/>
  <c r="Z235" i="1"/>
  <c r="BN235" i="1"/>
  <c r="BP235" i="1"/>
  <c r="Z237" i="1"/>
  <c r="BN237" i="1"/>
  <c r="Z239" i="1"/>
  <c r="BN239" i="1"/>
  <c r="Z241" i="1"/>
  <c r="BN241" i="1"/>
  <c r="Y244" i="1"/>
  <c r="L652" i="1"/>
  <c r="Z248" i="1"/>
  <c r="BN248" i="1"/>
  <c r="Z250" i="1"/>
  <c r="BN250" i="1"/>
  <c r="Z252" i="1"/>
  <c r="BN252" i="1"/>
  <c r="Z254" i="1"/>
  <c r="BN254" i="1"/>
  <c r="Y257" i="1"/>
  <c r="M652" i="1"/>
  <c r="Z265" i="1"/>
  <c r="BN265" i="1"/>
  <c r="Z267" i="1"/>
  <c r="BN267" i="1"/>
  <c r="Z269" i="1"/>
  <c r="BN269" i="1"/>
  <c r="Z271" i="1"/>
  <c r="BN271" i="1"/>
  <c r="Y274" i="1"/>
  <c r="Y279" i="1"/>
  <c r="P652" i="1"/>
  <c r="Z283" i="1"/>
  <c r="Z285" i="1" s="1"/>
  <c r="BN283" i="1"/>
  <c r="Y286" i="1"/>
  <c r="Q652" i="1"/>
  <c r="Z290" i="1"/>
  <c r="BN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Z307" i="1"/>
  <c r="Z309" i="1" s="1"/>
  <c r="BN307" i="1"/>
  <c r="BP307" i="1"/>
  <c r="S652" i="1"/>
  <c r="Y315" i="1"/>
  <c r="Z322" i="1"/>
  <c r="BN322" i="1"/>
  <c r="Z327" i="1"/>
  <c r="Z329" i="1" s="1"/>
  <c r="BN327" i="1"/>
  <c r="BP327" i="1"/>
  <c r="Y330" i="1"/>
  <c r="Z333" i="1"/>
  <c r="Z334" i="1" s="1"/>
  <c r="BN333" i="1"/>
  <c r="Z337" i="1"/>
  <c r="Z338" i="1" s="1"/>
  <c r="Y339" i="1"/>
  <c r="U652" i="1"/>
  <c r="Y343" i="1"/>
  <c r="BP342" i="1"/>
  <c r="BN342" i="1"/>
  <c r="Z342" i="1"/>
  <c r="Z343" i="1" s="1"/>
  <c r="Y344" i="1"/>
  <c r="V652" i="1"/>
  <c r="Y356" i="1"/>
  <c r="BP347" i="1"/>
  <c r="BN347" i="1"/>
  <c r="Z347" i="1"/>
  <c r="Y355" i="1"/>
  <c r="BP351" i="1"/>
  <c r="BN351" i="1"/>
  <c r="Z351" i="1"/>
  <c r="Y363" i="1"/>
  <c r="Y371" i="1"/>
  <c r="Y377" i="1"/>
  <c r="Y385" i="1"/>
  <c r="Y391" i="1"/>
  <c r="Y396" i="1"/>
  <c r="Y402" i="1"/>
  <c r="Y416" i="1"/>
  <c r="Y422" i="1"/>
  <c r="Y431" i="1"/>
  <c r="Y442" i="1"/>
  <c r="Y448" i="1"/>
  <c r="Y455" i="1"/>
  <c r="Y460" i="1"/>
  <c r="Y486" i="1"/>
  <c r="Y490" i="1"/>
  <c r="AA652" i="1"/>
  <c r="Y494" i="1"/>
  <c r="BP493" i="1"/>
  <c r="Y495" i="1"/>
  <c r="BP498" i="1"/>
  <c r="BN498" i="1"/>
  <c r="Z498" i="1"/>
  <c r="Z501" i="1" s="1"/>
  <c r="Y501" i="1"/>
  <c r="Z359" i="1"/>
  <c r="BN359" i="1"/>
  <c r="Z361" i="1"/>
  <c r="BN361" i="1"/>
  <c r="Z365" i="1"/>
  <c r="BN365" i="1"/>
  <c r="BP365" i="1"/>
  <c r="Z367" i="1"/>
  <c r="BN367" i="1"/>
  <c r="Z369" i="1"/>
  <c r="BN369" i="1"/>
  <c r="Z375" i="1"/>
  <c r="BN375" i="1"/>
  <c r="Z380" i="1"/>
  <c r="BN380" i="1"/>
  <c r="BP380" i="1"/>
  <c r="Z381" i="1"/>
  <c r="BN381" i="1"/>
  <c r="Z383" i="1"/>
  <c r="BN383" i="1"/>
  <c r="Z387" i="1"/>
  <c r="Z390" i="1" s="1"/>
  <c r="BN387" i="1"/>
  <c r="BP387" i="1"/>
  <c r="Z389" i="1"/>
  <c r="BN389" i="1"/>
  <c r="Z394" i="1"/>
  <c r="Z395" i="1" s="1"/>
  <c r="BN394" i="1"/>
  <c r="BP394" i="1"/>
  <c r="Y395" i="1"/>
  <c r="Z398" i="1"/>
  <c r="BN398" i="1"/>
  <c r="BP398" i="1"/>
  <c r="Z400" i="1"/>
  <c r="BN400" i="1"/>
  <c r="Z406" i="1"/>
  <c r="BN406" i="1"/>
  <c r="BP406" i="1"/>
  <c r="Z408" i="1"/>
  <c r="BN408" i="1"/>
  <c r="Z410" i="1"/>
  <c r="BN410" i="1"/>
  <c r="Z412" i="1"/>
  <c r="BN412" i="1"/>
  <c r="Z414" i="1"/>
  <c r="BN414" i="1"/>
  <c r="Y417" i="1"/>
  <c r="Z420" i="1"/>
  <c r="Z421" i="1" s="1"/>
  <c r="BN420" i="1"/>
  <c r="Z429" i="1"/>
  <c r="Z430" i="1" s="1"/>
  <c r="BN429" i="1"/>
  <c r="BP429" i="1"/>
  <c r="Z434" i="1"/>
  <c r="BN434" i="1"/>
  <c r="BP434" i="1"/>
  <c r="Z436" i="1"/>
  <c r="BN436" i="1"/>
  <c r="Z438" i="1"/>
  <c r="BN438" i="1"/>
  <c r="Z440" i="1"/>
  <c r="BN440" i="1"/>
  <c r="Y443" i="1"/>
  <c r="Z446" i="1"/>
  <c r="BN446" i="1"/>
  <c r="Z450" i="1"/>
  <c r="BN450" i="1"/>
  <c r="BP450" i="1"/>
  <c r="Z451" i="1"/>
  <c r="BN451" i="1"/>
  <c r="Z453" i="1"/>
  <c r="BN453" i="1"/>
  <c r="Z458" i="1"/>
  <c r="Z459" i="1" s="1"/>
  <c r="BN458" i="1"/>
  <c r="BP458" i="1"/>
  <c r="Z652" i="1"/>
  <c r="Z468" i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Z478" i="1"/>
  <c r="BN478" i="1"/>
  <c r="Y481" i="1"/>
  <c r="Z484" i="1"/>
  <c r="Z485" i="1" s="1"/>
  <c r="BN484" i="1"/>
  <c r="Z488" i="1"/>
  <c r="Z489" i="1" s="1"/>
  <c r="BN488" i="1"/>
  <c r="BP488" i="1"/>
  <c r="Z493" i="1"/>
  <c r="Z494" i="1" s="1"/>
  <c r="BN493" i="1"/>
  <c r="Y502" i="1"/>
  <c r="BP499" i="1"/>
  <c r="BN499" i="1"/>
  <c r="Z499" i="1"/>
  <c r="Y546" i="1"/>
  <c r="Y560" i="1"/>
  <c r="Y566" i="1"/>
  <c r="Y578" i="1"/>
  <c r="BP587" i="1"/>
  <c r="BN587" i="1"/>
  <c r="Z587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622" i="1"/>
  <c r="Y631" i="1"/>
  <c r="BP630" i="1"/>
  <c r="BN630" i="1"/>
  <c r="Z630" i="1"/>
  <c r="Z631" i="1" s="1"/>
  <c r="Y632" i="1"/>
  <c r="Y641" i="1"/>
  <c r="Y640" i="1"/>
  <c r="BP638" i="1"/>
  <c r="BN638" i="1"/>
  <c r="Z638" i="1"/>
  <c r="Y509" i="1"/>
  <c r="Y514" i="1"/>
  <c r="AD652" i="1"/>
  <c r="Z523" i="1"/>
  <c r="BN523" i="1"/>
  <c r="Z525" i="1"/>
  <c r="BN525" i="1"/>
  <c r="Z527" i="1"/>
  <c r="BN527" i="1"/>
  <c r="Z529" i="1"/>
  <c r="BN529" i="1"/>
  <c r="Z530" i="1"/>
  <c r="BN530" i="1"/>
  <c r="Z533" i="1"/>
  <c r="BN533" i="1"/>
  <c r="Z536" i="1"/>
  <c r="BN536" i="1"/>
  <c r="Z537" i="1"/>
  <c r="BN537" i="1"/>
  <c r="Y538" i="1"/>
  <c r="Z541" i="1"/>
  <c r="BN541" i="1"/>
  <c r="BP541" i="1"/>
  <c r="Z542" i="1"/>
  <c r="BN542" i="1"/>
  <c r="Z543" i="1"/>
  <c r="BN543" i="1"/>
  <c r="Z544" i="1"/>
  <c r="BN544" i="1"/>
  <c r="Z554" i="1"/>
  <c r="BN554" i="1"/>
  <c r="Z555" i="1"/>
  <c r="BN555" i="1"/>
  <c r="Z558" i="1"/>
  <c r="BN558" i="1"/>
  <c r="Z564" i="1"/>
  <c r="Z566" i="1" s="1"/>
  <c r="BN564" i="1"/>
  <c r="Z576" i="1"/>
  <c r="Z577" i="1" s="1"/>
  <c r="BN576" i="1"/>
  <c r="BP576" i="1"/>
  <c r="Y577" i="1"/>
  <c r="AF652" i="1"/>
  <c r="Y589" i="1"/>
  <c r="BP586" i="1"/>
  <c r="BN586" i="1"/>
  <c r="Z586" i="1"/>
  <c r="Z589" i="1" s="1"/>
  <c r="BP588" i="1"/>
  <c r="BN588" i="1"/>
  <c r="Z588" i="1"/>
  <c r="Y590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07" i="1"/>
  <c r="Y621" i="1"/>
  <c r="BP617" i="1"/>
  <c r="BN617" i="1"/>
  <c r="Z617" i="1"/>
  <c r="BP619" i="1"/>
  <c r="BN619" i="1"/>
  <c r="Z619" i="1"/>
  <c r="AG652" i="1"/>
  <c r="Y628" i="1"/>
  <c r="Z639" i="1"/>
  <c r="BN639" i="1"/>
  <c r="Z362" i="1" l="1"/>
  <c r="Z105" i="1"/>
  <c r="Z447" i="1"/>
  <c r="Z323" i="1"/>
  <c r="Z94" i="1"/>
  <c r="Z26" i="1"/>
  <c r="Z377" i="1"/>
  <c r="Z560" i="1"/>
  <c r="Z371" i="1"/>
  <c r="Z273" i="1"/>
  <c r="Z40" i="1"/>
  <c r="Z187" i="1"/>
  <c r="Z295" i="1"/>
  <c r="Z231" i="1"/>
  <c r="Z151" i="1"/>
  <c r="Z120" i="1"/>
  <c r="Z114" i="1"/>
  <c r="Z56" i="1"/>
  <c r="Z621" i="1"/>
  <c r="Z538" i="1"/>
  <c r="Z480" i="1"/>
  <c r="Z416" i="1"/>
  <c r="Z256" i="1"/>
  <c r="Z72" i="1"/>
  <c r="Z164" i="1"/>
  <c r="X645" i="1"/>
  <c r="Z243" i="1"/>
  <c r="Z224" i="1"/>
  <c r="Z87" i="1"/>
  <c r="Z426" i="1"/>
  <c r="Z606" i="1"/>
  <c r="Z640" i="1"/>
  <c r="Y643" i="1"/>
  <c r="Y646" i="1"/>
  <c r="Z545" i="1"/>
  <c r="Z455" i="1"/>
  <c r="Z442" i="1"/>
  <c r="Z401" i="1"/>
  <c r="Z384" i="1"/>
  <c r="Z355" i="1"/>
  <c r="Z209" i="1"/>
  <c r="Z130" i="1"/>
  <c r="Z81" i="1"/>
  <c r="Y642" i="1"/>
  <c r="Y644" i="1"/>
  <c r="Z647" i="1" l="1"/>
  <c r="Y645" i="1"/>
</calcChain>
</file>

<file path=xl/sharedStrings.xml><?xml version="1.0" encoding="utf-8"?>
<sst xmlns="http://schemas.openxmlformats.org/spreadsheetml/2006/main" count="3008" uniqueCount="1072">
  <si>
    <t xml:space="preserve">  БЛАНК ЗАКАЗА </t>
  </si>
  <si>
    <t>КИ</t>
  </si>
  <si>
    <t>на отгрузку продукции с ООО Трейд-Сервис с</t>
  </si>
  <si>
    <t>10.03.2025</t>
  </si>
  <si>
    <t>бланк создан</t>
  </si>
  <si>
    <t>06.03.2025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</si>
  <si>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</si>
  <si>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</si>
  <si>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</si>
  <si>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</si>
  <si>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</si>
  <si>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</si>
  <si>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</si>
  <si>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</si>
  <si>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</si>
  <si>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</si>
  <si>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</si>
  <si>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</si>
  <si>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</si>
  <si>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</si>
  <si>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</si>
  <si>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</si>
  <si>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</si>
  <si>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</si>
  <si>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</si>
  <si>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</si>
  <si>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</si>
  <si>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</si>
  <si>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</si>
  <si>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</si>
  <si>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</si>
  <si>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</si>
  <si>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</si>
  <si>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</si>
  <si>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</si>
  <si>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</si>
  <si>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</si>
  <si>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</si>
  <si>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</si>
  <si>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</si>
  <si>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</si>
  <si>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</si>
  <si>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</si>
  <si>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</si>
  <si>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</si>
  <si>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</si>
  <si>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</si>
  <si>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</si>
  <si>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</si>
  <si>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</si>
  <si>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</si>
  <si>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</si>
  <si>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</si>
  <si>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</si>
  <si>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</si>
  <si>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</si>
  <si>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</si>
  <si>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</si>
  <si>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</si>
  <si>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</si>
  <si>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</si>
  <si>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</si>
  <si>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</si>
  <si>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</si>
  <si>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</si>
  <si>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</si>
  <si>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</si>
  <si>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</si>
  <si>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</si>
  <si>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</si>
  <si>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</si>
  <si>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</si>
  <si>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</si>
  <si>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</si>
  <si>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</si>
  <si>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</si>
  <si>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</si>
  <si>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</si>
  <si>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</si>
  <si>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</si>
  <si>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</si>
  <si>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</si>
  <si>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</si>
  <si>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</si>
  <si>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</si>
  <si>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</si>
  <si>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</si>
  <si>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</si>
  <si>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</si>
  <si>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</si>
  <si>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</si>
  <si>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</si>
  <si>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</si>
  <si>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</si>
  <si>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</si>
  <si>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</si>
  <si>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</si>
  <si>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</si>
  <si>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</si>
  <si>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</si>
  <si>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</si>
  <si>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</si>
  <si>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</si>
  <si>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</si>
  <si>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</si>
  <si>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</si>
  <si>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</si>
  <si>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</si>
  <si>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</si>
  <si>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</si>
  <si>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</si>
  <si>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</si>
  <si>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</si>
  <si>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</si>
  <si>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</si>
  <si>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</si>
  <si>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</si>
  <si>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</si>
  <si>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</si>
  <si>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</si>
  <si>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</si>
  <si>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</si>
  <si>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</si>
  <si>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</si>
  <si>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</si>
  <si>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</si>
  <si>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</si>
  <si>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</si>
  <si>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</si>
  <si>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</si>
  <si>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</si>
  <si>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</si>
  <si>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</si>
  <si>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</si>
  <si>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</si>
  <si>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</si>
  <si>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</si>
  <si>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</si>
  <si>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</si>
  <si>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</si>
  <si>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</si>
  <si>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</si>
  <si>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</si>
  <si>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</si>
  <si>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</si>
  <si>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</si>
  <si>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</si>
  <si>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</si>
  <si>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</si>
  <si>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</si>
  <si>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</si>
  <si>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</si>
  <si>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</si>
  <si>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</si>
  <si>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</si>
  <si>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</si>
  <si>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</si>
  <si>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</si>
  <si>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</si>
  <si>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</si>
  <si>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</si>
  <si>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</si>
  <si>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</si>
  <si>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</si>
  <si>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</si>
  <si>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</si>
  <si>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</si>
  <si>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</si>
  <si>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</si>
  <si>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</si>
  <si>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</si>
  <si>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</si>
  <si>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</si>
  <si>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</si>
  <si>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</si>
  <si>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</si>
  <si>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</si>
  <si>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</si>
  <si>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</si>
  <si>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</si>
  <si>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</si>
  <si>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</si>
  <si>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</si>
  <si>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</si>
  <si>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</si>
  <si>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</si>
  <si>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</si>
  <si>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</si>
  <si>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</si>
  <si>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</si>
  <si>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</si>
  <si>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</si>
  <si>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</si>
  <si>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</si>
  <si>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</si>
  <si>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</si>
  <si>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</si>
  <si>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</si>
  <si>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</si>
  <si>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</si>
  <si>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</si>
  <si>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</si>
  <si>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</si>
  <si>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</si>
  <si>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</si>
  <si>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</si>
  <si>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</si>
  <si>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</si>
  <si>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</si>
  <si>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</si>
  <si>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</si>
  <si>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</si>
  <si>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</si>
  <si>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</si>
  <si>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</si>
  <si>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</si>
  <si>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</si>
  <si>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</si>
  <si>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</si>
  <si>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</si>
  <si>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</si>
  <si>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</si>
  <si>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</si>
  <si>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</si>
  <si>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</si>
  <si>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</si>
  <si>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</si>
  <si>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</si>
  <si>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</si>
  <si>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</si>
  <si>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</si>
  <si>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</si>
  <si>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</si>
  <si>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</si>
  <si>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</si>
  <si>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</si>
  <si>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</si>
  <si>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</si>
  <si>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</si>
  <si>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</si>
  <si>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</si>
  <si>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</si>
  <si>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</si>
  <si>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</si>
  <si>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</si>
  <si>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</si>
  <si>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</si>
  <si>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</si>
  <si>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</si>
  <si>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</si>
  <si>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</si>
  <si>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</si>
  <si>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</si>
  <si>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</si>
  <si>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</si>
  <si>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</si>
  <si>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</si>
  <si>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</si>
  <si>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</si>
  <si>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</si>
  <si>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</si>
  <si>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</si>
  <si>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</si>
  <si>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</si>
  <si>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</si>
  <si>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</si>
  <si>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</si>
  <si>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</si>
  <si>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</si>
  <si>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</si>
  <si>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</si>
  <si>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</si>
  <si>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</si>
  <si>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</si>
  <si>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</si>
  <si>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</si>
  <si>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</si>
  <si>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</si>
  <si>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</si>
  <si>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</si>
  <si>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</si>
  <si>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</si>
  <si>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</si>
  <si>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</si>
  <si>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</si>
  <si>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</si>
  <si>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</si>
  <si>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</si>
  <si>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</si>
  <si>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</si>
  <si>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SU003829</t>
  </si>
  <si>
    <t>P004890</t>
  </si>
  <si>
    <t>Копченые колбасы «Сервелат Мясорубский Делюкс» Фикс.вес 0,3 фиброуз ТМ «Стародворье»</t>
  </si>
  <si>
    <t>Новинка</t>
  </si>
  <si>
    <t>ЕАЭС N RU Д-RU.РА01.В.54671/25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</si>
  <si>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</si>
  <si>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</si>
  <si>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</si>
  <si>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</si>
  <si>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</si>
  <si>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</si>
  <si>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</si>
  <si>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</si>
  <si>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</si>
  <si>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</si>
  <si>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</si>
  <si>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</si>
  <si>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</si>
  <si>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</si>
  <si>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</si>
  <si>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</si>
  <si>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</si>
  <si>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</si>
  <si>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</si>
  <si>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</si>
  <si>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</si>
  <si>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</si>
  <si>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</si>
  <si>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</si>
  <si>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</si>
  <si>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</si>
  <si>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</si>
  <si>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</si>
  <si>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</si>
  <si>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</si>
  <si>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</si>
  <si>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</si>
  <si>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</si>
  <si>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</si>
  <si>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</si>
  <si>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</si>
  <si>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</si>
  <si>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</si>
  <si>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</si>
  <si>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</si>
  <si>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</si>
  <si>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</si>
  <si>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</si>
  <si>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</si>
  <si>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</si>
  <si>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</si>
  <si>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</si>
  <si>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</si>
  <si>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</si>
  <si>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</si>
  <si>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</si>
  <si>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</si>
  <si>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</si>
  <si>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</si>
  <si>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</si>
  <si>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</si>
  <si>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</si>
  <si>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</si>
  <si>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</si>
  <si>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</si>
  <si>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</si>
  <si>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</si>
  <si>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</si>
  <si>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</si>
  <si>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</si>
  <si>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</si>
  <si>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</si>
  <si>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</si>
  <si>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</si>
  <si>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</si>
  <si>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</si>
  <si>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</si>
  <si>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</si>
  <si>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</si>
  <si>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</si>
  <si>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</si>
  <si>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</si>
  <si>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</si>
  <si>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</si>
  <si>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</si>
  <si>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</si>
  <si>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</si>
  <si>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СК42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</si>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</sst>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98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2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6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4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3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1073" t="s">
        <v>0</v>
      </c>
      <c r="E1" s="805"/>
      <c r="F1" s="805"/>
      <c r="G1" s="12" t="s">
        <v>1</v>
      </c>
      <c r="H1" s="1073" t="s">
        <v>2</v>
      </c>
      <c r="I1" s="805"/>
      <c r="J1" s="805"/>
      <c r="K1" s="805"/>
      <c r="L1" s="805"/>
      <c r="M1" s="805"/>
      <c r="N1" s="805"/>
      <c r="O1" s="805"/>
      <c r="P1" s="805"/>
      <c r="Q1" s="805"/>
      <c r="R1" s="1140" t="s">
        <v>3</v>
      </c>
      <c r="S1" s="805"/>
      <c r="T1" s="8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1044" t="s">
        <v>8</v>
      </c>
      <c r="B5" s="818"/>
      <c r="C5" s="766"/>
      <c r="D5" s="901"/>
      <c r="E5" s="903"/>
      <c r="F5" s="819" t="s">
        <v>9</v>
      </c>
      <c r="G5" s="766"/>
      <c r="H5" s="901" t="s">
        <v>1071</v>
      </c>
      <c r="I5" s="902"/>
      <c r="J5" s="902"/>
      <c r="K5" s="902"/>
      <c r="L5" s="902"/>
      <c r="M5" s="903"/>
      <c r="N5" s="58"/>
      <c r="P5" s="24" t="s">
        <v>10</v>
      </c>
      <c r="Q5" s="796">
        <v>45726</v>
      </c>
      <c r="R5" s="797"/>
      <c r="T5" s="998" t="s">
        <v>11</v>
      </c>
      <c r="U5" s="985"/>
      <c r="V5" s="1000" t="s">
        <v>12</v>
      </c>
      <c r="W5" s="797"/>
      <c r="AB5" s="51"/>
      <c r="AC5" s="51"/>
      <c r="AD5" s="51"/>
      <c r="AE5" s="51"/>
    </row>
    <row r="6" spans="1:32" s="735" customFormat="1" ht="24" customHeight="1" x14ac:dyDescent="0.2">
      <c r="A6" s="1044" t="s">
        <v>13</v>
      </c>
      <c r="B6" s="818"/>
      <c r="C6" s="766"/>
      <c r="D6" s="905" t="s">
        <v>14</v>
      </c>
      <c r="E6" s="906"/>
      <c r="F6" s="906"/>
      <c r="G6" s="906"/>
      <c r="H6" s="906"/>
      <c r="I6" s="906"/>
      <c r="J6" s="906"/>
      <c r="K6" s="906"/>
      <c r="L6" s="906"/>
      <c r="M6" s="797"/>
      <c r="N6" s="59"/>
      <c r="P6" s="24" t="s">
        <v>15</v>
      </c>
      <c r="Q6" s="790" t="str">
        <f>IF(Q5=0," ",CHOOSE(WEEKDAY(Q5,2),"Понедельник","Вторник","Среда","Четверг","Пятница","Суббота","Воскресенье"))</f>
        <v>Понедельник</v>
      </c>
      <c r="R6" s="755"/>
      <c r="T6" s="984" t="s">
        <v>16</v>
      </c>
      <c r="U6" s="985"/>
      <c r="V6" s="915" t="s">
        <v>17</v>
      </c>
      <c r="W6" s="916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1120" t="str">
        <f>IFERROR(VLOOKUP(DeliveryAddress,Table,3,0),1)</f>
        <v>4</v>
      </c>
      <c r="E7" s="1121"/>
      <c r="F7" s="1121"/>
      <c r="G7" s="1121"/>
      <c r="H7" s="1121"/>
      <c r="I7" s="1121"/>
      <c r="J7" s="1121"/>
      <c r="K7" s="1121"/>
      <c r="L7" s="1121"/>
      <c r="M7" s="1005"/>
      <c r="N7" s="60"/>
      <c r="P7" s="24"/>
      <c r="Q7" s="42"/>
      <c r="R7" s="42"/>
      <c r="T7" s="746"/>
      <c r="U7" s="985"/>
      <c r="V7" s="917"/>
      <c r="W7" s="918"/>
      <c r="AB7" s="51"/>
      <c r="AC7" s="51"/>
      <c r="AD7" s="51"/>
      <c r="AE7" s="51"/>
    </row>
    <row r="8" spans="1:32" s="735" customFormat="1" ht="25.5" customHeight="1" x14ac:dyDescent="0.2">
      <c r="A8" s="810" t="s">
        <v>18</v>
      </c>
      <c r="B8" s="772"/>
      <c r="C8" s="773"/>
      <c r="D8" s="1128"/>
      <c r="E8" s="1129"/>
      <c r="F8" s="1129"/>
      <c r="G8" s="1129"/>
      <c r="H8" s="1129"/>
      <c r="I8" s="1129"/>
      <c r="J8" s="1129"/>
      <c r="K8" s="1129"/>
      <c r="L8" s="1129"/>
      <c r="M8" s="1130"/>
      <c r="N8" s="61"/>
      <c r="P8" s="24" t="s">
        <v>19</v>
      </c>
      <c r="Q8" s="1004">
        <v>0.41666666666666669</v>
      </c>
      <c r="R8" s="1005"/>
      <c r="T8" s="746"/>
      <c r="U8" s="985"/>
      <c r="V8" s="917"/>
      <c r="W8" s="918"/>
      <c r="AB8" s="51"/>
      <c r="AC8" s="51"/>
      <c r="AD8" s="51"/>
      <c r="AE8" s="51"/>
    </row>
    <row r="9" spans="1:32" s="735" customFormat="1" ht="39.950000000000003" customHeight="1" x14ac:dyDescent="0.2">
      <c r="A9" s="7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840"/>
      <c r="E9" s="841"/>
      <c r="F9" s="7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951" t="str">
        <f>IF(AND($A$9="Тип доверенности/получателя при получении в адресе перегруза:",$D$9="Разовая доверенность"),"Введите ФИО","")</f>
        <v/>
      </c>
      <c r="I9" s="841"/>
      <c r="J9" s="95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41"/>
      <c r="L9" s="841"/>
      <c r="M9" s="841"/>
      <c r="N9" s="733"/>
      <c r="P9" s="26" t="s">
        <v>20</v>
      </c>
      <c r="Q9" s="1084"/>
      <c r="R9" s="825"/>
      <c r="T9" s="746"/>
      <c r="U9" s="985"/>
      <c r="V9" s="919"/>
      <c r="W9" s="920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7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840"/>
      <c r="E10" s="841"/>
      <c r="F10" s="7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937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86"/>
      <c r="R10" s="987"/>
      <c r="U10" s="24" t="s">
        <v>22</v>
      </c>
      <c r="V10" s="1131" t="s">
        <v>23</v>
      </c>
      <c r="W10" s="916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50"/>
      <c r="R11" s="797"/>
      <c r="U11" s="24" t="s">
        <v>26</v>
      </c>
      <c r="V11" s="824" t="s">
        <v>27</v>
      </c>
      <c r="W11" s="825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979" t="s">
        <v>28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766"/>
      <c r="N12" s="62"/>
      <c r="P12" s="24" t="s">
        <v>29</v>
      </c>
      <c r="Q12" s="1004"/>
      <c r="R12" s="1005"/>
      <c r="S12" s="23"/>
      <c r="U12" s="24"/>
      <c r="V12" s="805"/>
      <c r="W12" s="746"/>
      <c r="AB12" s="51"/>
      <c r="AC12" s="51"/>
      <c r="AD12" s="51"/>
      <c r="AE12" s="51"/>
    </row>
    <row r="13" spans="1:32" s="735" customFormat="1" ht="23.25" customHeight="1" x14ac:dyDescent="0.2">
      <c r="A13" s="979" t="s">
        <v>30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766"/>
      <c r="N13" s="62"/>
      <c r="O13" s="26"/>
      <c r="P13" s="26" t="s">
        <v>31</v>
      </c>
      <c r="Q13" s="824"/>
      <c r="R13" s="8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979" t="s">
        <v>32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7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66" t="s">
        <v>33</v>
      </c>
      <c r="B15" s="818"/>
      <c r="C15" s="818"/>
      <c r="D15" s="818"/>
      <c r="E15" s="818"/>
      <c r="F15" s="818"/>
      <c r="G15" s="818"/>
      <c r="H15" s="818"/>
      <c r="I15" s="818"/>
      <c r="J15" s="818"/>
      <c r="K15" s="818"/>
      <c r="L15" s="818"/>
      <c r="M15" s="766"/>
      <c r="N15" s="63"/>
      <c r="P15" s="1015" t="s">
        <v>34</v>
      </c>
      <c r="Q15" s="805"/>
      <c r="R15" s="805"/>
      <c r="S15" s="805"/>
      <c r="T15" s="8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16"/>
      <c r="Q16" s="1016"/>
      <c r="R16" s="1016"/>
      <c r="S16" s="1016"/>
      <c r="T16" s="101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47" t="s">
        <v>35</v>
      </c>
      <c r="B17" s="747" t="s">
        <v>36</v>
      </c>
      <c r="C17" s="1057" t="s">
        <v>37</v>
      </c>
      <c r="D17" s="747" t="s">
        <v>38</v>
      </c>
      <c r="E17" s="748"/>
      <c r="F17" s="747" t="s">
        <v>39</v>
      </c>
      <c r="G17" s="747" t="s">
        <v>40</v>
      </c>
      <c r="H17" s="747" t="s">
        <v>41</v>
      </c>
      <c r="I17" s="747" t="s">
        <v>42</v>
      </c>
      <c r="J17" s="747" t="s">
        <v>43</v>
      </c>
      <c r="K17" s="747" t="s">
        <v>44</v>
      </c>
      <c r="L17" s="747" t="s">
        <v>45</v>
      </c>
      <c r="M17" s="747" t="s">
        <v>46</v>
      </c>
      <c r="N17" s="747" t="s">
        <v>47</v>
      </c>
      <c r="O17" s="747" t="s">
        <v>48</v>
      </c>
      <c r="P17" s="747" t="s">
        <v>49</v>
      </c>
      <c r="Q17" s="1078"/>
      <c r="R17" s="1078"/>
      <c r="S17" s="1078"/>
      <c r="T17" s="748"/>
      <c r="U17" s="765" t="s">
        <v>50</v>
      </c>
      <c r="V17" s="766"/>
      <c r="W17" s="747" t="s">
        <v>51</v>
      </c>
      <c r="X17" s="747" t="s">
        <v>52</v>
      </c>
      <c r="Y17" s="767" t="s">
        <v>53</v>
      </c>
      <c r="Z17" s="931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12"/>
      <c r="AF17" s="813"/>
      <c r="AG17" s="66"/>
      <c r="BD17" s="65" t="s">
        <v>59</v>
      </c>
    </row>
    <row r="18" spans="1:68" ht="14.25" customHeight="1" x14ac:dyDescent="0.2">
      <c r="A18" s="762"/>
      <c r="B18" s="762"/>
      <c r="C18" s="762"/>
      <c r="D18" s="749"/>
      <c r="E18" s="750"/>
      <c r="F18" s="762"/>
      <c r="G18" s="762"/>
      <c r="H18" s="762"/>
      <c r="I18" s="762"/>
      <c r="J18" s="762"/>
      <c r="K18" s="762"/>
      <c r="L18" s="762"/>
      <c r="M18" s="762"/>
      <c r="N18" s="762"/>
      <c r="O18" s="762"/>
      <c r="P18" s="749"/>
      <c r="Q18" s="1079"/>
      <c r="R18" s="1079"/>
      <c r="S18" s="1079"/>
      <c r="T18" s="750"/>
      <c r="U18" s="67" t="s">
        <v>60</v>
      </c>
      <c r="V18" s="67" t="s">
        <v>61</v>
      </c>
      <c r="W18" s="762"/>
      <c r="X18" s="762"/>
      <c r="Y18" s="768"/>
      <c r="Z18" s="932"/>
      <c r="AA18" s="936"/>
      <c r="AB18" s="936"/>
      <c r="AC18" s="936"/>
      <c r="AD18" s="814"/>
      <c r="AE18" s="815"/>
      <c r="AF18" s="816"/>
      <c r="AG18" s="66"/>
      <c r="BD18" s="65"/>
    </row>
    <row r="19" spans="1:68" ht="27.75" hidden="1" customHeight="1" x14ac:dyDescent="0.2">
      <c r="A19" s="934" t="s">
        <v>62</v>
      </c>
      <c r="B19" s="935"/>
      <c r="C19" s="935"/>
      <c r="D19" s="935"/>
      <c r="E19" s="935"/>
      <c r="F19" s="935"/>
      <c r="G19" s="935"/>
      <c r="H19" s="935"/>
      <c r="I19" s="935"/>
      <c r="J19" s="935"/>
      <c r="K19" s="935"/>
      <c r="L19" s="935"/>
      <c r="M19" s="935"/>
      <c r="N19" s="935"/>
      <c r="O19" s="935"/>
      <c r="P19" s="935"/>
      <c r="Q19" s="935"/>
      <c r="R19" s="935"/>
      <c r="S19" s="935"/>
      <c r="T19" s="935"/>
      <c r="U19" s="935"/>
      <c r="V19" s="935"/>
      <c r="W19" s="935"/>
      <c r="X19" s="935"/>
      <c r="Y19" s="935"/>
      <c r="Z19" s="935"/>
      <c r="AA19" s="48"/>
      <c r="AB19" s="48"/>
      <c r="AC19" s="48"/>
    </row>
    <row r="20" spans="1:68" ht="16.5" hidden="1" customHeight="1" x14ac:dyDescent="0.25">
      <c r="A20" s="770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63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54">
        <v>4680115885912</v>
      </c>
      <c r="E22" s="755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54">
        <v>4607091388237</v>
      </c>
      <c r="E23" s="755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10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54">
        <v>4680115885905</v>
      </c>
      <c r="E24" s="755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9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54">
        <v>4607091388244</v>
      </c>
      <c r="E25" s="755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8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56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57"/>
      <c r="P26" s="771" t="s">
        <v>79</v>
      </c>
      <c r="Q26" s="772"/>
      <c r="R26" s="772"/>
      <c r="S26" s="772"/>
      <c r="T26" s="772"/>
      <c r="U26" s="772"/>
      <c r="V26" s="773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57"/>
      <c r="P27" s="771" t="s">
        <v>79</v>
      </c>
      <c r="Q27" s="772"/>
      <c r="R27" s="772"/>
      <c r="S27" s="772"/>
      <c r="T27" s="772"/>
      <c r="U27" s="772"/>
      <c r="V27" s="773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63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54">
        <v>4607091388503</v>
      </c>
      <c r="E29" s="755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112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56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57"/>
      <c r="P30" s="771" t="s">
        <v>79</v>
      </c>
      <c r="Q30" s="772"/>
      <c r="R30" s="772"/>
      <c r="S30" s="772"/>
      <c r="T30" s="772"/>
      <c r="U30" s="772"/>
      <c r="V30" s="773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57"/>
      <c r="P31" s="771" t="s">
        <v>79</v>
      </c>
      <c r="Q31" s="772"/>
      <c r="R31" s="772"/>
      <c r="S31" s="772"/>
      <c r="T31" s="772"/>
      <c r="U31" s="772"/>
      <c r="V31" s="773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934" t="s">
        <v>87</v>
      </c>
      <c r="B32" s="935"/>
      <c r="C32" s="935"/>
      <c r="D32" s="935"/>
      <c r="E32" s="935"/>
      <c r="F32" s="935"/>
      <c r="G32" s="935"/>
      <c r="H32" s="935"/>
      <c r="I32" s="935"/>
      <c r="J32" s="935"/>
      <c r="K32" s="935"/>
      <c r="L32" s="935"/>
      <c r="M32" s="935"/>
      <c r="N32" s="935"/>
      <c r="O32" s="935"/>
      <c r="P32" s="935"/>
      <c r="Q32" s="935"/>
      <c r="R32" s="935"/>
      <c r="S32" s="935"/>
      <c r="T32" s="935"/>
      <c r="U32" s="935"/>
      <c r="V32" s="935"/>
      <c r="W32" s="935"/>
      <c r="X32" s="935"/>
      <c r="Y32" s="935"/>
      <c r="Z32" s="935"/>
      <c r="AA32" s="48"/>
      <c r="AB32" s="48"/>
      <c r="AC32" s="48"/>
    </row>
    <row r="33" spans="1:68" ht="16.5" hidden="1" customHeight="1" x14ac:dyDescent="0.25">
      <c r="A33" s="770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63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4301011380</v>
      </c>
      <c r="D35" s="754">
        <v>4607091385670</v>
      </c>
      <c r="E35" s="755"/>
      <c r="F35" s="740">
        <v>1.35</v>
      </c>
      <c r="G35" s="32">
        <v>8</v>
      </c>
      <c r="H35" s="740">
        <v>10.8</v>
      </c>
      <c r="I35" s="740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95</v>
      </c>
      <c r="B36" s="54" t="s">
        <v>96</v>
      </c>
      <c r="C36" s="31">
        <v>4301011625</v>
      </c>
      <c r="D36" s="754">
        <v>4680115883956</v>
      </c>
      <c r="E36" s="755"/>
      <c r="F36" s="740">
        <v>1.4</v>
      </c>
      <c r="G36" s="32">
        <v>8</v>
      </c>
      <c r="H36" s="740">
        <v>11.2</v>
      </c>
      <c r="I36" s="740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87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52"/>
      <c r="R36" s="752"/>
      <c r="S36" s="752"/>
      <c r="T36" s="753"/>
      <c r="U36" s="34"/>
      <c r="V36" s="34"/>
      <c r="W36" s="35" t="s">
        <v>68</v>
      </c>
      <c r="X36" s="741">
        <v>0</v>
      </c>
      <c r="Y36" s="742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98</v>
      </c>
      <c r="B37" s="54" t="s">
        <v>99</v>
      </c>
      <c r="C37" s="31">
        <v>4301011382</v>
      </c>
      <c r="D37" s="754">
        <v>4607091385687</v>
      </c>
      <c r="E37" s="755"/>
      <c r="F37" s="740">
        <v>0.4</v>
      </c>
      <c r="G37" s="32">
        <v>10</v>
      </c>
      <c r="H37" s="740">
        <v>4</v>
      </c>
      <c r="I37" s="740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52"/>
      <c r="R37" s="752"/>
      <c r="S37" s="752"/>
      <c r="T37" s="753"/>
      <c r="U37" s="34"/>
      <c r="V37" s="34"/>
      <c r="W37" s="35" t="s">
        <v>68</v>
      </c>
      <c r="X37" s="741">
        <v>0</v>
      </c>
      <c r="Y37" s="742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102</v>
      </c>
      <c r="B38" s="54" t="s">
        <v>103</v>
      </c>
      <c r="C38" s="31">
        <v>4301011565</v>
      </c>
      <c r="D38" s="754">
        <v>4680115882539</v>
      </c>
      <c r="E38" s="755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0</v>
      </c>
      <c r="Y38" s="7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4301011624</v>
      </c>
      <c r="D39" s="754">
        <v>4680115883949</v>
      </c>
      <c r="E39" s="755"/>
      <c r="F39" s="740">
        <v>0.37</v>
      </c>
      <c r="G39" s="32">
        <v>10</v>
      </c>
      <c r="H39" s="740">
        <v>3.7</v>
      </c>
      <c r="I39" s="740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108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56"/>
      <c r="B40" s="746"/>
      <c r="C40" s="746"/>
      <c r="D40" s="746"/>
      <c r="E40" s="746"/>
      <c r="F40" s="746"/>
      <c r="G40" s="746"/>
      <c r="H40" s="746"/>
      <c r="I40" s="746"/>
      <c r="J40" s="746"/>
      <c r="K40" s="746"/>
      <c r="L40" s="746"/>
      <c r="M40" s="746"/>
      <c r="N40" s="746"/>
      <c r="O40" s="757"/>
      <c r="P40" s="771" t="s">
        <v>79</v>
      </c>
      <c r="Q40" s="772"/>
      <c r="R40" s="772"/>
      <c r="S40" s="772"/>
      <c r="T40" s="772"/>
      <c r="U40" s="772"/>
      <c r="V40" s="773"/>
      <c r="W40" s="37" t="s">
        <v>80</v>
      </c>
      <c r="X40" s="743">
        <f>IFERROR(X35/H35,"0")+IFERROR(X36/H36,"0")+IFERROR(X37/H37,"0")+IFERROR(X38/H38,"0")+IFERROR(X39/H39,"0")</f>
        <v>0</v>
      </c>
      <c r="Y40" s="743">
        <f>IFERROR(Y35/H35,"0")+IFERROR(Y36/H36,"0")+IFERROR(Y37/H37,"0")+IFERROR(Y38/H38,"0")+IFERROR(Y39/H39,"0")</f>
        <v>0</v>
      </c>
      <c r="Z40" s="743">
        <f>IFERROR(IF(Z35="",0,Z35),"0")+IFERROR(IF(Z36="",0,Z36),"0")+IFERROR(IF(Z37="",0,Z37),"0")+IFERROR(IF(Z38="",0,Z38),"0")+IFERROR(IF(Z39="",0,Z39),"0")</f>
        <v>0</v>
      </c>
      <c r="AA40" s="744"/>
      <c r="AB40" s="744"/>
      <c r="AC40" s="744"/>
    </row>
    <row r="41" spans="1:68" hidden="1" x14ac:dyDescent="0.2">
      <c r="A41" s="746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57"/>
      <c r="P41" s="771" t="s">
        <v>79</v>
      </c>
      <c r="Q41" s="772"/>
      <c r="R41" s="772"/>
      <c r="S41" s="772"/>
      <c r="T41" s="772"/>
      <c r="U41" s="772"/>
      <c r="V41" s="773"/>
      <c r="W41" s="37" t="s">
        <v>68</v>
      </c>
      <c r="X41" s="743">
        <f>IFERROR(SUM(X35:X39),"0")</f>
        <v>0</v>
      </c>
      <c r="Y41" s="743">
        <f>IFERROR(SUM(Y35:Y39),"0")</f>
        <v>0</v>
      </c>
      <c r="Z41" s="37"/>
      <c r="AA41" s="744"/>
      <c r="AB41" s="744"/>
      <c r="AC41" s="744"/>
    </row>
    <row r="42" spans="1:68" ht="14.25" hidden="1" customHeight="1" x14ac:dyDescent="0.25">
      <c r="A42" s="763" t="s">
        <v>63</v>
      </c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6"/>
      <c r="P42" s="746"/>
      <c r="Q42" s="746"/>
      <c r="R42" s="746"/>
      <c r="S42" s="746"/>
      <c r="T42" s="746"/>
      <c r="U42" s="746"/>
      <c r="V42" s="746"/>
      <c r="W42" s="746"/>
      <c r="X42" s="746"/>
      <c r="Y42" s="746"/>
      <c r="Z42" s="746"/>
      <c r="AA42" s="737"/>
      <c r="AB42" s="737"/>
      <c r="AC42" s="737"/>
    </row>
    <row r="43" spans="1:68" ht="27" hidden="1" customHeight="1" x14ac:dyDescent="0.25">
      <c r="A43" s="54" t="s">
        <v>106</v>
      </c>
      <c r="B43" s="54" t="s">
        <v>107</v>
      </c>
      <c r="C43" s="31">
        <v>4301051842</v>
      </c>
      <c r="D43" s="754">
        <v>4680115885233</v>
      </c>
      <c r="E43" s="755"/>
      <c r="F43" s="740">
        <v>0.2</v>
      </c>
      <c r="G43" s="32">
        <v>6</v>
      </c>
      <c r="H43" s="740">
        <v>1.2</v>
      </c>
      <c r="I43" s="740">
        <v>1.3</v>
      </c>
      <c r="J43" s="32">
        <v>234</v>
      </c>
      <c r="K43" s="32" t="s">
        <v>108</v>
      </c>
      <c r="L43" s="32"/>
      <c r="M43" s="33" t="s">
        <v>101</v>
      </c>
      <c r="N43" s="33"/>
      <c r="O43" s="32">
        <v>40</v>
      </c>
      <c r="P43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752"/>
      <c r="R43" s="752"/>
      <c r="S43" s="752"/>
      <c r="T43" s="753"/>
      <c r="U43" s="34"/>
      <c r="V43" s="34"/>
      <c r="W43" s="35" t="s">
        <v>68</v>
      </c>
      <c r="X43" s="741">
        <v>0</v>
      </c>
      <c r="Y43" s="742">
        <f>IFERROR(IF(X43="",0,CEILING((X43/$H43),1)*$H43),"")</f>
        <v>0</v>
      </c>
      <c r="Z43" s="36" t="str">
        <f>IFERROR(IF(Y43=0,"",ROUNDUP(Y43/H43,0)*0.00502),"")</f>
        <v/>
      </c>
      <c r="AA43" s="56"/>
      <c r="AB43" s="57"/>
      <c r="AC43" s="89" t="s">
        <v>109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754">
        <v>4680115884915</v>
      </c>
      <c r="E44" s="755"/>
      <c r="F44" s="740">
        <v>0.3</v>
      </c>
      <c r="G44" s="32">
        <v>6</v>
      </c>
      <c r="H44" s="740">
        <v>1.8</v>
      </c>
      <c r="I44" s="740">
        <v>1.98</v>
      </c>
      <c r="J44" s="32">
        <v>182</v>
      </c>
      <c r="K44" s="32" t="s">
        <v>66</v>
      </c>
      <c r="L44" s="32"/>
      <c r="M44" s="33" t="s">
        <v>101</v>
      </c>
      <c r="N44" s="33"/>
      <c r="O44" s="32">
        <v>40</v>
      </c>
      <c r="P44" s="11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756"/>
      <c r="B45" s="746"/>
      <c r="C45" s="746"/>
      <c r="D45" s="746"/>
      <c r="E45" s="746"/>
      <c r="F45" s="746"/>
      <c r="G45" s="746"/>
      <c r="H45" s="746"/>
      <c r="I45" s="746"/>
      <c r="J45" s="746"/>
      <c r="K45" s="746"/>
      <c r="L45" s="746"/>
      <c r="M45" s="746"/>
      <c r="N45" s="746"/>
      <c r="O45" s="757"/>
      <c r="P45" s="771" t="s">
        <v>79</v>
      </c>
      <c r="Q45" s="772"/>
      <c r="R45" s="772"/>
      <c r="S45" s="772"/>
      <c r="T45" s="772"/>
      <c r="U45" s="772"/>
      <c r="V45" s="773"/>
      <c r="W45" s="37" t="s">
        <v>80</v>
      </c>
      <c r="X45" s="743">
        <f>IFERROR(X43/H43,"0")+IFERROR(X44/H44,"0")</f>
        <v>0</v>
      </c>
      <c r="Y45" s="743">
        <f>IFERROR(Y43/H43,"0")+IFERROR(Y44/H44,"0")</f>
        <v>0</v>
      </c>
      <c r="Z45" s="743">
        <f>IFERROR(IF(Z43="",0,Z43),"0")+IFERROR(IF(Z44="",0,Z44),"0")</f>
        <v>0</v>
      </c>
      <c r="AA45" s="744"/>
      <c r="AB45" s="744"/>
      <c r="AC45" s="744"/>
    </row>
    <row r="46" spans="1:68" hidden="1" x14ac:dyDescent="0.2">
      <c r="A46" s="746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57"/>
      <c r="P46" s="771" t="s">
        <v>79</v>
      </c>
      <c r="Q46" s="772"/>
      <c r="R46" s="772"/>
      <c r="S46" s="772"/>
      <c r="T46" s="772"/>
      <c r="U46" s="772"/>
      <c r="V46" s="773"/>
      <c r="W46" s="37" t="s">
        <v>68</v>
      </c>
      <c r="X46" s="743">
        <f>IFERROR(SUM(X43:X44),"0")</f>
        <v>0</v>
      </c>
      <c r="Y46" s="743">
        <f>IFERROR(SUM(Y43:Y44),"0")</f>
        <v>0</v>
      </c>
      <c r="Z46" s="37"/>
      <c r="AA46" s="744"/>
      <c r="AB46" s="744"/>
      <c r="AC46" s="744"/>
    </row>
    <row r="47" spans="1:68" ht="16.5" hidden="1" customHeight="1" x14ac:dyDescent="0.25">
      <c r="A47" s="770" t="s">
        <v>113</v>
      </c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6"/>
      <c r="P47" s="746"/>
      <c r="Q47" s="746"/>
      <c r="R47" s="746"/>
      <c r="S47" s="746"/>
      <c r="T47" s="746"/>
      <c r="U47" s="746"/>
      <c r="V47" s="746"/>
      <c r="W47" s="746"/>
      <c r="X47" s="746"/>
      <c r="Y47" s="746"/>
      <c r="Z47" s="746"/>
      <c r="AA47" s="736"/>
      <c r="AB47" s="736"/>
      <c r="AC47" s="736"/>
    </row>
    <row r="48" spans="1:68" ht="14.25" hidden="1" customHeight="1" x14ac:dyDescent="0.25">
      <c r="A48" s="763" t="s">
        <v>89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7"/>
      <c r="AB48" s="737"/>
      <c r="AC48" s="737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754">
        <v>4680115885882</v>
      </c>
      <c r="E49" s="755"/>
      <c r="F49" s="740">
        <v>1.4</v>
      </c>
      <c r="G49" s="32">
        <v>8</v>
      </c>
      <c r="H49" s="740">
        <v>11.2</v>
      </c>
      <c r="I49" s="740">
        <v>11.635</v>
      </c>
      <c r="J49" s="32">
        <v>64</v>
      </c>
      <c r="K49" s="32" t="s">
        <v>92</v>
      </c>
      <c r="L49" s="32"/>
      <c r="M49" s="33" t="s">
        <v>101</v>
      </c>
      <c r="N49" s="33"/>
      <c r="O49" s="32">
        <v>50</v>
      </c>
      <c r="P49" s="8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52"/>
      <c r="R49" s="752"/>
      <c r="S49" s="752"/>
      <c r="T49" s="753"/>
      <c r="U49" s="34"/>
      <c r="V49" s="34"/>
      <c r="W49" s="35" t="s">
        <v>68</v>
      </c>
      <c r="X49" s="741">
        <v>0</v>
      </c>
      <c r="Y49" s="742">
        <f t="shared" ref="Y49:Y55" si="0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5" si="1">IFERROR(X49*I49/H49,"0")</f>
        <v>0</v>
      </c>
      <c r="BN49" s="64">
        <f t="shared" ref="BN49:BN55" si="2">IFERROR(Y49*I49/H49,"0")</f>
        <v>0</v>
      </c>
      <c r="BO49" s="64">
        <f t="shared" ref="BO49:BO55" si="3">IFERROR(1/J49*(X49/H49),"0")</f>
        <v>0</v>
      </c>
      <c r="BP49" s="64">
        <f t="shared" ref="BP49:BP55" si="4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754">
        <v>4680115881426</v>
      </c>
      <c r="E50" s="755"/>
      <c r="F50" s="740">
        <v>1.35</v>
      </c>
      <c r="G50" s="32">
        <v>8</v>
      </c>
      <c r="H50" s="740">
        <v>10.8</v>
      </c>
      <c r="I50" s="740">
        <v>11.234999999999999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10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300</v>
      </c>
      <c r="Y50" s="742">
        <f t="shared" si="0"/>
        <v>302.40000000000003</v>
      </c>
      <c r="Z50" s="36">
        <f>IFERROR(IF(Y50=0,"",ROUNDUP(Y50/H50,0)*0.01898),"")</f>
        <v>0.53144000000000002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1"/>
        <v>312.08333333333331</v>
      </c>
      <c r="BN50" s="64">
        <f t="shared" si="2"/>
        <v>314.58000000000004</v>
      </c>
      <c r="BO50" s="64">
        <f t="shared" si="3"/>
        <v>0.43402777777777773</v>
      </c>
      <c r="BP50" s="64">
        <f t="shared" si="4"/>
        <v>0.4375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754">
        <v>4680115880283</v>
      </c>
      <c r="E51" s="755"/>
      <c r="F51" s="740">
        <v>0.6</v>
      </c>
      <c r="G51" s="32">
        <v>8</v>
      </c>
      <c r="H51" s="740">
        <v>4.8</v>
      </c>
      <c r="I51" s="740">
        <v>5.01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45</v>
      </c>
      <c r="P51" s="97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52"/>
      <c r="R51" s="752"/>
      <c r="S51" s="752"/>
      <c r="T51" s="753"/>
      <c r="U51" s="34"/>
      <c r="V51" s="34"/>
      <c r="W51" s="35" t="s">
        <v>68</v>
      </c>
      <c r="X51" s="741">
        <v>0</v>
      </c>
      <c r="Y51" s="742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123</v>
      </c>
      <c r="B52" s="54" t="s">
        <v>124</v>
      </c>
      <c r="C52" s="31">
        <v>4301011432</v>
      </c>
      <c r="D52" s="754">
        <v>4680115882720</v>
      </c>
      <c r="E52" s="755"/>
      <c r="F52" s="740">
        <v>0.45</v>
      </c>
      <c r="G52" s="32">
        <v>10</v>
      </c>
      <c r="H52" s="740">
        <v>4.5</v>
      </c>
      <c r="I52" s="740">
        <v>4.71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90</v>
      </c>
      <c r="P52" s="10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125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16.5" hidden="1" customHeight="1" x14ac:dyDescent="0.25">
      <c r="A53" s="54" t="s">
        <v>126</v>
      </c>
      <c r="B53" s="54" t="s">
        <v>127</v>
      </c>
      <c r="C53" s="31">
        <v>4301011806</v>
      </c>
      <c r="D53" s="754">
        <v>4680115881525</v>
      </c>
      <c r="E53" s="755"/>
      <c r="F53" s="740">
        <v>0.4</v>
      </c>
      <c r="G53" s="32">
        <v>10</v>
      </c>
      <c r="H53" s="740">
        <v>4</v>
      </c>
      <c r="I53" s="740">
        <v>4.21</v>
      </c>
      <c r="J53" s="32">
        <v>132</v>
      </c>
      <c r="K53" s="32" t="s">
        <v>100</v>
      </c>
      <c r="L53" s="32"/>
      <c r="M53" s="33" t="s">
        <v>93</v>
      </c>
      <c r="N53" s="33"/>
      <c r="O53" s="32">
        <v>50</v>
      </c>
      <c r="P53" s="10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0"/>
        <v>0</v>
      </c>
      <c r="Z53" s="36" t="str">
        <f>IFERROR(IF(Y53=0,"",ROUNDUP(Y53/H53,0)*0.00902),"")</f>
        <v/>
      </c>
      <c r="AA53" s="56"/>
      <c r="AB53" s="57"/>
      <c r="AC53" s="101" t="s">
        <v>119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4301011589</v>
      </c>
      <c r="D54" s="754">
        <v>4680115885899</v>
      </c>
      <c r="E54" s="755"/>
      <c r="F54" s="740">
        <v>0.35</v>
      </c>
      <c r="G54" s="32">
        <v>6</v>
      </c>
      <c r="H54" s="740">
        <v>2.1</v>
      </c>
      <c r="I54" s="740">
        <v>2.2799999999999998</v>
      </c>
      <c r="J54" s="32">
        <v>182</v>
      </c>
      <c r="K54" s="32" t="s">
        <v>66</v>
      </c>
      <c r="L54" s="32"/>
      <c r="M54" s="33" t="s">
        <v>130</v>
      </c>
      <c r="N54" s="33"/>
      <c r="O54" s="32">
        <v>50</v>
      </c>
      <c r="P54" s="83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0"/>
        <v>0</v>
      </c>
      <c r="Z54" s="36" t="str">
        <f>IFERROR(IF(Y54=0,"",ROUNDUP(Y54/H54,0)*0.00651),"")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132</v>
      </c>
      <c r="B55" s="54" t="s">
        <v>133</v>
      </c>
      <c r="C55" s="31">
        <v>4301011801</v>
      </c>
      <c r="D55" s="754">
        <v>4680115881419</v>
      </c>
      <c r="E55" s="755"/>
      <c r="F55" s="740">
        <v>0.45</v>
      </c>
      <c r="G55" s="32">
        <v>10</v>
      </c>
      <c r="H55" s="740">
        <v>4.5</v>
      </c>
      <c r="I55" s="740">
        <v>4.71</v>
      </c>
      <c r="J55" s="32">
        <v>132</v>
      </c>
      <c r="K55" s="32" t="s">
        <v>100</v>
      </c>
      <c r="L55" s="32"/>
      <c r="M55" s="33" t="s">
        <v>93</v>
      </c>
      <c r="N55" s="33"/>
      <c r="O55" s="32">
        <v>50</v>
      </c>
      <c r="P55" s="10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45</v>
      </c>
      <c r="Y55" s="742">
        <f t="shared" si="0"/>
        <v>45</v>
      </c>
      <c r="Z55" s="36">
        <f>IFERROR(IF(Y55=0,"",ROUNDUP(Y55/H55,0)*0.00902),"")</f>
        <v>9.0200000000000002E-2</v>
      </c>
      <c r="AA55" s="56"/>
      <c r="AB55" s="57"/>
      <c r="AC55" s="105" t="s">
        <v>119</v>
      </c>
      <c r="AG55" s="64"/>
      <c r="AJ55" s="68"/>
      <c r="AK55" s="68">
        <v>0</v>
      </c>
      <c r="BB55" s="106" t="s">
        <v>1</v>
      </c>
      <c r="BM55" s="64">
        <f t="shared" si="1"/>
        <v>47.099999999999994</v>
      </c>
      <c r="BN55" s="64">
        <f t="shared" si="2"/>
        <v>47.099999999999994</v>
      </c>
      <c r="BO55" s="64">
        <f t="shared" si="3"/>
        <v>7.575757575757576E-2</v>
      </c>
      <c r="BP55" s="64">
        <f t="shared" si="4"/>
        <v>7.575757575757576E-2</v>
      </c>
    </row>
    <row r="56" spans="1:68" x14ac:dyDescent="0.2">
      <c r="A56" s="756"/>
      <c r="B56" s="746"/>
      <c r="C56" s="746"/>
      <c r="D56" s="746"/>
      <c r="E56" s="746"/>
      <c r="F56" s="746"/>
      <c r="G56" s="746"/>
      <c r="H56" s="746"/>
      <c r="I56" s="746"/>
      <c r="J56" s="746"/>
      <c r="K56" s="746"/>
      <c r="L56" s="746"/>
      <c r="M56" s="746"/>
      <c r="N56" s="746"/>
      <c r="O56" s="757"/>
      <c r="P56" s="771" t="s">
        <v>79</v>
      </c>
      <c r="Q56" s="772"/>
      <c r="R56" s="772"/>
      <c r="S56" s="772"/>
      <c r="T56" s="772"/>
      <c r="U56" s="772"/>
      <c r="V56" s="773"/>
      <c r="W56" s="37" t="s">
        <v>80</v>
      </c>
      <c r="X56" s="743">
        <f>IFERROR(X49/H49,"0")+IFERROR(X50/H50,"0")+IFERROR(X51/H51,"0")+IFERROR(X52/H52,"0")+IFERROR(X53/H53,"0")+IFERROR(X54/H54,"0")+IFERROR(X55/H55,"0")</f>
        <v>37.777777777777771</v>
      </c>
      <c r="Y56" s="743">
        <f>IFERROR(Y49/H49,"0")+IFERROR(Y50/H50,"0")+IFERROR(Y51/H51,"0")+IFERROR(Y52/H52,"0")+IFERROR(Y53/H53,"0")+IFERROR(Y54/H54,"0")+IFERROR(Y55/H55,"0")</f>
        <v>38</v>
      </c>
      <c r="Z56" s="743">
        <f>IFERROR(IF(Z49="",0,Z49),"0")+IFERROR(IF(Z50="",0,Z50),"0")+IFERROR(IF(Z51="",0,Z51),"0")+IFERROR(IF(Z52="",0,Z52),"0")+IFERROR(IF(Z53="",0,Z53),"0")+IFERROR(IF(Z54="",0,Z54),"0")+IFERROR(IF(Z55="",0,Z55),"0")</f>
        <v>0.62163999999999997</v>
      </c>
      <c r="AA56" s="744"/>
      <c r="AB56" s="744"/>
      <c r="AC56" s="744"/>
    </row>
    <row r="57" spans="1:68" x14ac:dyDescent="0.2">
      <c r="A57" s="746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57"/>
      <c r="P57" s="771" t="s">
        <v>79</v>
      </c>
      <c r="Q57" s="772"/>
      <c r="R57" s="772"/>
      <c r="S57" s="772"/>
      <c r="T57" s="772"/>
      <c r="U57" s="772"/>
      <c r="V57" s="773"/>
      <c r="W57" s="37" t="s">
        <v>68</v>
      </c>
      <c r="X57" s="743">
        <f>IFERROR(SUM(X49:X55),"0")</f>
        <v>345</v>
      </c>
      <c r="Y57" s="743">
        <f>IFERROR(SUM(Y49:Y55),"0")</f>
        <v>347.40000000000003</v>
      </c>
      <c r="Z57" s="37"/>
      <c r="AA57" s="744"/>
      <c r="AB57" s="744"/>
      <c r="AC57" s="744"/>
    </row>
    <row r="58" spans="1:68" ht="14.25" hidden="1" customHeight="1" x14ac:dyDescent="0.25">
      <c r="A58" s="763" t="s">
        <v>134</v>
      </c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6"/>
      <c r="P58" s="746"/>
      <c r="Q58" s="746"/>
      <c r="R58" s="746"/>
      <c r="S58" s="746"/>
      <c r="T58" s="746"/>
      <c r="U58" s="746"/>
      <c r="V58" s="746"/>
      <c r="W58" s="746"/>
      <c r="X58" s="746"/>
      <c r="Y58" s="746"/>
      <c r="Z58" s="746"/>
      <c r="AA58" s="737"/>
      <c r="AB58" s="737"/>
      <c r="AC58" s="737"/>
    </row>
    <row r="59" spans="1:68" ht="27" customHeight="1" x14ac:dyDescent="0.25">
      <c r="A59" s="54" t="s">
        <v>135</v>
      </c>
      <c r="B59" s="54" t="s">
        <v>136</v>
      </c>
      <c r="C59" s="31">
        <v>4301020298</v>
      </c>
      <c r="D59" s="754">
        <v>4680115881440</v>
      </c>
      <c r="E59" s="755"/>
      <c r="F59" s="740">
        <v>1.35</v>
      </c>
      <c r="G59" s="32">
        <v>8</v>
      </c>
      <c r="H59" s="740">
        <v>10.8</v>
      </c>
      <c r="I59" s="740">
        <v>11.234999999999999</v>
      </c>
      <c r="J59" s="32">
        <v>64</v>
      </c>
      <c r="K59" s="32" t="s">
        <v>92</v>
      </c>
      <c r="L59" s="32"/>
      <c r="M59" s="33" t="s">
        <v>93</v>
      </c>
      <c r="N59" s="33"/>
      <c r="O59" s="32">
        <v>50</v>
      </c>
      <c r="P59" s="98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752"/>
      <c r="R59" s="752"/>
      <c r="S59" s="752"/>
      <c r="T59" s="753"/>
      <c r="U59" s="34"/>
      <c r="V59" s="34"/>
      <c r="W59" s="35" t="s">
        <v>68</v>
      </c>
      <c r="X59" s="741">
        <v>50</v>
      </c>
      <c r="Y59" s="742">
        <f>IFERROR(IF(X59="",0,CEILING((X59/$H59),1)*$H59),"")</f>
        <v>54</v>
      </c>
      <c r="Z59" s="36">
        <f>IFERROR(IF(Y59=0,"",ROUNDUP(Y59/H59,0)*0.01898),"")</f>
        <v>9.4899999999999998E-2</v>
      </c>
      <c r="AA59" s="56"/>
      <c r="AB59" s="57"/>
      <c r="AC59" s="107" t="s">
        <v>137</v>
      </c>
      <c r="AG59" s="64"/>
      <c r="AJ59" s="68"/>
      <c r="AK59" s="68">
        <v>0</v>
      </c>
      <c r="BB59" s="108" t="s">
        <v>1</v>
      </c>
      <c r="BM59" s="64">
        <f>IFERROR(X59*I59/H59,"0")</f>
        <v>52.013888888888886</v>
      </c>
      <c r="BN59" s="64">
        <f>IFERROR(Y59*I59/H59,"0")</f>
        <v>56.17499999999999</v>
      </c>
      <c r="BO59" s="64">
        <f>IFERROR(1/J59*(X59/H59),"0")</f>
        <v>7.2337962962962965E-2</v>
      </c>
      <c r="BP59" s="64">
        <f>IFERROR(1/J59*(Y59/H59),"0")</f>
        <v>7.8125E-2</v>
      </c>
    </row>
    <row r="60" spans="1:68" ht="27" hidden="1" customHeight="1" x14ac:dyDescent="0.25">
      <c r="A60" s="54" t="s">
        <v>138</v>
      </c>
      <c r="B60" s="54" t="s">
        <v>139</v>
      </c>
      <c r="C60" s="31">
        <v>4301020228</v>
      </c>
      <c r="D60" s="754">
        <v>4680115882751</v>
      </c>
      <c r="E60" s="755"/>
      <c r="F60" s="740">
        <v>0.45</v>
      </c>
      <c r="G60" s="32">
        <v>10</v>
      </c>
      <c r="H60" s="740">
        <v>4.5</v>
      </c>
      <c r="I60" s="740">
        <v>4.71</v>
      </c>
      <c r="J60" s="32">
        <v>132</v>
      </c>
      <c r="K60" s="32" t="s">
        <v>100</v>
      </c>
      <c r="L60" s="32"/>
      <c r="M60" s="33" t="s">
        <v>93</v>
      </c>
      <c r="N60" s="33"/>
      <c r="O60" s="32">
        <v>90</v>
      </c>
      <c r="P60" s="7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0</v>
      </c>
      <c r="Y60" s="742">
        <f>IFERROR(IF(X60="",0,CEILING((X60/$H60),1)*$H60),"")</f>
        <v>0</v>
      </c>
      <c r="Z60" s="36" t="str">
        <f>IFERROR(IF(Y60=0,"",ROUNDUP(Y60/H60,0)*0.00902),"")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141</v>
      </c>
      <c r="B61" s="54" t="s">
        <v>142</v>
      </c>
      <c r="C61" s="31">
        <v>4301020358</v>
      </c>
      <c r="D61" s="754">
        <v>4680115885950</v>
      </c>
      <c r="E61" s="755"/>
      <c r="F61" s="740">
        <v>0.37</v>
      </c>
      <c r="G61" s="32">
        <v>6</v>
      </c>
      <c r="H61" s="740">
        <v>2.2200000000000002</v>
      </c>
      <c r="I61" s="740">
        <v>2.4</v>
      </c>
      <c r="J61" s="32">
        <v>182</v>
      </c>
      <c r="K61" s="32" t="s">
        <v>66</v>
      </c>
      <c r="L61" s="32"/>
      <c r="M61" s="33" t="s">
        <v>101</v>
      </c>
      <c r="N61" s="33"/>
      <c r="O61" s="32">
        <v>50</v>
      </c>
      <c r="P61" s="88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4301020296</v>
      </c>
      <c r="D62" s="754">
        <v>4680115881433</v>
      </c>
      <c r="E62" s="755"/>
      <c r="F62" s="740">
        <v>0.45</v>
      </c>
      <c r="G62" s="32">
        <v>6</v>
      </c>
      <c r="H62" s="740">
        <v>2.7</v>
      </c>
      <c r="I62" s="740">
        <v>2.88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85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137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756"/>
      <c r="B63" s="746"/>
      <c r="C63" s="746"/>
      <c r="D63" s="746"/>
      <c r="E63" s="746"/>
      <c r="F63" s="746"/>
      <c r="G63" s="746"/>
      <c r="H63" s="746"/>
      <c r="I63" s="746"/>
      <c r="J63" s="746"/>
      <c r="K63" s="746"/>
      <c r="L63" s="746"/>
      <c r="M63" s="746"/>
      <c r="N63" s="746"/>
      <c r="O63" s="757"/>
      <c r="P63" s="771" t="s">
        <v>79</v>
      </c>
      <c r="Q63" s="772"/>
      <c r="R63" s="772"/>
      <c r="S63" s="772"/>
      <c r="T63" s="772"/>
      <c r="U63" s="772"/>
      <c r="V63" s="773"/>
      <c r="W63" s="37" t="s">
        <v>80</v>
      </c>
      <c r="X63" s="743">
        <f>IFERROR(X59/H59,"0")+IFERROR(X60/H60,"0")+IFERROR(X61/H61,"0")+IFERROR(X62/H62,"0")</f>
        <v>4.6296296296296298</v>
      </c>
      <c r="Y63" s="743">
        <f>IFERROR(Y59/H59,"0")+IFERROR(Y60/H60,"0")+IFERROR(Y61/H61,"0")+IFERROR(Y62/H62,"0")</f>
        <v>5</v>
      </c>
      <c r="Z63" s="743">
        <f>IFERROR(IF(Z59="",0,Z59),"0")+IFERROR(IF(Z60="",0,Z60),"0")+IFERROR(IF(Z61="",0,Z61),"0")+IFERROR(IF(Z62="",0,Z62),"0")</f>
        <v>9.4899999999999998E-2</v>
      </c>
      <c r="AA63" s="744"/>
      <c r="AB63" s="744"/>
      <c r="AC63" s="744"/>
    </row>
    <row r="64" spans="1:68" x14ac:dyDescent="0.2">
      <c r="A64" s="746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57"/>
      <c r="P64" s="771" t="s">
        <v>79</v>
      </c>
      <c r="Q64" s="772"/>
      <c r="R64" s="772"/>
      <c r="S64" s="772"/>
      <c r="T64" s="772"/>
      <c r="U64" s="772"/>
      <c r="V64" s="773"/>
      <c r="W64" s="37" t="s">
        <v>68</v>
      </c>
      <c r="X64" s="743">
        <f>IFERROR(SUM(X59:X62),"0")</f>
        <v>50</v>
      </c>
      <c r="Y64" s="743">
        <f>IFERROR(SUM(Y59:Y62),"0")</f>
        <v>54</v>
      </c>
      <c r="Z64" s="37"/>
      <c r="AA64" s="744"/>
      <c r="AB64" s="744"/>
      <c r="AC64" s="744"/>
    </row>
    <row r="65" spans="1:68" ht="14.25" hidden="1" customHeight="1" x14ac:dyDescent="0.25">
      <c r="A65" s="763" t="s">
        <v>145</v>
      </c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6"/>
      <c r="P65" s="746"/>
      <c r="Q65" s="746"/>
      <c r="R65" s="746"/>
      <c r="S65" s="746"/>
      <c r="T65" s="746"/>
      <c r="U65" s="746"/>
      <c r="V65" s="746"/>
      <c r="W65" s="746"/>
      <c r="X65" s="746"/>
      <c r="Y65" s="746"/>
      <c r="Z65" s="746"/>
      <c r="AA65" s="737"/>
      <c r="AB65" s="737"/>
      <c r="AC65" s="737"/>
    </row>
    <row r="66" spans="1:68" ht="16.5" hidden="1" customHeight="1" x14ac:dyDescent="0.25">
      <c r="A66" s="54" t="s">
        <v>146</v>
      </c>
      <c r="B66" s="54" t="s">
        <v>147</v>
      </c>
      <c r="C66" s="31">
        <v>4301031242</v>
      </c>
      <c r="D66" s="754">
        <v>4680115885066</v>
      </c>
      <c r="E66" s="755"/>
      <c r="F66" s="740">
        <v>0.7</v>
      </c>
      <c r="G66" s="32">
        <v>6</v>
      </c>
      <c r="H66" s="740">
        <v>4.2</v>
      </c>
      <c r="I66" s="740">
        <v>4.41</v>
      </c>
      <c r="J66" s="32">
        <v>132</v>
      </c>
      <c r="K66" s="32" t="s">
        <v>100</v>
      </c>
      <c r="L66" s="32"/>
      <c r="M66" s="33" t="s">
        <v>67</v>
      </c>
      <c r="N66" s="33"/>
      <c r="O66" s="32">
        <v>40</v>
      </c>
      <c r="P66" s="102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6" s="752"/>
      <c r="R66" s="752"/>
      <c r="S66" s="752"/>
      <c r="T66" s="753"/>
      <c r="U66" s="34"/>
      <c r="V66" s="34"/>
      <c r="W66" s="35" t="s">
        <v>68</v>
      </c>
      <c r="X66" s="741">
        <v>0</v>
      </c>
      <c r="Y66" s="742">
        <f t="shared" ref="Y66:Y71" si="5">IFERROR(IF(X66="",0,CEILING((X66/$H66),1)*$H66),"")</f>
        <v>0</v>
      </c>
      <c r="Z66" s="36" t="str">
        <f>IFERROR(IF(Y66=0,"",ROUNDUP(Y66/H66,0)*0.00902),"")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 t="shared" ref="BM66:BM71" si="6">IFERROR(X66*I66/H66,"0")</f>
        <v>0</v>
      </c>
      <c r="BN66" s="64">
        <f t="shared" ref="BN66:BN71" si="7">IFERROR(Y66*I66/H66,"0")</f>
        <v>0</v>
      </c>
      <c r="BO66" s="64">
        <f t="shared" ref="BO66:BO71" si="8">IFERROR(1/J66*(X66/H66),"0")</f>
        <v>0</v>
      </c>
      <c r="BP66" s="64">
        <f t="shared" ref="BP66:BP71" si="9">IFERROR(1/J66*(Y66/H66),"0")</f>
        <v>0</v>
      </c>
    </row>
    <row r="67" spans="1:68" ht="16.5" hidden="1" customHeight="1" x14ac:dyDescent="0.25">
      <c r="A67" s="54" t="s">
        <v>149</v>
      </c>
      <c r="B67" s="54" t="s">
        <v>150</v>
      </c>
      <c r="C67" s="31">
        <v>4301031240</v>
      </c>
      <c r="D67" s="754">
        <v>4680115885042</v>
      </c>
      <c r="E67" s="755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100</v>
      </c>
      <c r="L67" s="32"/>
      <c r="M67" s="33" t="s">
        <v>67</v>
      </c>
      <c r="N67" s="33"/>
      <c r="O67" s="32">
        <v>40</v>
      </c>
      <c r="P67" s="82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si="5"/>
        <v>0</v>
      </c>
      <c r="Z67" s="36" t="str">
        <f>IFERROR(IF(Y67=0,"",ROUNDUP(Y67/H67,0)*0.00902),"")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 t="shared" si="6"/>
        <v>0</v>
      </c>
      <c r="BN67" s="64">
        <f t="shared" si="7"/>
        <v>0</v>
      </c>
      <c r="BO67" s="64">
        <f t="shared" si="8"/>
        <v>0</v>
      </c>
      <c r="BP67" s="64">
        <f t="shared" si="9"/>
        <v>0</v>
      </c>
    </row>
    <row r="68" spans="1:68" ht="16.5" hidden="1" customHeight="1" x14ac:dyDescent="0.25">
      <c r="A68" s="54" t="s">
        <v>152</v>
      </c>
      <c r="B68" s="54" t="s">
        <v>153</v>
      </c>
      <c r="C68" s="31">
        <v>4301031315</v>
      </c>
      <c r="D68" s="754">
        <v>4680115885080</v>
      </c>
      <c r="E68" s="755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100</v>
      </c>
      <c r="L68" s="32"/>
      <c r="M68" s="33" t="s">
        <v>67</v>
      </c>
      <c r="N68" s="33"/>
      <c r="O68" s="32">
        <v>40</v>
      </c>
      <c r="P68" s="103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5"/>
        <v>0</v>
      </c>
      <c r="Z68" s="36" t="str">
        <f>IFERROR(IF(Y68=0,"",ROUNDUP(Y68/H68,0)*0.00902),"")</f>
        <v/>
      </c>
      <c r="AA68" s="56"/>
      <c r="AB68" s="57"/>
      <c r="AC68" s="119" t="s">
        <v>154</v>
      </c>
      <c r="AG68" s="64"/>
      <c r="AJ68" s="68"/>
      <c r="AK68" s="68">
        <v>0</v>
      </c>
      <c r="BB68" s="120" t="s">
        <v>1</v>
      </c>
      <c r="BM68" s="64">
        <f t="shared" si="6"/>
        <v>0</v>
      </c>
      <c r="BN68" s="64">
        <f t="shared" si="7"/>
        <v>0</v>
      </c>
      <c r="BO68" s="64">
        <f t="shared" si="8"/>
        <v>0</v>
      </c>
      <c r="BP68" s="64">
        <f t="shared" si="9"/>
        <v>0</v>
      </c>
    </row>
    <row r="69" spans="1:68" ht="27" hidden="1" customHeight="1" x14ac:dyDescent="0.25">
      <c r="A69" s="54" t="s">
        <v>155</v>
      </c>
      <c r="B69" s="54" t="s">
        <v>156</v>
      </c>
      <c r="C69" s="31">
        <v>4301031243</v>
      </c>
      <c r="D69" s="754">
        <v>4680115885073</v>
      </c>
      <c r="E69" s="755"/>
      <c r="F69" s="740">
        <v>0.3</v>
      </c>
      <c r="G69" s="32">
        <v>6</v>
      </c>
      <c r="H69" s="740">
        <v>1.8</v>
      </c>
      <c r="I69" s="740">
        <v>1.9</v>
      </c>
      <c r="J69" s="32">
        <v>234</v>
      </c>
      <c r="K69" s="32" t="s">
        <v>108</v>
      </c>
      <c r="L69" s="32"/>
      <c r="M69" s="33" t="s">
        <v>67</v>
      </c>
      <c r="N69" s="33"/>
      <c r="O69" s="32">
        <v>40</v>
      </c>
      <c r="P69" s="10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5"/>
        <v>0</v>
      </c>
      <c r="Z69" s="36" t="str">
        <f>IFERROR(IF(Y69=0,"",ROUNDUP(Y69/H69,0)*0.00502),"")</f>
        <v/>
      </c>
      <c r="AA69" s="56"/>
      <c r="AB69" s="57"/>
      <c r="AC69" s="121" t="s">
        <v>148</v>
      </c>
      <c r="AG69" s="64"/>
      <c r="AJ69" s="68"/>
      <c r="AK69" s="68">
        <v>0</v>
      </c>
      <c r="BB69" s="122" t="s">
        <v>1</v>
      </c>
      <c r="BM69" s="64">
        <f t="shared" si="6"/>
        <v>0</v>
      </c>
      <c r="BN69" s="64">
        <f t="shared" si="7"/>
        <v>0</v>
      </c>
      <c r="BO69" s="64">
        <f t="shared" si="8"/>
        <v>0</v>
      </c>
      <c r="BP69" s="64">
        <f t="shared" si="9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4301031241</v>
      </c>
      <c r="D70" s="754">
        <v>4680115885059</v>
      </c>
      <c r="E70" s="755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108</v>
      </c>
      <c r="L70" s="32"/>
      <c r="M70" s="33" t="s">
        <v>67</v>
      </c>
      <c r="N70" s="33"/>
      <c r="O70" s="32">
        <v>40</v>
      </c>
      <c r="P70" s="8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5"/>
        <v>0</v>
      </c>
      <c r="Z70" s="36" t="str">
        <f>IFERROR(IF(Y70=0,"",ROUNDUP(Y70/H70,0)*0.00502),"")</f>
        <v/>
      </c>
      <c r="AA70" s="56"/>
      <c r="AB70" s="57"/>
      <c r="AC70" s="123" t="s">
        <v>151</v>
      </c>
      <c r="AG70" s="64"/>
      <c r="AJ70" s="68"/>
      <c r="AK70" s="68">
        <v>0</v>
      </c>
      <c r="BB70" s="124" t="s">
        <v>1</v>
      </c>
      <c r="BM70" s="64">
        <f t="shared" si="6"/>
        <v>0</v>
      </c>
      <c r="BN70" s="64">
        <f t="shared" si="7"/>
        <v>0</v>
      </c>
      <c r="BO70" s="64">
        <f t="shared" si="8"/>
        <v>0</v>
      </c>
      <c r="BP70" s="64">
        <f t="shared" si="9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4301031316</v>
      </c>
      <c r="D71" s="754">
        <v>4680115885097</v>
      </c>
      <c r="E71" s="755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108</v>
      </c>
      <c r="L71" s="32"/>
      <c r="M71" s="33" t="s">
        <v>67</v>
      </c>
      <c r="N71" s="33"/>
      <c r="O71" s="32">
        <v>40</v>
      </c>
      <c r="P71" s="7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5"/>
        <v>0</v>
      </c>
      <c r="Z71" s="36" t="str">
        <f>IFERROR(IF(Y71=0,"",ROUNDUP(Y71/H71,0)*0.00502),"")</f>
        <v/>
      </c>
      <c r="AA71" s="56"/>
      <c r="AB71" s="57"/>
      <c r="AC71" s="125" t="s">
        <v>154</v>
      </c>
      <c r="AG71" s="64"/>
      <c r="AJ71" s="68"/>
      <c r="AK71" s="68">
        <v>0</v>
      </c>
      <c r="BB71" s="126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idden="1" x14ac:dyDescent="0.2">
      <c r="A72" s="756"/>
      <c r="B72" s="746"/>
      <c r="C72" s="746"/>
      <c r="D72" s="746"/>
      <c r="E72" s="746"/>
      <c r="F72" s="746"/>
      <c r="G72" s="746"/>
      <c r="H72" s="746"/>
      <c r="I72" s="746"/>
      <c r="J72" s="746"/>
      <c r="K72" s="746"/>
      <c r="L72" s="746"/>
      <c r="M72" s="746"/>
      <c r="N72" s="746"/>
      <c r="O72" s="757"/>
      <c r="P72" s="771" t="s">
        <v>79</v>
      </c>
      <c r="Q72" s="772"/>
      <c r="R72" s="772"/>
      <c r="S72" s="772"/>
      <c r="T72" s="772"/>
      <c r="U72" s="772"/>
      <c r="V72" s="773"/>
      <c r="W72" s="37" t="s">
        <v>80</v>
      </c>
      <c r="X72" s="743">
        <f>IFERROR(X66/H66,"0")+IFERROR(X67/H67,"0")+IFERROR(X68/H68,"0")+IFERROR(X69/H69,"0")+IFERROR(X70/H70,"0")+IFERROR(X71/H71,"0")</f>
        <v>0</v>
      </c>
      <c r="Y72" s="743">
        <f>IFERROR(Y66/H66,"0")+IFERROR(Y67/H67,"0")+IFERROR(Y68/H68,"0")+IFERROR(Y69/H69,"0")+IFERROR(Y70/H70,"0")+IFERROR(Y71/H71,"0")</f>
        <v>0</v>
      </c>
      <c r="Z72" s="743">
        <f>IFERROR(IF(Z66="",0,Z66),"0")+IFERROR(IF(Z67="",0,Z67),"0")+IFERROR(IF(Z68="",0,Z68),"0")+IFERROR(IF(Z69="",0,Z69),"0")+IFERROR(IF(Z70="",0,Z70),"0")+IFERROR(IF(Z71="",0,Z71),"0")</f>
        <v>0</v>
      </c>
      <c r="AA72" s="744"/>
      <c r="AB72" s="744"/>
      <c r="AC72" s="744"/>
    </row>
    <row r="73" spans="1:68" hidden="1" x14ac:dyDescent="0.2">
      <c r="A73" s="746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57"/>
      <c r="P73" s="771" t="s">
        <v>79</v>
      </c>
      <c r="Q73" s="772"/>
      <c r="R73" s="772"/>
      <c r="S73" s="772"/>
      <c r="T73" s="772"/>
      <c r="U73" s="772"/>
      <c r="V73" s="773"/>
      <c r="W73" s="37" t="s">
        <v>68</v>
      </c>
      <c r="X73" s="743">
        <f>IFERROR(SUM(X66:X71),"0")</f>
        <v>0</v>
      </c>
      <c r="Y73" s="743">
        <f>IFERROR(SUM(Y66:Y71),"0")</f>
        <v>0</v>
      </c>
      <c r="Z73" s="37"/>
      <c r="AA73" s="744"/>
      <c r="AB73" s="744"/>
      <c r="AC73" s="744"/>
    </row>
    <row r="74" spans="1:68" ht="14.25" hidden="1" customHeight="1" x14ac:dyDescent="0.25">
      <c r="A74" s="763" t="s">
        <v>63</v>
      </c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6"/>
      <c r="P74" s="746"/>
      <c r="Q74" s="746"/>
      <c r="R74" s="746"/>
      <c r="S74" s="746"/>
      <c r="T74" s="746"/>
      <c r="U74" s="746"/>
      <c r="V74" s="746"/>
      <c r="W74" s="746"/>
      <c r="X74" s="746"/>
      <c r="Y74" s="746"/>
      <c r="Z74" s="746"/>
      <c r="AA74" s="737"/>
      <c r="AB74" s="737"/>
      <c r="AC74" s="737"/>
    </row>
    <row r="75" spans="1:68" ht="16.5" hidden="1" customHeight="1" x14ac:dyDescent="0.25">
      <c r="A75" s="54" t="s">
        <v>161</v>
      </c>
      <c r="B75" s="54" t="s">
        <v>162</v>
      </c>
      <c r="C75" s="31">
        <v>4301051838</v>
      </c>
      <c r="D75" s="754">
        <v>4680115881891</v>
      </c>
      <c r="E75" s="755"/>
      <c r="F75" s="740">
        <v>1.4</v>
      </c>
      <c r="G75" s="32">
        <v>6</v>
      </c>
      <c r="H75" s="740">
        <v>8.4</v>
      </c>
      <c r="I75" s="740">
        <v>8.9190000000000005</v>
      </c>
      <c r="J75" s="32">
        <v>64</v>
      </c>
      <c r="K75" s="32" t="s">
        <v>92</v>
      </c>
      <c r="L75" s="32"/>
      <c r="M75" s="33" t="s">
        <v>101</v>
      </c>
      <c r="N75" s="33"/>
      <c r="O75" s="32">
        <v>40</v>
      </c>
      <c r="P75" s="82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752"/>
      <c r="R75" s="752"/>
      <c r="S75" s="752"/>
      <c r="T75" s="753"/>
      <c r="U75" s="34"/>
      <c r="V75" s="34"/>
      <c r="W75" s="35" t="s">
        <v>68</v>
      </c>
      <c r="X75" s="741">
        <v>0</v>
      </c>
      <c r="Y75" s="742">
        <f t="shared" ref="Y75:Y80" si="10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7" t="s">
        <v>163</v>
      </c>
      <c r="AG75" s="64"/>
      <c r="AJ75" s="68"/>
      <c r="AK75" s="68">
        <v>0</v>
      </c>
      <c r="BB75" s="128" t="s">
        <v>1</v>
      </c>
      <c r="BM75" s="64">
        <f t="shared" ref="BM75:BM80" si="11">IFERROR(X75*I75/H75,"0")</f>
        <v>0</v>
      </c>
      <c r="BN75" s="64">
        <f t="shared" ref="BN75:BN80" si="12">IFERROR(Y75*I75/H75,"0")</f>
        <v>0</v>
      </c>
      <c r="BO75" s="64">
        <f t="shared" ref="BO75:BO80" si="13">IFERROR(1/J75*(X75/H75),"0")</f>
        <v>0</v>
      </c>
      <c r="BP75" s="64">
        <f t="shared" ref="BP75:BP80" si="14">IFERROR(1/J75*(Y75/H75),"0")</f>
        <v>0</v>
      </c>
    </row>
    <row r="76" spans="1:68" ht="27" hidden="1" customHeight="1" x14ac:dyDescent="0.25">
      <c r="A76" s="54" t="s">
        <v>164</v>
      </c>
      <c r="B76" s="54" t="s">
        <v>165</v>
      </c>
      <c r="C76" s="31">
        <v>4301051846</v>
      </c>
      <c r="D76" s="754">
        <v>4680115885769</v>
      </c>
      <c r="E76" s="755"/>
      <c r="F76" s="740">
        <v>1.4</v>
      </c>
      <c r="G76" s="32">
        <v>6</v>
      </c>
      <c r="H76" s="740">
        <v>8.4</v>
      </c>
      <c r="I76" s="740">
        <v>8.8350000000000009</v>
      </c>
      <c r="J76" s="32">
        <v>64</v>
      </c>
      <c r="K76" s="32" t="s">
        <v>92</v>
      </c>
      <c r="L76" s="32"/>
      <c r="M76" s="33" t="s">
        <v>101</v>
      </c>
      <c r="N76" s="33"/>
      <c r="O76" s="32">
        <v>45</v>
      </c>
      <c r="P76" s="9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si="10"/>
        <v>0</v>
      </c>
      <c r="Z76" s="36" t="str">
        <f>IFERROR(IF(Y76=0,"",ROUNDUP(Y76/H76,0)*0.01898),"")</f>
        <v/>
      </c>
      <c r="AA76" s="56"/>
      <c r="AB76" s="57"/>
      <c r="AC76" s="129" t="s">
        <v>166</v>
      </c>
      <c r="AG76" s="64"/>
      <c r="AJ76" s="68"/>
      <c r="AK76" s="68">
        <v>0</v>
      </c>
      <c r="BB76" s="130" t="s">
        <v>1</v>
      </c>
      <c r="BM76" s="64">
        <f t="shared" si="11"/>
        <v>0</v>
      </c>
      <c r="BN76" s="64">
        <f t="shared" si="12"/>
        <v>0</v>
      </c>
      <c r="BO76" s="64">
        <f t="shared" si="13"/>
        <v>0</v>
      </c>
      <c r="BP76" s="64">
        <f t="shared" si="14"/>
        <v>0</v>
      </c>
    </row>
    <row r="77" spans="1:68" ht="37.5" customHeight="1" x14ac:dyDescent="0.25">
      <c r="A77" s="54" t="s">
        <v>167</v>
      </c>
      <c r="B77" s="54" t="s">
        <v>168</v>
      </c>
      <c r="C77" s="31">
        <v>4301051822</v>
      </c>
      <c r="D77" s="754">
        <v>4680115884410</v>
      </c>
      <c r="E77" s="755"/>
      <c r="F77" s="740">
        <v>1.4</v>
      </c>
      <c r="G77" s="32">
        <v>6</v>
      </c>
      <c r="H77" s="740">
        <v>8.4</v>
      </c>
      <c r="I77" s="740">
        <v>8.907</v>
      </c>
      <c r="J77" s="32">
        <v>64</v>
      </c>
      <c r="K77" s="32" t="s">
        <v>92</v>
      </c>
      <c r="L77" s="32"/>
      <c r="M77" s="33" t="s">
        <v>67</v>
      </c>
      <c r="N77" s="33"/>
      <c r="O77" s="32">
        <v>40</v>
      </c>
      <c r="P77" s="9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100</v>
      </c>
      <c r="Y77" s="742">
        <f t="shared" si="10"/>
        <v>100.80000000000001</v>
      </c>
      <c r="Z77" s="36">
        <f>IFERROR(IF(Y77=0,"",ROUNDUP(Y77/H77,0)*0.01898),"")</f>
        <v>0.22776000000000002</v>
      </c>
      <c r="AA77" s="56"/>
      <c r="AB77" s="57"/>
      <c r="AC77" s="131" t="s">
        <v>169</v>
      </c>
      <c r="AG77" s="64"/>
      <c r="AJ77" s="68"/>
      <c r="AK77" s="68">
        <v>0</v>
      </c>
      <c r="BB77" s="132" t="s">
        <v>1</v>
      </c>
      <c r="BM77" s="64">
        <f t="shared" si="11"/>
        <v>106.03571428571429</v>
      </c>
      <c r="BN77" s="64">
        <f t="shared" si="12"/>
        <v>106.88400000000001</v>
      </c>
      <c r="BO77" s="64">
        <f t="shared" si="13"/>
        <v>0.18601190476190477</v>
      </c>
      <c r="BP77" s="64">
        <f t="shared" si="14"/>
        <v>0.1875</v>
      </c>
    </row>
    <row r="78" spans="1:68" ht="16.5" hidden="1" customHeight="1" x14ac:dyDescent="0.25">
      <c r="A78" s="54" t="s">
        <v>170</v>
      </c>
      <c r="B78" s="54" t="s">
        <v>171</v>
      </c>
      <c r="C78" s="31">
        <v>4301051837</v>
      </c>
      <c r="D78" s="754">
        <v>4680115884311</v>
      </c>
      <c r="E78" s="755"/>
      <c r="F78" s="740">
        <v>0.3</v>
      </c>
      <c r="G78" s="32">
        <v>6</v>
      </c>
      <c r="H78" s="740">
        <v>1.8</v>
      </c>
      <c r="I78" s="740">
        <v>2.0459999999999998</v>
      </c>
      <c r="J78" s="32">
        <v>182</v>
      </c>
      <c r="K78" s="32" t="s">
        <v>66</v>
      </c>
      <c r="L78" s="32"/>
      <c r="M78" s="33" t="s">
        <v>101</v>
      </c>
      <c r="N78" s="33"/>
      <c r="O78" s="32">
        <v>40</v>
      </c>
      <c r="P78" s="10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0"/>
        <v>0</v>
      </c>
      <c r="Z78" s="36" t="str">
        <f>IFERROR(IF(Y78=0,"",ROUNDUP(Y78/H78,0)*0.00651),"")</f>
        <v/>
      </c>
      <c r="AA78" s="56"/>
      <c r="AB78" s="57"/>
      <c r="AC78" s="133" t="s">
        <v>163</v>
      </c>
      <c r="AG78" s="64"/>
      <c r="AJ78" s="68"/>
      <c r="AK78" s="68">
        <v>0</v>
      </c>
      <c r="BB78" s="134" t="s">
        <v>1</v>
      </c>
      <c r="BM78" s="64">
        <f t="shared" si="11"/>
        <v>0</v>
      </c>
      <c r="BN78" s="64">
        <f t="shared" si="12"/>
        <v>0</v>
      </c>
      <c r="BO78" s="64">
        <f t="shared" si="13"/>
        <v>0</v>
      </c>
      <c r="BP78" s="64">
        <f t="shared" si="14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4301051844</v>
      </c>
      <c r="D79" s="754">
        <v>4680115885929</v>
      </c>
      <c r="E79" s="755"/>
      <c r="F79" s="740">
        <v>0.42</v>
      </c>
      <c r="G79" s="32">
        <v>6</v>
      </c>
      <c r="H79" s="740">
        <v>2.52</v>
      </c>
      <c r="I79" s="740">
        <v>2.7</v>
      </c>
      <c r="J79" s="32">
        <v>182</v>
      </c>
      <c r="K79" s="32" t="s">
        <v>66</v>
      </c>
      <c r="L79" s="32"/>
      <c r="M79" s="33" t="s">
        <v>101</v>
      </c>
      <c r="N79" s="33"/>
      <c r="O79" s="32">
        <v>45</v>
      </c>
      <c r="P79" s="11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0"/>
        <v>0</v>
      </c>
      <c r="Z79" s="36" t="str">
        <f>IFERROR(IF(Y79=0,"",ROUNDUP(Y79/H79,0)*0.00651),"")</f>
        <v/>
      </c>
      <c r="AA79" s="56"/>
      <c r="AB79" s="57"/>
      <c r="AC79" s="135" t="s">
        <v>166</v>
      </c>
      <c r="AG79" s="64"/>
      <c r="AJ79" s="68"/>
      <c r="AK79" s="68">
        <v>0</v>
      </c>
      <c r="BB79" s="136" t="s">
        <v>1</v>
      </c>
      <c r="BM79" s="64">
        <f t="shared" si="11"/>
        <v>0</v>
      </c>
      <c r="BN79" s="64">
        <f t="shared" si="12"/>
        <v>0</v>
      </c>
      <c r="BO79" s="64">
        <f t="shared" si="13"/>
        <v>0</v>
      </c>
      <c r="BP79" s="64">
        <f t="shared" si="14"/>
        <v>0</v>
      </c>
    </row>
    <row r="80" spans="1:68" ht="37.5" hidden="1" customHeight="1" x14ac:dyDescent="0.25">
      <c r="A80" s="54" t="s">
        <v>174</v>
      </c>
      <c r="B80" s="54" t="s">
        <v>175</v>
      </c>
      <c r="C80" s="31">
        <v>4301051827</v>
      </c>
      <c r="D80" s="754">
        <v>4680115884403</v>
      </c>
      <c r="E80" s="755"/>
      <c r="F80" s="740">
        <v>0.3</v>
      </c>
      <c r="G80" s="32">
        <v>6</v>
      </c>
      <c r="H80" s="740">
        <v>1.8</v>
      </c>
      <c r="I80" s="740">
        <v>1.98</v>
      </c>
      <c r="J80" s="32">
        <v>182</v>
      </c>
      <c r="K80" s="32" t="s">
        <v>66</v>
      </c>
      <c r="L80" s="32"/>
      <c r="M80" s="33" t="s">
        <v>67</v>
      </c>
      <c r="N80" s="33"/>
      <c r="O80" s="32">
        <v>40</v>
      </c>
      <c r="P80" s="93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0"/>
        <v>0</v>
      </c>
      <c r="Z80" s="36" t="str">
        <f>IFERROR(IF(Y80=0,"",ROUNDUP(Y80/H80,0)*0.00651),"")</f>
        <v/>
      </c>
      <c r="AA80" s="56"/>
      <c r="AB80" s="57"/>
      <c r="AC80" s="137" t="s">
        <v>169</v>
      </c>
      <c r="AG80" s="64"/>
      <c r="AJ80" s="68"/>
      <c r="AK80" s="68">
        <v>0</v>
      </c>
      <c r="BB80" s="138" t="s">
        <v>1</v>
      </c>
      <c r="BM80" s="64">
        <f t="shared" si="11"/>
        <v>0</v>
      </c>
      <c r="BN80" s="64">
        <f t="shared" si="12"/>
        <v>0</v>
      </c>
      <c r="BO80" s="64">
        <f t="shared" si="13"/>
        <v>0</v>
      </c>
      <c r="BP80" s="64">
        <f t="shared" si="14"/>
        <v>0</v>
      </c>
    </row>
    <row r="81" spans="1:68" x14ac:dyDescent="0.2">
      <c r="A81" s="756"/>
      <c r="B81" s="746"/>
      <c r="C81" s="746"/>
      <c r="D81" s="746"/>
      <c r="E81" s="746"/>
      <c r="F81" s="746"/>
      <c r="G81" s="746"/>
      <c r="H81" s="746"/>
      <c r="I81" s="746"/>
      <c r="J81" s="746"/>
      <c r="K81" s="746"/>
      <c r="L81" s="746"/>
      <c r="M81" s="746"/>
      <c r="N81" s="746"/>
      <c r="O81" s="757"/>
      <c r="P81" s="771" t="s">
        <v>79</v>
      </c>
      <c r="Q81" s="772"/>
      <c r="R81" s="772"/>
      <c r="S81" s="772"/>
      <c r="T81" s="772"/>
      <c r="U81" s="772"/>
      <c r="V81" s="773"/>
      <c r="W81" s="37" t="s">
        <v>80</v>
      </c>
      <c r="X81" s="743">
        <f>IFERROR(X75/H75,"0")+IFERROR(X76/H76,"0")+IFERROR(X77/H77,"0")+IFERROR(X78/H78,"0")+IFERROR(X79/H79,"0")+IFERROR(X80/H80,"0")</f>
        <v>11.904761904761905</v>
      </c>
      <c r="Y81" s="743">
        <f>IFERROR(Y75/H75,"0")+IFERROR(Y76/H76,"0")+IFERROR(Y77/H77,"0")+IFERROR(Y78/H78,"0")+IFERROR(Y79/H79,"0")+IFERROR(Y80/H80,"0")</f>
        <v>12</v>
      </c>
      <c r="Z81" s="743">
        <f>IFERROR(IF(Z75="",0,Z75),"0")+IFERROR(IF(Z76="",0,Z76),"0")+IFERROR(IF(Z77="",0,Z77),"0")+IFERROR(IF(Z78="",0,Z78),"0")+IFERROR(IF(Z79="",0,Z79),"0")+IFERROR(IF(Z80="",0,Z80),"0")</f>
        <v>0.22776000000000002</v>
      </c>
      <c r="AA81" s="744"/>
      <c r="AB81" s="744"/>
      <c r="AC81" s="744"/>
    </row>
    <row r="82" spans="1:68" x14ac:dyDescent="0.2">
      <c r="A82" s="746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57"/>
      <c r="P82" s="771" t="s">
        <v>79</v>
      </c>
      <c r="Q82" s="772"/>
      <c r="R82" s="772"/>
      <c r="S82" s="772"/>
      <c r="T82" s="772"/>
      <c r="U82" s="772"/>
      <c r="V82" s="773"/>
      <c r="W82" s="37" t="s">
        <v>68</v>
      </c>
      <c r="X82" s="743">
        <f>IFERROR(SUM(X75:X80),"0")</f>
        <v>100</v>
      </c>
      <c r="Y82" s="743">
        <f>IFERROR(SUM(Y75:Y80),"0")</f>
        <v>100.80000000000001</v>
      </c>
      <c r="Z82" s="37"/>
      <c r="AA82" s="744"/>
      <c r="AB82" s="744"/>
      <c r="AC82" s="744"/>
    </row>
    <row r="83" spans="1:68" ht="14.25" hidden="1" customHeight="1" x14ac:dyDescent="0.25">
      <c r="A83" s="763" t="s">
        <v>176</v>
      </c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6"/>
      <c r="P83" s="746"/>
      <c r="Q83" s="746"/>
      <c r="R83" s="746"/>
      <c r="S83" s="746"/>
      <c r="T83" s="746"/>
      <c r="U83" s="746"/>
      <c r="V83" s="746"/>
      <c r="W83" s="746"/>
      <c r="X83" s="746"/>
      <c r="Y83" s="746"/>
      <c r="Z83" s="746"/>
      <c r="AA83" s="737"/>
      <c r="AB83" s="737"/>
      <c r="AC83" s="737"/>
    </row>
    <row r="84" spans="1:68" ht="37.5" hidden="1" customHeight="1" x14ac:dyDescent="0.25">
      <c r="A84" s="54" t="s">
        <v>177</v>
      </c>
      <c r="B84" s="54" t="s">
        <v>178</v>
      </c>
      <c r="C84" s="31">
        <v>4301060366</v>
      </c>
      <c r="D84" s="754">
        <v>4680115881532</v>
      </c>
      <c r="E84" s="755"/>
      <c r="F84" s="740">
        <v>1.3</v>
      </c>
      <c r="G84" s="32">
        <v>6</v>
      </c>
      <c r="H84" s="740">
        <v>7.8</v>
      </c>
      <c r="I84" s="740">
        <v>8.2349999999999994</v>
      </c>
      <c r="J84" s="32">
        <v>64</v>
      </c>
      <c r="K84" s="32" t="s">
        <v>92</v>
      </c>
      <c r="L84" s="32"/>
      <c r="M84" s="33" t="s">
        <v>67</v>
      </c>
      <c r="N84" s="33"/>
      <c r="O84" s="32">
        <v>30</v>
      </c>
      <c r="P84" s="92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752"/>
      <c r="R84" s="752"/>
      <c r="S84" s="752"/>
      <c r="T84" s="753"/>
      <c r="U84" s="34"/>
      <c r="V84" s="34"/>
      <c r="W84" s="35" t="s">
        <v>68</v>
      </c>
      <c r="X84" s="741">
        <v>0</v>
      </c>
      <c r="Y84" s="74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9" t="s">
        <v>179</v>
      </c>
      <c r="AG84" s="64"/>
      <c r="AJ84" s="68"/>
      <c r="AK84" s="68">
        <v>0</v>
      </c>
      <c r="BB84" s="140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37.5" hidden="1" customHeight="1" x14ac:dyDescent="0.25">
      <c r="A85" s="54" t="s">
        <v>177</v>
      </c>
      <c r="B85" s="54" t="s">
        <v>180</v>
      </c>
      <c r="C85" s="31">
        <v>4301060371</v>
      </c>
      <c r="D85" s="754">
        <v>4680115881532</v>
      </c>
      <c r="E85" s="755"/>
      <c r="F85" s="740">
        <v>1.4</v>
      </c>
      <c r="G85" s="32">
        <v>6</v>
      </c>
      <c r="H85" s="740">
        <v>8.4</v>
      </c>
      <c r="I85" s="740">
        <v>8.9190000000000005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80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179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27" hidden="1" customHeight="1" x14ac:dyDescent="0.25">
      <c r="A86" s="54" t="s">
        <v>181</v>
      </c>
      <c r="B86" s="54" t="s">
        <v>182</v>
      </c>
      <c r="C86" s="31">
        <v>4301060351</v>
      </c>
      <c r="D86" s="754">
        <v>4680115881464</v>
      </c>
      <c r="E86" s="755"/>
      <c r="F86" s="740">
        <v>0.4</v>
      </c>
      <c r="G86" s="32">
        <v>6</v>
      </c>
      <c r="H86" s="740">
        <v>2.4</v>
      </c>
      <c r="I86" s="740">
        <v>2.61</v>
      </c>
      <c r="J86" s="32">
        <v>132</v>
      </c>
      <c r="K86" s="32" t="s">
        <v>100</v>
      </c>
      <c r="L86" s="32"/>
      <c r="M86" s="33" t="s">
        <v>101</v>
      </c>
      <c r="N86" s="33"/>
      <c r="O86" s="32">
        <v>30</v>
      </c>
      <c r="P86" s="115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0</v>
      </c>
      <c r="Y86" s="742">
        <f>IFERROR(IF(X86="",0,CEILING((X86/$H86),1)*$H86),"")</f>
        <v>0</v>
      </c>
      <c r="Z86" s="36" t="str">
        <f>IFERROR(IF(Y86=0,"",ROUNDUP(Y86/H86,0)*0.00902),"")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idden="1" x14ac:dyDescent="0.2">
      <c r="A87" s="756"/>
      <c r="B87" s="746"/>
      <c r="C87" s="746"/>
      <c r="D87" s="746"/>
      <c r="E87" s="746"/>
      <c r="F87" s="746"/>
      <c r="G87" s="746"/>
      <c r="H87" s="746"/>
      <c r="I87" s="746"/>
      <c r="J87" s="746"/>
      <c r="K87" s="746"/>
      <c r="L87" s="746"/>
      <c r="M87" s="746"/>
      <c r="N87" s="746"/>
      <c r="O87" s="757"/>
      <c r="P87" s="771" t="s">
        <v>79</v>
      </c>
      <c r="Q87" s="772"/>
      <c r="R87" s="772"/>
      <c r="S87" s="772"/>
      <c r="T87" s="772"/>
      <c r="U87" s="772"/>
      <c r="V87" s="773"/>
      <c r="W87" s="37" t="s">
        <v>80</v>
      </c>
      <c r="X87" s="743">
        <f>IFERROR(X84/H84,"0")+IFERROR(X85/H85,"0")+IFERROR(X86/H86,"0")</f>
        <v>0</v>
      </c>
      <c r="Y87" s="743">
        <f>IFERROR(Y84/H84,"0")+IFERROR(Y85/H85,"0")+IFERROR(Y86/H86,"0")</f>
        <v>0</v>
      </c>
      <c r="Z87" s="743">
        <f>IFERROR(IF(Z84="",0,Z84),"0")+IFERROR(IF(Z85="",0,Z85),"0")+IFERROR(IF(Z86="",0,Z86),"0")</f>
        <v>0</v>
      </c>
      <c r="AA87" s="744"/>
      <c r="AB87" s="744"/>
      <c r="AC87" s="744"/>
    </row>
    <row r="88" spans="1:68" hidden="1" x14ac:dyDescent="0.2">
      <c r="A88" s="746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57"/>
      <c r="P88" s="771" t="s">
        <v>79</v>
      </c>
      <c r="Q88" s="772"/>
      <c r="R88" s="772"/>
      <c r="S88" s="772"/>
      <c r="T88" s="772"/>
      <c r="U88" s="772"/>
      <c r="V88" s="773"/>
      <c r="W88" s="37" t="s">
        <v>68</v>
      </c>
      <c r="X88" s="743">
        <f>IFERROR(SUM(X84:X86),"0")</f>
        <v>0</v>
      </c>
      <c r="Y88" s="743">
        <f>IFERROR(SUM(Y84:Y86),"0")</f>
        <v>0</v>
      </c>
      <c r="Z88" s="37"/>
      <c r="AA88" s="744"/>
      <c r="AB88" s="744"/>
      <c r="AC88" s="744"/>
    </row>
    <row r="89" spans="1:68" ht="16.5" hidden="1" customHeight="1" x14ac:dyDescent="0.25">
      <c r="A89" s="770" t="s">
        <v>184</v>
      </c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6"/>
      <c r="P89" s="746"/>
      <c r="Q89" s="746"/>
      <c r="R89" s="746"/>
      <c r="S89" s="746"/>
      <c r="T89" s="746"/>
      <c r="U89" s="746"/>
      <c r="V89" s="746"/>
      <c r="W89" s="746"/>
      <c r="X89" s="746"/>
      <c r="Y89" s="746"/>
      <c r="Z89" s="746"/>
      <c r="AA89" s="736"/>
      <c r="AB89" s="736"/>
      <c r="AC89" s="736"/>
    </row>
    <row r="90" spans="1:68" ht="14.25" hidden="1" customHeight="1" x14ac:dyDescent="0.25">
      <c r="A90" s="763" t="s">
        <v>89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7"/>
      <c r="AB90" s="737"/>
      <c r="AC90" s="737"/>
    </row>
    <row r="91" spans="1:68" ht="27" hidden="1" customHeight="1" x14ac:dyDescent="0.25">
      <c r="A91" s="54" t="s">
        <v>185</v>
      </c>
      <c r="B91" s="54" t="s">
        <v>186</v>
      </c>
      <c r="C91" s="31">
        <v>4301011468</v>
      </c>
      <c r="D91" s="754">
        <v>4680115881327</v>
      </c>
      <c r="E91" s="755"/>
      <c r="F91" s="740">
        <v>1.35</v>
      </c>
      <c r="G91" s="32">
        <v>8</v>
      </c>
      <c r="H91" s="740">
        <v>10.8</v>
      </c>
      <c r="I91" s="740">
        <v>11.234999999999999</v>
      </c>
      <c r="J91" s="32">
        <v>64</v>
      </c>
      <c r="K91" s="32" t="s">
        <v>92</v>
      </c>
      <c r="L91" s="32"/>
      <c r="M91" s="33" t="s">
        <v>130</v>
      </c>
      <c r="N91" s="33"/>
      <c r="O91" s="32">
        <v>50</v>
      </c>
      <c r="P91" s="8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1" s="752"/>
      <c r="R91" s="752"/>
      <c r="S91" s="752"/>
      <c r="T91" s="753"/>
      <c r="U91" s="34"/>
      <c r="V91" s="34"/>
      <c r="W91" s="35" t="s">
        <v>68</v>
      </c>
      <c r="X91" s="741">
        <v>0</v>
      </c>
      <c r="Y91" s="742">
        <f>IFERROR(IF(X91="",0,CEILING((X91/$H91),1)*$H91),"")</f>
        <v>0</v>
      </c>
      <c r="Z91" s="36" t="str">
        <f>IFERROR(IF(Y91=0,"",ROUNDUP(Y91/H91,0)*0.01898),"")</f>
        <v/>
      </c>
      <c r="AA91" s="56"/>
      <c r="AB91" s="57"/>
      <c r="AC91" s="145" t="s">
        <v>187</v>
      </c>
      <c r="AG91" s="64"/>
      <c r="AJ91" s="68"/>
      <c r="AK91" s="68">
        <v>0</v>
      </c>
      <c r="BB91" s="14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188</v>
      </c>
      <c r="B92" s="54" t="s">
        <v>189</v>
      </c>
      <c r="C92" s="31">
        <v>4301011476</v>
      </c>
      <c r="D92" s="754">
        <v>4680115881518</v>
      </c>
      <c r="E92" s="755"/>
      <c r="F92" s="740">
        <v>0.4</v>
      </c>
      <c r="G92" s="32">
        <v>10</v>
      </c>
      <c r="H92" s="740">
        <v>4</v>
      </c>
      <c r="I92" s="740">
        <v>4.21</v>
      </c>
      <c r="J92" s="32">
        <v>132</v>
      </c>
      <c r="K92" s="32" t="s">
        <v>100</v>
      </c>
      <c r="L92" s="32"/>
      <c r="M92" s="33" t="s">
        <v>101</v>
      </c>
      <c r="N92" s="33"/>
      <c r="O92" s="32">
        <v>50</v>
      </c>
      <c r="P92" s="11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0</v>
      </c>
      <c r="Y92" s="74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7" t="s">
        <v>187</v>
      </c>
      <c r="AG92" s="64"/>
      <c r="AJ92" s="68"/>
      <c r="AK92" s="68">
        <v>0</v>
      </c>
      <c r="BB92" s="148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190</v>
      </c>
      <c r="B93" s="54" t="s">
        <v>191</v>
      </c>
      <c r="C93" s="31">
        <v>4301011443</v>
      </c>
      <c r="D93" s="754">
        <v>4680115881303</v>
      </c>
      <c r="E93" s="755"/>
      <c r="F93" s="740">
        <v>0.45</v>
      </c>
      <c r="G93" s="32">
        <v>10</v>
      </c>
      <c r="H93" s="740">
        <v>4.5</v>
      </c>
      <c r="I93" s="740">
        <v>4.71</v>
      </c>
      <c r="J93" s="32">
        <v>132</v>
      </c>
      <c r="K93" s="32" t="s">
        <v>100</v>
      </c>
      <c r="L93" s="32"/>
      <c r="M93" s="33" t="s">
        <v>130</v>
      </c>
      <c r="N93" s="33"/>
      <c r="O93" s="32">
        <v>50</v>
      </c>
      <c r="P93" s="9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192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756"/>
      <c r="B94" s="746"/>
      <c r="C94" s="746"/>
      <c r="D94" s="746"/>
      <c r="E94" s="746"/>
      <c r="F94" s="746"/>
      <c r="G94" s="746"/>
      <c r="H94" s="746"/>
      <c r="I94" s="746"/>
      <c r="J94" s="746"/>
      <c r="K94" s="746"/>
      <c r="L94" s="746"/>
      <c r="M94" s="746"/>
      <c r="N94" s="746"/>
      <c r="O94" s="757"/>
      <c r="P94" s="771" t="s">
        <v>79</v>
      </c>
      <c r="Q94" s="772"/>
      <c r="R94" s="772"/>
      <c r="S94" s="772"/>
      <c r="T94" s="772"/>
      <c r="U94" s="772"/>
      <c r="V94" s="773"/>
      <c r="W94" s="37" t="s">
        <v>80</v>
      </c>
      <c r="X94" s="743">
        <f>IFERROR(X91/H91,"0")+IFERROR(X92/H92,"0")+IFERROR(X93/H93,"0")</f>
        <v>0</v>
      </c>
      <c r="Y94" s="743">
        <f>IFERROR(Y91/H91,"0")+IFERROR(Y92/H92,"0")+IFERROR(Y93/H93,"0")</f>
        <v>0</v>
      </c>
      <c r="Z94" s="743">
        <f>IFERROR(IF(Z91="",0,Z91),"0")+IFERROR(IF(Z92="",0,Z92),"0")+IFERROR(IF(Z93="",0,Z93),"0")</f>
        <v>0</v>
      </c>
      <c r="AA94" s="744"/>
      <c r="AB94" s="744"/>
      <c r="AC94" s="744"/>
    </row>
    <row r="95" spans="1:68" hidden="1" x14ac:dyDescent="0.2">
      <c r="A95" s="746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57"/>
      <c r="P95" s="771" t="s">
        <v>79</v>
      </c>
      <c r="Q95" s="772"/>
      <c r="R95" s="772"/>
      <c r="S95" s="772"/>
      <c r="T95" s="772"/>
      <c r="U95" s="772"/>
      <c r="V95" s="773"/>
      <c r="W95" s="37" t="s">
        <v>68</v>
      </c>
      <c r="X95" s="743">
        <f>IFERROR(SUM(X91:X93),"0")</f>
        <v>0</v>
      </c>
      <c r="Y95" s="743">
        <f>IFERROR(SUM(Y91:Y93),"0")</f>
        <v>0</v>
      </c>
      <c r="Z95" s="37"/>
      <c r="AA95" s="744"/>
      <c r="AB95" s="744"/>
      <c r="AC95" s="744"/>
    </row>
    <row r="96" spans="1:68" ht="14.25" hidden="1" customHeight="1" x14ac:dyDescent="0.25">
      <c r="A96" s="763" t="s">
        <v>63</v>
      </c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6"/>
      <c r="P96" s="746"/>
      <c r="Q96" s="746"/>
      <c r="R96" s="746"/>
      <c r="S96" s="746"/>
      <c r="T96" s="746"/>
      <c r="U96" s="746"/>
      <c r="V96" s="746"/>
      <c r="W96" s="746"/>
      <c r="X96" s="746"/>
      <c r="Y96" s="746"/>
      <c r="Z96" s="746"/>
      <c r="AA96" s="737"/>
      <c r="AB96" s="737"/>
      <c r="AC96" s="737"/>
    </row>
    <row r="97" spans="1:68" ht="27" hidden="1" customHeight="1" x14ac:dyDescent="0.25">
      <c r="A97" s="54" t="s">
        <v>193</v>
      </c>
      <c r="B97" s="54" t="s">
        <v>194</v>
      </c>
      <c r="C97" s="31">
        <v>4301051437</v>
      </c>
      <c r="D97" s="754">
        <v>4607091386967</v>
      </c>
      <c r="E97" s="755"/>
      <c r="F97" s="740">
        <v>1.35</v>
      </c>
      <c r="G97" s="32">
        <v>6</v>
      </c>
      <c r="H97" s="740">
        <v>8.1</v>
      </c>
      <c r="I97" s="740">
        <v>8.6189999999999998</v>
      </c>
      <c r="J97" s="32">
        <v>64</v>
      </c>
      <c r="K97" s="32" t="s">
        <v>92</v>
      </c>
      <c r="L97" s="32"/>
      <c r="M97" s="33" t="s">
        <v>101</v>
      </c>
      <c r="N97" s="33"/>
      <c r="O97" s="32">
        <v>45</v>
      </c>
      <c r="P97" s="109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752"/>
      <c r="R97" s="752"/>
      <c r="S97" s="752"/>
      <c r="T97" s="753"/>
      <c r="U97" s="34"/>
      <c r="V97" s="34"/>
      <c r="W97" s="35" t="s">
        <v>68</v>
      </c>
      <c r="X97" s="741">
        <v>0</v>
      </c>
      <c r="Y97" s="742">
        <f t="shared" ref="Y97:Y104" si="15"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1" t="s">
        <v>195</v>
      </c>
      <c r="AG97" s="64"/>
      <c r="AJ97" s="68"/>
      <c r="AK97" s="68">
        <v>0</v>
      </c>
      <c r="BB97" s="152" t="s">
        <v>1</v>
      </c>
      <c r="BM97" s="64">
        <f t="shared" ref="BM97:BM104" si="16">IFERROR(X97*I97/H97,"0")</f>
        <v>0</v>
      </c>
      <c r="BN97" s="64">
        <f t="shared" ref="BN97:BN104" si="17">IFERROR(Y97*I97/H97,"0")</f>
        <v>0</v>
      </c>
      <c r="BO97" s="64">
        <f t="shared" ref="BO97:BO104" si="18">IFERROR(1/J97*(X97/H97),"0")</f>
        <v>0</v>
      </c>
      <c r="BP97" s="64">
        <f t="shared" ref="BP97:BP104" si="19">IFERROR(1/J97*(Y97/H97),"0")</f>
        <v>0</v>
      </c>
    </row>
    <row r="98" spans="1:68" ht="27" hidden="1" customHeight="1" x14ac:dyDescent="0.25">
      <c r="A98" s="54" t="s">
        <v>193</v>
      </c>
      <c r="B98" s="54" t="s">
        <v>196</v>
      </c>
      <c r="C98" s="31">
        <v>4301051546</v>
      </c>
      <c r="D98" s="754">
        <v>4607091386967</v>
      </c>
      <c r="E98" s="755"/>
      <c r="F98" s="740">
        <v>1.4</v>
      </c>
      <c r="G98" s="32">
        <v>6</v>
      </c>
      <c r="H98" s="740">
        <v>8.4</v>
      </c>
      <c r="I98" s="740">
        <v>8.9190000000000005</v>
      </c>
      <c r="J98" s="32">
        <v>64</v>
      </c>
      <c r="K98" s="32" t="s">
        <v>92</v>
      </c>
      <c r="L98" s="32"/>
      <c r="M98" s="33" t="s">
        <v>101</v>
      </c>
      <c r="N98" s="33"/>
      <c r="O98" s="32">
        <v>45</v>
      </c>
      <c r="P98" s="9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si="15"/>
        <v>0</v>
      </c>
      <c r="Z98" s="36" t="str">
        <f>IFERROR(IF(Y98=0,"",ROUNDUP(Y98/H98,0)*0.01898),"")</f>
        <v/>
      </c>
      <c r="AA98" s="56"/>
      <c r="AB98" s="57"/>
      <c r="AC98" s="153" t="s">
        <v>195</v>
      </c>
      <c r="AG98" s="64"/>
      <c r="AJ98" s="68"/>
      <c r="AK98" s="68">
        <v>0</v>
      </c>
      <c r="BB98" s="154" t="s">
        <v>1</v>
      </c>
      <c r="BM98" s="64">
        <f t="shared" si="16"/>
        <v>0</v>
      </c>
      <c r="BN98" s="64">
        <f t="shared" si="17"/>
        <v>0</v>
      </c>
      <c r="BO98" s="64">
        <f t="shared" si="18"/>
        <v>0</v>
      </c>
      <c r="BP98" s="64">
        <f t="shared" si="19"/>
        <v>0</v>
      </c>
    </row>
    <row r="99" spans="1:68" ht="27" hidden="1" customHeight="1" x14ac:dyDescent="0.25">
      <c r="A99" s="54" t="s">
        <v>197</v>
      </c>
      <c r="B99" s="54" t="s">
        <v>198</v>
      </c>
      <c r="C99" s="31">
        <v>4301051436</v>
      </c>
      <c r="D99" s="754">
        <v>4607091385731</v>
      </c>
      <c r="E99" s="755"/>
      <c r="F99" s="740">
        <v>0.45</v>
      </c>
      <c r="G99" s="32">
        <v>6</v>
      </c>
      <c r="H99" s="740">
        <v>2.7</v>
      </c>
      <c r="I99" s="740">
        <v>2.952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113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0</v>
      </c>
      <c r="Y99" s="742">
        <f t="shared" si="15"/>
        <v>0</v>
      </c>
      <c r="Z99" s="36" t="str">
        <f>IFERROR(IF(Y99=0,"",ROUNDUP(Y99/H99,0)*0.00651),"")</f>
        <v/>
      </c>
      <c r="AA99" s="56"/>
      <c r="AB99" s="57"/>
      <c r="AC99" s="155" t="s">
        <v>195</v>
      </c>
      <c r="AG99" s="64"/>
      <c r="AJ99" s="68"/>
      <c r="AK99" s="68">
        <v>0</v>
      </c>
      <c r="BB99" s="156" t="s">
        <v>1</v>
      </c>
      <c r="BM99" s="64">
        <f t="shared" si="16"/>
        <v>0</v>
      </c>
      <c r="BN99" s="64">
        <f t="shared" si="17"/>
        <v>0</v>
      </c>
      <c r="BO99" s="64">
        <f t="shared" si="18"/>
        <v>0</v>
      </c>
      <c r="BP99" s="64">
        <f t="shared" si="19"/>
        <v>0</v>
      </c>
    </row>
    <row r="100" spans="1:68" ht="27" hidden="1" customHeight="1" x14ac:dyDescent="0.25">
      <c r="A100" s="54" t="s">
        <v>197</v>
      </c>
      <c r="B100" s="54" t="s">
        <v>199</v>
      </c>
      <c r="C100" s="31">
        <v>4301052039</v>
      </c>
      <c r="D100" s="754">
        <v>4607091385731</v>
      </c>
      <c r="E100" s="755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101</v>
      </c>
      <c r="N100" s="33"/>
      <c r="O100" s="32">
        <v>45</v>
      </c>
      <c r="P100" s="1164" t="s">
        <v>200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0</v>
      </c>
      <c r="Y100" s="742">
        <f t="shared" si="15"/>
        <v>0</v>
      </c>
      <c r="Z100" s="36" t="str">
        <f>IFERROR(IF(Y100=0,"",ROUNDUP(Y100/H100,0)*0.00651),"")</f>
        <v/>
      </c>
      <c r="AA100" s="56"/>
      <c r="AB100" s="57"/>
      <c r="AC100" s="157" t="s">
        <v>195</v>
      </c>
      <c r="AG100" s="64"/>
      <c r="AJ100" s="68"/>
      <c r="AK100" s="68">
        <v>0</v>
      </c>
      <c r="BB100" s="158" t="s">
        <v>1</v>
      </c>
      <c r="BM100" s="64">
        <f t="shared" si="16"/>
        <v>0</v>
      </c>
      <c r="BN100" s="64">
        <f t="shared" si="17"/>
        <v>0</v>
      </c>
      <c r="BO100" s="64">
        <f t="shared" si="18"/>
        <v>0</v>
      </c>
      <c r="BP100" s="64">
        <f t="shared" si="19"/>
        <v>0</v>
      </c>
    </row>
    <row r="101" spans="1:68" ht="16.5" hidden="1" customHeight="1" x14ac:dyDescent="0.25">
      <c r="A101" s="54" t="s">
        <v>197</v>
      </c>
      <c r="B101" s="54" t="s">
        <v>201</v>
      </c>
      <c r="C101" s="31">
        <v>4301051718</v>
      </c>
      <c r="D101" s="754">
        <v>4607091385731</v>
      </c>
      <c r="E101" s="755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130</v>
      </c>
      <c r="N101" s="33"/>
      <c r="O101" s="32">
        <v>45</v>
      </c>
      <c r="P101" s="875" t="s">
        <v>202</v>
      </c>
      <c r="Q101" s="752"/>
      <c r="R101" s="752"/>
      <c r="S101" s="752"/>
      <c r="T101" s="753"/>
      <c r="U101" s="34"/>
      <c r="V101" s="34"/>
      <c r="W101" s="35" t="s">
        <v>68</v>
      </c>
      <c r="X101" s="741">
        <v>0</v>
      </c>
      <c r="Y101" s="742">
        <f t="shared" si="15"/>
        <v>0</v>
      </c>
      <c r="Z101" s="36" t="str">
        <f>IFERROR(IF(Y101=0,"",ROUNDUP(Y101/H101,0)*0.00651),"")</f>
        <v/>
      </c>
      <c r="AA101" s="56"/>
      <c r="AB101" s="57"/>
      <c r="AC101" s="159" t="s">
        <v>203</v>
      </c>
      <c r="AG101" s="64"/>
      <c r="AJ101" s="68"/>
      <c r="AK101" s="68">
        <v>0</v>
      </c>
      <c r="BB101" s="160" t="s">
        <v>1</v>
      </c>
      <c r="BM101" s="64">
        <f t="shared" si="16"/>
        <v>0</v>
      </c>
      <c r="BN101" s="64">
        <f t="shared" si="17"/>
        <v>0</v>
      </c>
      <c r="BO101" s="64">
        <f t="shared" si="18"/>
        <v>0</v>
      </c>
      <c r="BP101" s="64">
        <f t="shared" si="19"/>
        <v>0</v>
      </c>
    </row>
    <row r="102" spans="1:68" ht="16.5" hidden="1" customHeight="1" x14ac:dyDescent="0.25">
      <c r="A102" s="54" t="s">
        <v>204</v>
      </c>
      <c r="B102" s="54" t="s">
        <v>205</v>
      </c>
      <c r="C102" s="31">
        <v>4301051438</v>
      </c>
      <c r="D102" s="754">
        <v>4680115880894</v>
      </c>
      <c r="E102" s="755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101</v>
      </c>
      <c r="N102" s="33"/>
      <c r="O102" s="32">
        <v>45</v>
      </c>
      <c r="P102" s="8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15"/>
        <v>0</v>
      </c>
      <c r="Z102" s="36" t="str">
        <f>IFERROR(IF(Y102=0,"",ROUNDUP(Y102/H102,0)*0.00651),"")</f>
        <v/>
      </c>
      <c r="AA102" s="56"/>
      <c r="AB102" s="57"/>
      <c r="AC102" s="161" t="s">
        <v>206</v>
      </c>
      <c r="AG102" s="64"/>
      <c r="AJ102" s="68"/>
      <c r="AK102" s="68">
        <v>0</v>
      </c>
      <c r="BB102" s="162" t="s">
        <v>1</v>
      </c>
      <c r="BM102" s="64">
        <f t="shared" si="16"/>
        <v>0</v>
      </c>
      <c r="BN102" s="64">
        <f t="shared" si="17"/>
        <v>0</v>
      </c>
      <c r="BO102" s="64">
        <f t="shared" si="18"/>
        <v>0</v>
      </c>
      <c r="BP102" s="64">
        <f t="shared" si="19"/>
        <v>0</v>
      </c>
    </row>
    <row r="103" spans="1:68" ht="27" hidden="1" customHeight="1" x14ac:dyDescent="0.25">
      <c r="A103" s="54" t="s">
        <v>207</v>
      </c>
      <c r="B103" s="54" t="s">
        <v>208</v>
      </c>
      <c r="C103" s="31">
        <v>4301051439</v>
      </c>
      <c r="D103" s="754">
        <v>4680115880214</v>
      </c>
      <c r="E103" s="755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100</v>
      </c>
      <c r="L103" s="32"/>
      <c r="M103" s="33" t="s">
        <v>101</v>
      </c>
      <c r="N103" s="33"/>
      <c r="O103" s="32">
        <v>45</v>
      </c>
      <c r="P103" s="109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0</v>
      </c>
      <c r="Y103" s="742">
        <f t="shared" si="15"/>
        <v>0</v>
      </c>
      <c r="Z103" s="36" t="str">
        <f>IFERROR(IF(Y103=0,"",ROUNDUP(Y103/H103,0)*0.00902),"")</f>
        <v/>
      </c>
      <c r="AA103" s="56"/>
      <c r="AB103" s="57"/>
      <c r="AC103" s="163" t="s">
        <v>206</v>
      </c>
      <c r="AG103" s="64"/>
      <c r="AJ103" s="68"/>
      <c r="AK103" s="68">
        <v>0</v>
      </c>
      <c r="BB103" s="164" t="s">
        <v>1</v>
      </c>
      <c r="BM103" s="64">
        <f t="shared" si="16"/>
        <v>0</v>
      </c>
      <c r="BN103" s="64">
        <f t="shared" si="17"/>
        <v>0</v>
      </c>
      <c r="BO103" s="64">
        <f t="shared" si="18"/>
        <v>0</v>
      </c>
      <c r="BP103" s="64">
        <f t="shared" si="19"/>
        <v>0</v>
      </c>
    </row>
    <row r="104" spans="1:68" ht="27" hidden="1" customHeight="1" x14ac:dyDescent="0.25">
      <c r="A104" s="54" t="s">
        <v>207</v>
      </c>
      <c r="B104" s="54" t="s">
        <v>209</v>
      </c>
      <c r="C104" s="31">
        <v>4301051687</v>
      </c>
      <c r="D104" s="754">
        <v>4680115880214</v>
      </c>
      <c r="E104" s="755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101</v>
      </c>
      <c r="N104" s="33"/>
      <c r="O104" s="32">
        <v>45</v>
      </c>
      <c r="P104" s="114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15"/>
        <v>0</v>
      </c>
      <c r="Z104" s="36" t="str">
        <f>IFERROR(IF(Y104=0,"",ROUNDUP(Y104/H104,0)*0.00651),"")</f>
        <v/>
      </c>
      <c r="AA104" s="56"/>
      <c r="AB104" s="57"/>
      <c r="AC104" s="165" t="s">
        <v>206</v>
      </c>
      <c r="AG104" s="64"/>
      <c r="AJ104" s="68"/>
      <c r="AK104" s="68">
        <v>0</v>
      </c>
      <c r="BB104" s="166" t="s">
        <v>1</v>
      </c>
      <c r="BM104" s="64">
        <f t="shared" si="16"/>
        <v>0</v>
      </c>
      <c r="BN104" s="64">
        <f t="shared" si="17"/>
        <v>0</v>
      </c>
      <c r="BO104" s="64">
        <f t="shared" si="18"/>
        <v>0</v>
      </c>
      <c r="BP104" s="64">
        <f t="shared" si="19"/>
        <v>0</v>
      </c>
    </row>
    <row r="105" spans="1:68" hidden="1" x14ac:dyDescent="0.2">
      <c r="A105" s="756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57"/>
      <c r="P105" s="771" t="s">
        <v>79</v>
      </c>
      <c r="Q105" s="772"/>
      <c r="R105" s="772"/>
      <c r="S105" s="772"/>
      <c r="T105" s="772"/>
      <c r="U105" s="772"/>
      <c r="V105" s="773"/>
      <c r="W105" s="37" t="s">
        <v>80</v>
      </c>
      <c r="X105" s="743">
        <f>IFERROR(X97/H97,"0")+IFERROR(X98/H98,"0")+IFERROR(X99/H99,"0")+IFERROR(X100/H100,"0")+IFERROR(X101/H101,"0")+IFERROR(X102/H102,"0")+IFERROR(X103/H103,"0")+IFERROR(X104/H104,"0")</f>
        <v>0</v>
      </c>
      <c r="Y105" s="743">
        <f>IFERROR(Y97/H97,"0")+IFERROR(Y98/H98,"0")+IFERROR(Y99/H99,"0")+IFERROR(Y100/H100,"0")+IFERROR(Y101/H101,"0")+IFERROR(Y102/H102,"0")+IFERROR(Y103/H103,"0")+IFERROR(Y104/H104,"0")</f>
        <v>0</v>
      </c>
      <c r="Z105" s="743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744"/>
      <c r="AB105" s="744"/>
      <c r="AC105" s="744"/>
    </row>
    <row r="106" spans="1:68" hidden="1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57"/>
      <c r="P106" s="771" t="s">
        <v>79</v>
      </c>
      <c r="Q106" s="772"/>
      <c r="R106" s="772"/>
      <c r="S106" s="772"/>
      <c r="T106" s="772"/>
      <c r="U106" s="772"/>
      <c r="V106" s="773"/>
      <c r="W106" s="37" t="s">
        <v>68</v>
      </c>
      <c r="X106" s="743">
        <f>IFERROR(SUM(X97:X104),"0")</f>
        <v>0</v>
      </c>
      <c r="Y106" s="743">
        <f>IFERROR(SUM(Y97:Y104),"0")</f>
        <v>0</v>
      </c>
      <c r="Z106" s="37"/>
      <c r="AA106" s="744"/>
      <c r="AB106" s="744"/>
      <c r="AC106" s="744"/>
    </row>
    <row r="107" spans="1:68" ht="16.5" hidden="1" customHeight="1" x14ac:dyDescent="0.25">
      <c r="A107" s="770" t="s">
        <v>210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63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211</v>
      </c>
      <c r="B109" s="54" t="s">
        <v>212</v>
      </c>
      <c r="C109" s="31">
        <v>4301011514</v>
      </c>
      <c r="D109" s="754">
        <v>4680115882133</v>
      </c>
      <c r="E109" s="755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93</v>
      </c>
      <c r="N109" s="33"/>
      <c r="O109" s="32">
        <v>50</v>
      </c>
      <c r="P109" s="9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213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211</v>
      </c>
      <c r="B110" s="54" t="s">
        <v>214</v>
      </c>
      <c r="C110" s="31">
        <v>4301011703</v>
      </c>
      <c r="D110" s="754">
        <v>4680115882133</v>
      </c>
      <c r="E110" s="755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93</v>
      </c>
      <c r="N110" s="33"/>
      <c r="O110" s="32">
        <v>50</v>
      </c>
      <c r="P110" s="86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0</v>
      </c>
      <c r="Y110" s="742">
        <f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9" t="s">
        <v>213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4301011417</v>
      </c>
      <c r="D111" s="754">
        <v>4680115880269</v>
      </c>
      <c r="E111" s="755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100</v>
      </c>
      <c r="L111" s="32"/>
      <c r="M111" s="33" t="s">
        <v>101</v>
      </c>
      <c r="N111" s="33"/>
      <c r="O111" s="32">
        <v>50</v>
      </c>
      <c r="P111" s="8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213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217</v>
      </c>
      <c r="B112" s="54" t="s">
        <v>218</v>
      </c>
      <c r="C112" s="31">
        <v>4301011415</v>
      </c>
      <c r="D112" s="754">
        <v>4680115880429</v>
      </c>
      <c r="E112" s="755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100</v>
      </c>
      <c r="L112" s="32"/>
      <c r="M112" s="33" t="s">
        <v>101</v>
      </c>
      <c r="N112" s="33"/>
      <c r="O112" s="32">
        <v>50</v>
      </c>
      <c r="P112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0</v>
      </c>
      <c r="Y112" s="742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3" t="s">
        <v>213</v>
      </c>
      <c r="AG112" s="64"/>
      <c r="AJ112" s="68"/>
      <c r="AK112" s="68">
        <v>0</v>
      </c>
      <c r="BB112" s="17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219</v>
      </c>
      <c r="B113" s="54" t="s">
        <v>220</v>
      </c>
      <c r="C113" s="31">
        <v>4301011462</v>
      </c>
      <c r="D113" s="754">
        <v>4680115881457</v>
      </c>
      <c r="E113" s="755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100</v>
      </c>
      <c r="L113" s="32"/>
      <c r="M113" s="33" t="s">
        <v>101</v>
      </c>
      <c r="N113" s="33"/>
      <c r="O113" s="32">
        <v>50</v>
      </c>
      <c r="P113" s="107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213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756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57"/>
      <c r="P114" s="771" t="s">
        <v>79</v>
      </c>
      <c r="Q114" s="772"/>
      <c r="R114" s="772"/>
      <c r="S114" s="772"/>
      <c r="T114" s="772"/>
      <c r="U114" s="772"/>
      <c r="V114" s="773"/>
      <c r="W114" s="37" t="s">
        <v>80</v>
      </c>
      <c r="X114" s="743">
        <f>IFERROR(X109/H109,"0")+IFERROR(X110/H110,"0")+IFERROR(X111/H111,"0")+IFERROR(X112/H112,"0")+IFERROR(X113/H113,"0")</f>
        <v>0</v>
      </c>
      <c r="Y114" s="743">
        <f>IFERROR(Y109/H109,"0")+IFERROR(Y110/H110,"0")+IFERROR(Y111/H111,"0")+IFERROR(Y112/H112,"0")+IFERROR(Y113/H113,"0")</f>
        <v>0</v>
      </c>
      <c r="Z114" s="743">
        <f>IFERROR(IF(Z109="",0,Z109),"0")+IFERROR(IF(Z110="",0,Z110),"0")+IFERROR(IF(Z111="",0,Z111),"0")+IFERROR(IF(Z112="",0,Z112),"0")+IFERROR(IF(Z113="",0,Z113),"0")</f>
        <v>0</v>
      </c>
      <c r="AA114" s="744"/>
      <c r="AB114" s="744"/>
      <c r="AC114" s="744"/>
    </row>
    <row r="115" spans="1:68" hidden="1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57"/>
      <c r="P115" s="771" t="s">
        <v>79</v>
      </c>
      <c r="Q115" s="772"/>
      <c r="R115" s="772"/>
      <c r="S115" s="772"/>
      <c r="T115" s="772"/>
      <c r="U115" s="772"/>
      <c r="V115" s="773"/>
      <c r="W115" s="37" t="s">
        <v>68</v>
      </c>
      <c r="X115" s="743">
        <f>IFERROR(SUM(X109:X113),"0")</f>
        <v>0</v>
      </c>
      <c r="Y115" s="743">
        <f>IFERROR(SUM(Y109:Y113),"0")</f>
        <v>0</v>
      </c>
      <c r="Z115" s="37"/>
      <c r="AA115" s="744"/>
      <c r="AB115" s="744"/>
      <c r="AC115" s="744"/>
    </row>
    <row r="116" spans="1:68" ht="14.25" hidden="1" customHeight="1" x14ac:dyDescent="0.25">
      <c r="A116" s="763" t="s">
        <v>134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hidden="1" customHeight="1" x14ac:dyDescent="0.25">
      <c r="A117" s="54" t="s">
        <v>221</v>
      </c>
      <c r="B117" s="54" t="s">
        <v>222</v>
      </c>
      <c r="C117" s="31">
        <v>4301020345</v>
      </c>
      <c r="D117" s="754">
        <v>4680115881488</v>
      </c>
      <c r="E117" s="755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93</v>
      </c>
      <c r="N117" s="33"/>
      <c r="O117" s="32">
        <v>55</v>
      </c>
      <c r="P117" s="10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0</v>
      </c>
      <c r="Y117" s="742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7" t="s">
        <v>223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224</v>
      </c>
      <c r="B118" s="54" t="s">
        <v>225</v>
      </c>
      <c r="C118" s="31">
        <v>4301020346</v>
      </c>
      <c r="D118" s="754">
        <v>4680115882775</v>
      </c>
      <c r="E118" s="755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108</v>
      </c>
      <c r="L118" s="32"/>
      <c r="M118" s="33" t="s">
        <v>93</v>
      </c>
      <c r="N118" s="33"/>
      <c r="O118" s="32">
        <v>55</v>
      </c>
      <c r="P118" s="10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223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226</v>
      </c>
      <c r="B119" s="54" t="s">
        <v>227</v>
      </c>
      <c r="C119" s="31">
        <v>4301020344</v>
      </c>
      <c r="D119" s="754">
        <v>4680115880658</v>
      </c>
      <c r="E119" s="755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93</v>
      </c>
      <c r="N119" s="33"/>
      <c r="O119" s="32">
        <v>55</v>
      </c>
      <c r="P119" s="10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0</v>
      </c>
      <c r="Y119" s="74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81" t="s">
        <v>223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56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57"/>
      <c r="P120" s="771" t="s">
        <v>79</v>
      </c>
      <c r="Q120" s="772"/>
      <c r="R120" s="772"/>
      <c r="S120" s="772"/>
      <c r="T120" s="772"/>
      <c r="U120" s="772"/>
      <c r="V120" s="773"/>
      <c r="W120" s="37" t="s">
        <v>80</v>
      </c>
      <c r="X120" s="743">
        <f>IFERROR(X117/H117,"0")+IFERROR(X118/H118,"0")+IFERROR(X119/H119,"0")</f>
        <v>0</v>
      </c>
      <c r="Y120" s="743">
        <f>IFERROR(Y117/H117,"0")+IFERROR(Y118/H118,"0")+IFERROR(Y119/H119,"0")</f>
        <v>0</v>
      </c>
      <c r="Z120" s="743">
        <f>IFERROR(IF(Z117="",0,Z117),"0")+IFERROR(IF(Z118="",0,Z118),"0")+IFERROR(IF(Z119="",0,Z119),"0")</f>
        <v>0</v>
      </c>
      <c r="AA120" s="744"/>
      <c r="AB120" s="744"/>
      <c r="AC120" s="744"/>
    </row>
    <row r="121" spans="1:68" hidden="1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57"/>
      <c r="P121" s="771" t="s">
        <v>79</v>
      </c>
      <c r="Q121" s="772"/>
      <c r="R121" s="772"/>
      <c r="S121" s="772"/>
      <c r="T121" s="772"/>
      <c r="U121" s="772"/>
      <c r="V121" s="773"/>
      <c r="W121" s="37" t="s">
        <v>68</v>
      </c>
      <c r="X121" s="743">
        <f>IFERROR(SUM(X117:X119),"0")</f>
        <v>0</v>
      </c>
      <c r="Y121" s="743">
        <f>IFERROR(SUM(Y117:Y119),"0")</f>
        <v>0</v>
      </c>
      <c r="Z121" s="37"/>
      <c r="AA121" s="744"/>
      <c r="AB121" s="744"/>
      <c r="AC121" s="744"/>
    </row>
    <row r="122" spans="1:68" ht="14.25" hidden="1" customHeight="1" x14ac:dyDescent="0.25">
      <c r="A122" s="763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37.5" hidden="1" customHeight="1" x14ac:dyDescent="0.25">
      <c r="A123" s="54" t="s">
        <v>228</v>
      </c>
      <c r="B123" s="54" t="s">
        <v>229</v>
      </c>
      <c r="C123" s="31">
        <v>4301051360</v>
      </c>
      <c r="D123" s="754">
        <v>4607091385168</v>
      </c>
      <c r="E123" s="755"/>
      <c r="F123" s="740">
        <v>1.35</v>
      </c>
      <c r="G123" s="32">
        <v>6</v>
      </c>
      <c r="H123" s="740">
        <v>8.1</v>
      </c>
      <c r="I123" s="740">
        <v>8.6129999999999995</v>
      </c>
      <c r="J123" s="32">
        <v>64</v>
      </c>
      <c r="K123" s="32" t="s">
        <v>92</v>
      </c>
      <c r="L123" s="32"/>
      <c r="M123" s="33" t="s">
        <v>101</v>
      </c>
      <c r="N123" s="33"/>
      <c r="O123" s="32">
        <v>45</v>
      </c>
      <c r="P123" s="86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0</v>
      </c>
      <c r="Y123" s="742">
        <f t="shared" ref="Y123:Y129" si="20"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230</v>
      </c>
      <c r="AG123" s="64"/>
      <c r="AJ123" s="68"/>
      <c r="AK123" s="68">
        <v>0</v>
      </c>
      <c r="BB123" s="184" t="s">
        <v>1</v>
      </c>
      <c r="BM123" s="64">
        <f t="shared" ref="BM123:BM129" si="21">IFERROR(X123*I123/H123,"0")</f>
        <v>0</v>
      </c>
      <c r="BN123" s="64">
        <f t="shared" ref="BN123:BN129" si="22">IFERROR(Y123*I123/H123,"0")</f>
        <v>0</v>
      </c>
      <c r="BO123" s="64">
        <f t="shared" ref="BO123:BO129" si="23">IFERROR(1/J123*(X123/H123),"0")</f>
        <v>0</v>
      </c>
      <c r="BP123" s="64">
        <f t="shared" ref="BP123:BP129" si="24">IFERROR(1/J123*(Y123/H123),"0")</f>
        <v>0</v>
      </c>
    </row>
    <row r="124" spans="1:68" ht="27" hidden="1" customHeight="1" x14ac:dyDescent="0.25">
      <c r="A124" s="54" t="s">
        <v>228</v>
      </c>
      <c r="B124" s="54" t="s">
        <v>231</v>
      </c>
      <c r="C124" s="31">
        <v>4301051625</v>
      </c>
      <c r="D124" s="754">
        <v>4607091385168</v>
      </c>
      <c r="E124" s="755"/>
      <c r="F124" s="740">
        <v>1.4</v>
      </c>
      <c r="G124" s="32">
        <v>6</v>
      </c>
      <c r="H124" s="740">
        <v>8.4</v>
      </c>
      <c r="I124" s="740">
        <v>8.9130000000000003</v>
      </c>
      <c r="J124" s="32">
        <v>64</v>
      </c>
      <c r="K124" s="32" t="s">
        <v>92</v>
      </c>
      <c r="L124" s="32"/>
      <c r="M124" s="33" t="s">
        <v>101</v>
      </c>
      <c r="N124" s="33"/>
      <c r="O124" s="32">
        <v>45</v>
      </c>
      <c r="P124" s="78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0"/>
        <v>0</v>
      </c>
      <c r="Z124" s="36" t="str">
        <f>IFERROR(IF(Y124=0,"",ROUNDUP(Y124/H124,0)*0.01898),"")</f>
        <v/>
      </c>
      <c r="AA124" s="56"/>
      <c r="AB124" s="57"/>
      <c r="AC124" s="185" t="s">
        <v>232</v>
      </c>
      <c r="AG124" s="64"/>
      <c r="AJ124" s="68"/>
      <c r="AK124" s="68">
        <v>0</v>
      </c>
      <c r="BB124" s="186" t="s">
        <v>1</v>
      </c>
      <c r="BM124" s="64">
        <f t="shared" si="21"/>
        <v>0</v>
      </c>
      <c r="BN124" s="64">
        <f t="shared" si="22"/>
        <v>0</v>
      </c>
      <c r="BO124" s="64">
        <f t="shared" si="23"/>
        <v>0</v>
      </c>
      <c r="BP124" s="64">
        <f t="shared" si="24"/>
        <v>0</v>
      </c>
    </row>
    <row r="125" spans="1:68" ht="27" hidden="1" customHeight="1" x14ac:dyDescent="0.25">
      <c r="A125" s="54" t="s">
        <v>233</v>
      </c>
      <c r="B125" s="54" t="s">
        <v>234</v>
      </c>
      <c r="C125" s="31">
        <v>4301051742</v>
      </c>
      <c r="D125" s="754">
        <v>4680115884540</v>
      </c>
      <c r="E125" s="755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101</v>
      </c>
      <c r="N125" s="33"/>
      <c r="O125" s="32">
        <v>45</v>
      </c>
      <c r="P125" s="89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0"/>
        <v>0</v>
      </c>
      <c r="Z125" s="36" t="str">
        <f>IFERROR(IF(Y125=0,"",ROUNDUP(Y125/H125,0)*0.01898),"")</f>
        <v/>
      </c>
      <c r="AA125" s="56"/>
      <c r="AB125" s="57"/>
      <c r="AC125" s="187" t="s">
        <v>235</v>
      </c>
      <c r="AG125" s="64"/>
      <c r="AJ125" s="68"/>
      <c r="AK125" s="68">
        <v>0</v>
      </c>
      <c r="BB125" s="188" t="s">
        <v>1</v>
      </c>
      <c r="BM125" s="64">
        <f t="shared" si="21"/>
        <v>0</v>
      </c>
      <c r="BN125" s="64">
        <f t="shared" si="22"/>
        <v>0</v>
      </c>
      <c r="BO125" s="64">
        <f t="shared" si="23"/>
        <v>0</v>
      </c>
      <c r="BP125" s="64">
        <f t="shared" si="24"/>
        <v>0</v>
      </c>
    </row>
    <row r="126" spans="1:68" ht="37.5" hidden="1" customHeight="1" x14ac:dyDescent="0.25">
      <c r="A126" s="54" t="s">
        <v>236</v>
      </c>
      <c r="B126" s="54" t="s">
        <v>237</v>
      </c>
      <c r="C126" s="31">
        <v>4301051362</v>
      </c>
      <c r="D126" s="754">
        <v>4607091383256</v>
      </c>
      <c r="E126" s="755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101</v>
      </c>
      <c r="N126" s="33"/>
      <c r="O126" s="32">
        <v>45</v>
      </c>
      <c r="P126" s="76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6" s="752"/>
      <c r="R126" s="752"/>
      <c r="S126" s="752"/>
      <c r="T126" s="753"/>
      <c r="U126" s="34"/>
      <c r="V126" s="34"/>
      <c r="W126" s="35" t="s">
        <v>68</v>
      </c>
      <c r="X126" s="741">
        <v>0</v>
      </c>
      <c r="Y126" s="742">
        <f t="shared" si="20"/>
        <v>0</v>
      </c>
      <c r="Z126" s="36" t="str">
        <f>IFERROR(IF(Y126=0,"",ROUNDUP(Y126/H126,0)*0.00651),"")</f>
        <v/>
      </c>
      <c r="AA126" s="56"/>
      <c r="AB126" s="57"/>
      <c r="AC126" s="189" t="s">
        <v>230</v>
      </c>
      <c r="AG126" s="64"/>
      <c r="AJ126" s="68"/>
      <c r="AK126" s="68">
        <v>0</v>
      </c>
      <c r="BB126" s="190" t="s">
        <v>1</v>
      </c>
      <c r="BM126" s="64">
        <f t="shared" si="21"/>
        <v>0</v>
      </c>
      <c r="BN126" s="64">
        <f t="shared" si="22"/>
        <v>0</v>
      </c>
      <c r="BO126" s="64">
        <f t="shared" si="23"/>
        <v>0</v>
      </c>
      <c r="BP126" s="64">
        <f t="shared" si="24"/>
        <v>0</v>
      </c>
    </row>
    <row r="127" spans="1:68" ht="37.5" hidden="1" customHeight="1" x14ac:dyDescent="0.25">
      <c r="A127" s="54" t="s">
        <v>238</v>
      </c>
      <c r="B127" s="54" t="s">
        <v>239</v>
      </c>
      <c r="C127" s="31">
        <v>4301051358</v>
      </c>
      <c r="D127" s="754">
        <v>4607091385748</v>
      </c>
      <c r="E127" s="755"/>
      <c r="F127" s="740">
        <v>0.45</v>
      </c>
      <c r="G127" s="32">
        <v>6</v>
      </c>
      <c r="H127" s="740">
        <v>2.7</v>
      </c>
      <c r="I127" s="740">
        <v>2.952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83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0"/>
        <v>0</v>
      </c>
      <c r="Z127" s="36" t="str">
        <f>IFERROR(IF(Y127=0,"",ROUNDUP(Y127/H127,0)*0.00651),"")</f>
        <v/>
      </c>
      <c r="AA127" s="56"/>
      <c r="AB127" s="57"/>
      <c r="AC127" s="191" t="s">
        <v>230</v>
      </c>
      <c r="AG127" s="64"/>
      <c r="AJ127" s="68"/>
      <c r="AK127" s="68">
        <v>0</v>
      </c>
      <c r="BB127" s="192" t="s">
        <v>1</v>
      </c>
      <c r="BM127" s="64">
        <f t="shared" si="21"/>
        <v>0</v>
      </c>
      <c r="BN127" s="64">
        <f t="shared" si="22"/>
        <v>0</v>
      </c>
      <c r="BO127" s="64">
        <f t="shared" si="23"/>
        <v>0</v>
      </c>
      <c r="BP127" s="64">
        <f t="shared" si="24"/>
        <v>0</v>
      </c>
    </row>
    <row r="128" spans="1:68" ht="27" hidden="1" customHeight="1" x14ac:dyDescent="0.25">
      <c r="A128" s="54" t="s">
        <v>240</v>
      </c>
      <c r="B128" s="54" t="s">
        <v>241</v>
      </c>
      <c r="C128" s="31">
        <v>4301051740</v>
      </c>
      <c r="D128" s="754">
        <v>4680115884533</v>
      </c>
      <c r="E128" s="755"/>
      <c r="F128" s="740">
        <v>0.3</v>
      </c>
      <c r="G128" s="32">
        <v>6</v>
      </c>
      <c r="H128" s="740">
        <v>1.8</v>
      </c>
      <c r="I128" s="740">
        <v>1.98</v>
      </c>
      <c r="J128" s="32">
        <v>182</v>
      </c>
      <c r="K128" s="32" t="s">
        <v>66</v>
      </c>
      <c r="L128" s="32"/>
      <c r="M128" s="33" t="s">
        <v>101</v>
      </c>
      <c r="N128" s="33"/>
      <c r="O128" s="32">
        <v>45</v>
      </c>
      <c r="P128" s="84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8" s="752"/>
      <c r="R128" s="752"/>
      <c r="S128" s="752"/>
      <c r="T128" s="753"/>
      <c r="U128" s="34"/>
      <c r="V128" s="34"/>
      <c r="W128" s="35" t="s">
        <v>68</v>
      </c>
      <c r="X128" s="741">
        <v>0</v>
      </c>
      <c r="Y128" s="742">
        <f t="shared" si="20"/>
        <v>0</v>
      </c>
      <c r="Z128" s="36" t="str">
        <f>IFERROR(IF(Y128=0,"",ROUNDUP(Y128/H128,0)*0.00651),"")</f>
        <v/>
      </c>
      <c r="AA128" s="56"/>
      <c r="AB128" s="57"/>
      <c r="AC128" s="193" t="s">
        <v>235</v>
      </c>
      <c r="AG128" s="64"/>
      <c r="AJ128" s="68"/>
      <c r="AK128" s="68">
        <v>0</v>
      </c>
      <c r="BB128" s="194" t="s">
        <v>1</v>
      </c>
      <c r="BM128" s="64">
        <f t="shared" si="21"/>
        <v>0</v>
      </c>
      <c r="BN128" s="64">
        <f t="shared" si="22"/>
        <v>0</v>
      </c>
      <c r="BO128" s="64">
        <f t="shared" si="23"/>
        <v>0</v>
      </c>
      <c r="BP128" s="64">
        <f t="shared" si="24"/>
        <v>0</v>
      </c>
    </row>
    <row r="129" spans="1:68" ht="37.5" hidden="1" customHeight="1" x14ac:dyDescent="0.25">
      <c r="A129" s="54" t="s">
        <v>242</v>
      </c>
      <c r="B129" s="54" t="s">
        <v>243</v>
      </c>
      <c r="C129" s="31">
        <v>4301051480</v>
      </c>
      <c r="D129" s="754">
        <v>4680115882645</v>
      </c>
      <c r="E129" s="755"/>
      <c r="F129" s="740">
        <v>0.3</v>
      </c>
      <c r="G129" s="32">
        <v>6</v>
      </c>
      <c r="H129" s="740">
        <v>1.8</v>
      </c>
      <c r="I129" s="740">
        <v>2.64</v>
      </c>
      <c r="J129" s="32">
        <v>182</v>
      </c>
      <c r="K129" s="32" t="s">
        <v>66</v>
      </c>
      <c r="L129" s="32"/>
      <c r="M129" s="33" t="s">
        <v>67</v>
      </c>
      <c r="N129" s="33"/>
      <c r="O129" s="32">
        <v>40</v>
      </c>
      <c r="P129" s="10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0</v>
      </c>
      <c r="Y129" s="742">
        <f t="shared" si="20"/>
        <v>0</v>
      </c>
      <c r="Z129" s="36" t="str">
        <f>IFERROR(IF(Y129=0,"",ROUNDUP(Y129/H129,0)*0.00651),"")</f>
        <v/>
      </c>
      <c r="AA129" s="56"/>
      <c r="AB129" s="57"/>
      <c r="AC129" s="195" t="s">
        <v>244</v>
      </c>
      <c r="AG129" s="64"/>
      <c r="AJ129" s="68"/>
      <c r="AK129" s="68">
        <v>0</v>
      </c>
      <c r="BB129" s="196" t="s">
        <v>1</v>
      </c>
      <c r="BM129" s="64">
        <f t="shared" si="21"/>
        <v>0</v>
      </c>
      <c r="BN129" s="64">
        <f t="shared" si="22"/>
        <v>0</v>
      </c>
      <c r="BO129" s="64">
        <f t="shared" si="23"/>
        <v>0</v>
      </c>
      <c r="BP129" s="64">
        <f t="shared" si="24"/>
        <v>0</v>
      </c>
    </row>
    <row r="130" spans="1:68" hidden="1" x14ac:dyDescent="0.2">
      <c r="A130" s="756"/>
      <c r="B130" s="746"/>
      <c r="C130" s="746"/>
      <c r="D130" s="746"/>
      <c r="E130" s="746"/>
      <c r="F130" s="746"/>
      <c r="G130" s="746"/>
      <c r="H130" s="746"/>
      <c r="I130" s="746"/>
      <c r="J130" s="746"/>
      <c r="K130" s="746"/>
      <c r="L130" s="746"/>
      <c r="M130" s="746"/>
      <c r="N130" s="746"/>
      <c r="O130" s="757"/>
      <c r="P130" s="771" t="s">
        <v>79</v>
      </c>
      <c r="Q130" s="772"/>
      <c r="R130" s="772"/>
      <c r="S130" s="772"/>
      <c r="T130" s="772"/>
      <c r="U130" s="772"/>
      <c r="V130" s="773"/>
      <c r="W130" s="37" t="s">
        <v>80</v>
      </c>
      <c r="X130" s="743">
        <f>IFERROR(X123/H123,"0")+IFERROR(X124/H124,"0")+IFERROR(X125/H125,"0")+IFERROR(X126/H126,"0")+IFERROR(X127/H127,"0")+IFERROR(X128/H128,"0")+IFERROR(X129/H129,"0")</f>
        <v>0</v>
      </c>
      <c r="Y130" s="743">
        <f>IFERROR(Y123/H123,"0")+IFERROR(Y124/H124,"0")+IFERROR(Y125/H125,"0")+IFERROR(Y126/H126,"0")+IFERROR(Y127/H127,"0")+IFERROR(Y128/H128,"0")+IFERROR(Y129/H129,"0")</f>
        <v>0</v>
      </c>
      <c r="Z130" s="743">
        <f>IFERROR(IF(Z123="",0,Z123),"0")+IFERROR(IF(Z124="",0,Z124),"0")+IFERROR(IF(Z125="",0,Z125),"0")+IFERROR(IF(Z126="",0,Z126),"0")+IFERROR(IF(Z127="",0,Z127),"0")+IFERROR(IF(Z128="",0,Z128),"0")+IFERROR(IF(Z129="",0,Z129),"0")</f>
        <v>0</v>
      </c>
      <c r="AA130" s="744"/>
      <c r="AB130" s="744"/>
      <c r="AC130" s="744"/>
    </row>
    <row r="131" spans="1:68" hidden="1" x14ac:dyDescent="0.2">
      <c r="A131" s="746"/>
      <c r="B131" s="746"/>
      <c r="C131" s="746"/>
      <c r="D131" s="746"/>
      <c r="E131" s="746"/>
      <c r="F131" s="746"/>
      <c r="G131" s="746"/>
      <c r="H131" s="746"/>
      <c r="I131" s="746"/>
      <c r="J131" s="746"/>
      <c r="K131" s="746"/>
      <c r="L131" s="746"/>
      <c r="M131" s="746"/>
      <c r="N131" s="746"/>
      <c r="O131" s="757"/>
      <c r="P131" s="771" t="s">
        <v>79</v>
      </c>
      <c r="Q131" s="772"/>
      <c r="R131" s="772"/>
      <c r="S131" s="772"/>
      <c r="T131" s="772"/>
      <c r="U131" s="772"/>
      <c r="V131" s="773"/>
      <c r="W131" s="37" t="s">
        <v>68</v>
      </c>
      <c r="X131" s="743">
        <f>IFERROR(SUM(X123:X129),"0")</f>
        <v>0</v>
      </c>
      <c r="Y131" s="743">
        <f>IFERROR(SUM(Y123:Y129),"0")</f>
        <v>0</v>
      </c>
      <c r="Z131" s="37"/>
      <c r="AA131" s="744"/>
      <c r="AB131" s="744"/>
      <c r="AC131" s="744"/>
    </row>
    <row r="132" spans="1:68" ht="14.25" hidden="1" customHeight="1" x14ac:dyDescent="0.25">
      <c r="A132" s="763" t="s">
        <v>176</v>
      </c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6"/>
      <c r="P132" s="746"/>
      <c r="Q132" s="746"/>
      <c r="R132" s="746"/>
      <c r="S132" s="746"/>
      <c r="T132" s="746"/>
      <c r="U132" s="746"/>
      <c r="V132" s="746"/>
      <c r="W132" s="746"/>
      <c r="X132" s="746"/>
      <c r="Y132" s="746"/>
      <c r="Z132" s="746"/>
      <c r="AA132" s="737"/>
      <c r="AB132" s="737"/>
      <c r="AC132" s="737"/>
    </row>
    <row r="133" spans="1:68" ht="37.5" hidden="1" customHeight="1" x14ac:dyDescent="0.25">
      <c r="A133" s="54" t="s">
        <v>245</v>
      </c>
      <c r="B133" s="54" t="s">
        <v>246</v>
      </c>
      <c r="C133" s="31">
        <v>4301060356</v>
      </c>
      <c r="D133" s="754">
        <v>4680115882652</v>
      </c>
      <c r="E133" s="755"/>
      <c r="F133" s="740">
        <v>0.33</v>
      </c>
      <c r="G133" s="32">
        <v>6</v>
      </c>
      <c r="H133" s="740">
        <v>1.98</v>
      </c>
      <c r="I133" s="740">
        <v>2.82</v>
      </c>
      <c r="J133" s="32">
        <v>182</v>
      </c>
      <c r="K133" s="32" t="s">
        <v>66</v>
      </c>
      <c r="L133" s="32"/>
      <c r="M133" s="33" t="s">
        <v>67</v>
      </c>
      <c r="N133" s="33"/>
      <c r="O133" s="32">
        <v>40</v>
      </c>
      <c r="P133" s="83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3" s="752"/>
      <c r="R133" s="752"/>
      <c r="S133" s="752"/>
      <c r="T133" s="753"/>
      <c r="U133" s="34"/>
      <c r="V133" s="34"/>
      <c r="W133" s="35" t="s">
        <v>68</v>
      </c>
      <c r="X133" s="741">
        <v>0</v>
      </c>
      <c r="Y133" s="7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247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249</v>
      </c>
      <c r="C134" s="31">
        <v>4301060317</v>
      </c>
      <c r="D134" s="754">
        <v>4680115880238</v>
      </c>
      <c r="E134" s="755"/>
      <c r="F134" s="740">
        <v>0.33</v>
      </c>
      <c r="G134" s="32">
        <v>6</v>
      </c>
      <c r="H134" s="740">
        <v>1.98</v>
      </c>
      <c r="I134" s="740">
        <v>2.238</v>
      </c>
      <c r="J134" s="32">
        <v>182</v>
      </c>
      <c r="K134" s="32" t="s">
        <v>66</v>
      </c>
      <c r="L134" s="32"/>
      <c r="M134" s="33" t="s">
        <v>101</v>
      </c>
      <c r="N134" s="33"/>
      <c r="O134" s="32">
        <v>40</v>
      </c>
      <c r="P134" s="7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4" s="752"/>
      <c r="R134" s="752"/>
      <c r="S134" s="752"/>
      <c r="T134" s="753"/>
      <c r="U134" s="34"/>
      <c r="V134" s="34"/>
      <c r="W134" s="35" t="s">
        <v>68</v>
      </c>
      <c r="X134" s="741">
        <v>0</v>
      </c>
      <c r="Y134" s="7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250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56"/>
      <c r="B135" s="746"/>
      <c r="C135" s="746"/>
      <c r="D135" s="746"/>
      <c r="E135" s="746"/>
      <c r="F135" s="746"/>
      <c r="G135" s="746"/>
      <c r="H135" s="746"/>
      <c r="I135" s="746"/>
      <c r="J135" s="746"/>
      <c r="K135" s="746"/>
      <c r="L135" s="746"/>
      <c r="M135" s="746"/>
      <c r="N135" s="746"/>
      <c r="O135" s="757"/>
      <c r="P135" s="771" t="s">
        <v>79</v>
      </c>
      <c r="Q135" s="772"/>
      <c r="R135" s="772"/>
      <c r="S135" s="772"/>
      <c r="T135" s="772"/>
      <c r="U135" s="772"/>
      <c r="V135" s="773"/>
      <c r="W135" s="37" t="s">
        <v>80</v>
      </c>
      <c r="X135" s="743">
        <f>IFERROR(X133/H133,"0")+IFERROR(X134/H134,"0")</f>
        <v>0</v>
      </c>
      <c r="Y135" s="743">
        <f>IFERROR(Y133/H133,"0")+IFERROR(Y134/H134,"0")</f>
        <v>0</v>
      </c>
      <c r="Z135" s="743">
        <f>IFERROR(IF(Z133="",0,Z133),"0")+IFERROR(IF(Z134="",0,Z134),"0")</f>
        <v>0</v>
      </c>
      <c r="AA135" s="744"/>
      <c r="AB135" s="744"/>
      <c r="AC135" s="744"/>
    </row>
    <row r="136" spans="1:68" hidden="1" x14ac:dyDescent="0.2">
      <c r="A136" s="746"/>
      <c r="B136" s="746"/>
      <c r="C136" s="746"/>
      <c r="D136" s="746"/>
      <c r="E136" s="746"/>
      <c r="F136" s="746"/>
      <c r="G136" s="746"/>
      <c r="H136" s="746"/>
      <c r="I136" s="746"/>
      <c r="J136" s="746"/>
      <c r="K136" s="746"/>
      <c r="L136" s="746"/>
      <c r="M136" s="746"/>
      <c r="N136" s="746"/>
      <c r="O136" s="757"/>
      <c r="P136" s="771" t="s">
        <v>79</v>
      </c>
      <c r="Q136" s="772"/>
      <c r="R136" s="772"/>
      <c r="S136" s="772"/>
      <c r="T136" s="772"/>
      <c r="U136" s="772"/>
      <c r="V136" s="773"/>
      <c r="W136" s="37" t="s">
        <v>68</v>
      </c>
      <c r="X136" s="743">
        <f>IFERROR(SUM(X133:X134),"0")</f>
        <v>0</v>
      </c>
      <c r="Y136" s="743">
        <f>IFERROR(SUM(Y133:Y134),"0")</f>
        <v>0</v>
      </c>
      <c r="Z136" s="37"/>
      <c r="AA136" s="744"/>
      <c r="AB136" s="744"/>
      <c r="AC136" s="744"/>
    </row>
    <row r="137" spans="1:68" ht="16.5" hidden="1" customHeight="1" x14ac:dyDescent="0.25">
      <c r="A137" s="770" t="s">
        <v>251</v>
      </c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6"/>
      <c r="P137" s="746"/>
      <c r="Q137" s="746"/>
      <c r="R137" s="746"/>
      <c r="S137" s="746"/>
      <c r="T137" s="746"/>
      <c r="U137" s="746"/>
      <c r="V137" s="746"/>
      <c r="W137" s="746"/>
      <c r="X137" s="746"/>
      <c r="Y137" s="746"/>
      <c r="Z137" s="746"/>
      <c r="AA137" s="736"/>
      <c r="AB137" s="736"/>
      <c r="AC137" s="736"/>
    </row>
    <row r="138" spans="1:68" ht="14.25" hidden="1" customHeight="1" x14ac:dyDescent="0.25">
      <c r="A138" s="763" t="s">
        <v>89</v>
      </c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6"/>
      <c r="P138" s="746"/>
      <c r="Q138" s="746"/>
      <c r="R138" s="746"/>
      <c r="S138" s="746"/>
      <c r="T138" s="746"/>
      <c r="U138" s="746"/>
      <c r="V138" s="746"/>
      <c r="W138" s="746"/>
      <c r="X138" s="746"/>
      <c r="Y138" s="746"/>
      <c r="Z138" s="746"/>
      <c r="AA138" s="737"/>
      <c r="AB138" s="737"/>
      <c r="AC138" s="737"/>
    </row>
    <row r="139" spans="1:68" ht="27" hidden="1" customHeight="1" x14ac:dyDescent="0.25">
      <c r="A139" s="54" t="s">
        <v>252</v>
      </c>
      <c r="B139" s="54" t="s">
        <v>253</v>
      </c>
      <c r="C139" s="31">
        <v>4301011564</v>
      </c>
      <c r="D139" s="754">
        <v>4680115882577</v>
      </c>
      <c r="E139" s="755"/>
      <c r="F139" s="740">
        <v>0.4</v>
      </c>
      <c r="G139" s="32">
        <v>8</v>
      </c>
      <c r="H139" s="740">
        <v>3.2</v>
      </c>
      <c r="I139" s="740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8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52"/>
      <c r="R139" s="752"/>
      <c r="S139" s="752"/>
      <c r="T139" s="753"/>
      <c r="U139" s="34"/>
      <c r="V139" s="34"/>
      <c r="W139" s="35" t="s">
        <v>68</v>
      </c>
      <c r="X139" s="741">
        <v>0</v>
      </c>
      <c r="Y139" s="7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254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252</v>
      </c>
      <c r="B140" s="54" t="s">
        <v>255</v>
      </c>
      <c r="C140" s="31">
        <v>4301011562</v>
      </c>
      <c r="D140" s="754">
        <v>4680115882577</v>
      </c>
      <c r="E140" s="755"/>
      <c r="F140" s="740">
        <v>0.4</v>
      </c>
      <c r="G140" s="32">
        <v>8</v>
      </c>
      <c r="H140" s="740">
        <v>3.2</v>
      </c>
      <c r="I140" s="740">
        <v>3.38</v>
      </c>
      <c r="J140" s="32">
        <v>182</v>
      </c>
      <c r="K140" s="32" t="s">
        <v>66</v>
      </c>
      <c r="L140" s="32"/>
      <c r="M140" s="33" t="s">
        <v>84</v>
      </c>
      <c r="N140" s="33"/>
      <c r="O140" s="32">
        <v>90</v>
      </c>
      <c r="P140" s="10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0" s="752"/>
      <c r="R140" s="752"/>
      <c r="S140" s="752"/>
      <c r="T140" s="753"/>
      <c r="U140" s="34"/>
      <c r="V140" s="34"/>
      <c r="W140" s="35" t="s">
        <v>68</v>
      </c>
      <c r="X140" s="741">
        <v>0</v>
      </c>
      <c r="Y140" s="74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3" t="s">
        <v>254</v>
      </c>
      <c r="AG140" s="64"/>
      <c r="AJ140" s="68"/>
      <c r="AK140" s="68">
        <v>0</v>
      </c>
      <c r="BB140" s="20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56"/>
      <c r="B141" s="746"/>
      <c r="C141" s="746"/>
      <c r="D141" s="746"/>
      <c r="E141" s="746"/>
      <c r="F141" s="746"/>
      <c r="G141" s="746"/>
      <c r="H141" s="746"/>
      <c r="I141" s="746"/>
      <c r="J141" s="746"/>
      <c r="K141" s="746"/>
      <c r="L141" s="746"/>
      <c r="M141" s="746"/>
      <c r="N141" s="746"/>
      <c r="O141" s="757"/>
      <c r="P141" s="771" t="s">
        <v>79</v>
      </c>
      <c r="Q141" s="772"/>
      <c r="R141" s="772"/>
      <c r="S141" s="772"/>
      <c r="T141" s="772"/>
      <c r="U141" s="772"/>
      <c r="V141" s="773"/>
      <c r="W141" s="37" t="s">
        <v>80</v>
      </c>
      <c r="X141" s="743">
        <f>IFERROR(X139/H139,"0")+IFERROR(X140/H140,"0")</f>
        <v>0</v>
      </c>
      <c r="Y141" s="743">
        <f>IFERROR(Y139/H139,"0")+IFERROR(Y140/H140,"0")</f>
        <v>0</v>
      </c>
      <c r="Z141" s="743">
        <f>IFERROR(IF(Z139="",0,Z139),"0")+IFERROR(IF(Z140="",0,Z140),"0")</f>
        <v>0</v>
      </c>
      <c r="AA141" s="744"/>
      <c r="AB141" s="744"/>
      <c r="AC141" s="744"/>
    </row>
    <row r="142" spans="1:68" hidden="1" x14ac:dyDescent="0.2">
      <c r="A142" s="746"/>
      <c r="B142" s="746"/>
      <c r="C142" s="746"/>
      <c r="D142" s="746"/>
      <c r="E142" s="746"/>
      <c r="F142" s="746"/>
      <c r="G142" s="746"/>
      <c r="H142" s="746"/>
      <c r="I142" s="746"/>
      <c r="J142" s="746"/>
      <c r="K142" s="746"/>
      <c r="L142" s="746"/>
      <c r="M142" s="746"/>
      <c r="N142" s="746"/>
      <c r="O142" s="757"/>
      <c r="P142" s="771" t="s">
        <v>79</v>
      </c>
      <c r="Q142" s="772"/>
      <c r="R142" s="772"/>
      <c r="S142" s="772"/>
      <c r="T142" s="772"/>
      <c r="U142" s="772"/>
      <c r="V142" s="773"/>
      <c r="W142" s="37" t="s">
        <v>68</v>
      </c>
      <c r="X142" s="743">
        <f>IFERROR(SUM(X139:X140),"0")</f>
        <v>0</v>
      </c>
      <c r="Y142" s="743">
        <f>IFERROR(SUM(Y139:Y140),"0")</f>
        <v>0</v>
      </c>
      <c r="Z142" s="37"/>
      <c r="AA142" s="744"/>
      <c r="AB142" s="744"/>
      <c r="AC142" s="744"/>
    </row>
    <row r="143" spans="1:68" ht="14.25" hidden="1" customHeight="1" x14ac:dyDescent="0.25">
      <c r="A143" s="763" t="s">
        <v>145</v>
      </c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6"/>
      <c r="P143" s="746"/>
      <c r="Q143" s="746"/>
      <c r="R143" s="746"/>
      <c r="S143" s="746"/>
      <c r="T143" s="746"/>
      <c r="U143" s="746"/>
      <c r="V143" s="746"/>
      <c r="W143" s="746"/>
      <c r="X143" s="746"/>
      <c r="Y143" s="746"/>
      <c r="Z143" s="746"/>
      <c r="AA143" s="737"/>
      <c r="AB143" s="737"/>
      <c r="AC143" s="737"/>
    </row>
    <row r="144" spans="1:68" ht="27" hidden="1" customHeight="1" x14ac:dyDescent="0.25">
      <c r="A144" s="54" t="s">
        <v>256</v>
      </c>
      <c r="B144" s="54" t="s">
        <v>257</v>
      </c>
      <c r="C144" s="31">
        <v>4301031234</v>
      </c>
      <c r="D144" s="754">
        <v>4680115883444</v>
      </c>
      <c r="E144" s="755"/>
      <c r="F144" s="740">
        <v>0.35</v>
      </c>
      <c r="G144" s="32">
        <v>8</v>
      </c>
      <c r="H144" s="740">
        <v>2.8</v>
      </c>
      <c r="I144" s="740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11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52"/>
      <c r="R144" s="752"/>
      <c r="S144" s="752"/>
      <c r="T144" s="753"/>
      <c r="U144" s="34"/>
      <c r="V144" s="34"/>
      <c r="W144" s="35" t="s">
        <v>68</v>
      </c>
      <c r="X144" s="741">
        <v>0</v>
      </c>
      <c r="Y144" s="7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258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256</v>
      </c>
      <c r="B145" s="54" t="s">
        <v>259</v>
      </c>
      <c r="C145" s="31">
        <v>4301031235</v>
      </c>
      <c r="D145" s="754">
        <v>4680115883444</v>
      </c>
      <c r="E145" s="755"/>
      <c r="F145" s="740">
        <v>0.35</v>
      </c>
      <c r="G145" s="32">
        <v>8</v>
      </c>
      <c r="H145" s="740">
        <v>2.8</v>
      </c>
      <c r="I145" s="740">
        <v>3.0680000000000001</v>
      </c>
      <c r="J145" s="32">
        <v>182</v>
      </c>
      <c r="K145" s="32" t="s">
        <v>66</v>
      </c>
      <c r="L145" s="32"/>
      <c r="M145" s="33" t="s">
        <v>84</v>
      </c>
      <c r="N145" s="33"/>
      <c r="O145" s="32">
        <v>90</v>
      </c>
      <c r="P145" s="113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5" s="752"/>
      <c r="R145" s="752"/>
      <c r="S145" s="752"/>
      <c r="T145" s="753"/>
      <c r="U145" s="34"/>
      <c r="V145" s="34"/>
      <c r="W145" s="35" t="s">
        <v>68</v>
      </c>
      <c r="X145" s="741">
        <v>0</v>
      </c>
      <c r="Y145" s="742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7" t="s">
        <v>258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56"/>
      <c r="B146" s="746"/>
      <c r="C146" s="746"/>
      <c r="D146" s="746"/>
      <c r="E146" s="746"/>
      <c r="F146" s="746"/>
      <c r="G146" s="746"/>
      <c r="H146" s="746"/>
      <c r="I146" s="746"/>
      <c r="J146" s="746"/>
      <c r="K146" s="746"/>
      <c r="L146" s="746"/>
      <c r="M146" s="746"/>
      <c r="N146" s="746"/>
      <c r="O146" s="757"/>
      <c r="P146" s="771" t="s">
        <v>79</v>
      </c>
      <c r="Q146" s="772"/>
      <c r="R146" s="772"/>
      <c r="S146" s="772"/>
      <c r="T146" s="772"/>
      <c r="U146" s="772"/>
      <c r="V146" s="773"/>
      <c r="W146" s="37" t="s">
        <v>80</v>
      </c>
      <c r="X146" s="743">
        <f>IFERROR(X144/H144,"0")+IFERROR(X145/H145,"0")</f>
        <v>0</v>
      </c>
      <c r="Y146" s="743">
        <f>IFERROR(Y144/H144,"0")+IFERROR(Y145/H145,"0")</f>
        <v>0</v>
      </c>
      <c r="Z146" s="743">
        <f>IFERROR(IF(Z144="",0,Z144),"0")+IFERROR(IF(Z145="",0,Z145),"0")</f>
        <v>0</v>
      </c>
      <c r="AA146" s="744"/>
      <c r="AB146" s="744"/>
      <c r="AC146" s="744"/>
    </row>
    <row r="147" spans="1:68" hidden="1" x14ac:dyDescent="0.2">
      <c r="A147" s="746"/>
      <c r="B147" s="746"/>
      <c r="C147" s="746"/>
      <c r="D147" s="746"/>
      <c r="E147" s="746"/>
      <c r="F147" s="746"/>
      <c r="G147" s="746"/>
      <c r="H147" s="746"/>
      <c r="I147" s="746"/>
      <c r="J147" s="746"/>
      <c r="K147" s="746"/>
      <c r="L147" s="746"/>
      <c r="M147" s="746"/>
      <c r="N147" s="746"/>
      <c r="O147" s="757"/>
      <c r="P147" s="771" t="s">
        <v>79</v>
      </c>
      <c r="Q147" s="772"/>
      <c r="R147" s="772"/>
      <c r="S147" s="772"/>
      <c r="T147" s="772"/>
      <c r="U147" s="772"/>
      <c r="V147" s="773"/>
      <c r="W147" s="37" t="s">
        <v>68</v>
      </c>
      <c r="X147" s="743">
        <f>IFERROR(SUM(X144:X145),"0")</f>
        <v>0</v>
      </c>
      <c r="Y147" s="743">
        <f>IFERROR(SUM(Y144:Y145),"0")</f>
        <v>0</v>
      </c>
      <c r="Z147" s="37"/>
      <c r="AA147" s="744"/>
      <c r="AB147" s="744"/>
      <c r="AC147" s="744"/>
    </row>
    <row r="148" spans="1:68" ht="14.25" hidden="1" customHeight="1" x14ac:dyDescent="0.25">
      <c r="A148" s="763" t="s">
        <v>63</v>
      </c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6"/>
      <c r="P148" s="746"/>
      <c r="Q148" s="746"/>
      <c r="R148" s="746"/>
      <c r="S148" s="746"/>
      <c r="T148" s="746"/>
      <c r="U148" s="746"/>
      <c r="V148" s="746"/>
      <c r="W148" s="746"/>
      <c r="X148" s="746"/>
      <c r="Y148" s="746"/>
      <c r="Z148" s="746"/>
      <c r="AA148" s="737"/>
      <c r="AB148" s="737"/>
      <c r="AC148" s="737"/>
    </row>
    <row r="149" spans="1:68" ht="16.5" hidden="1" customHeight="1" x14ac:dyDescent="0.25">
      <c r="A149" s="54" t="s">
        <v>260</v>
      </c>
      <c r="B149" s="54" t="s">
        <v>261</v>
      </c>
      <c r="C149" s="31">
        <v>4301051477</v>
      </c>
      <c r="D149" s="754">
        <v>4680115882584</v>
      </c>
      <c r="E149" s="755"/>
      <c r="F149" s="740">
        <v>0.33</v>
      </c>
      <c r="G149" s="32">
        <v>8</v>
      </c>
      <c r="H149" s="740">
        <v>2.64</v>
      </c>
      <c r="I149" s="740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7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9" s="752"/>
      <c r="R149" s="752"/>
      <c r="S149" s="752"/>
      <c r="T149" s="753"/>
      <c r="U149" s="34"/>
      <c r="V149" s="34"/>
      <c r="W149" s="35" t="s">
        <v>68</v>
      </c>
      <c r="X149" s="741">
        <v>0</v>
      </c>
      <c r="Y149" s="7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254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260</v>
      </c>
      <c r="B150" s="54" t="s">
        <v>262</v>
      </c>
      <c r="C150" s="31">
        <v>4301051476</v>
      </c>
      <c r="D150" s="754">
        <v>4680115882584</v>
      </c>
      <c r="E150" s="755"/>
      <c r="F150" s="740">
        <v>0.33</v>
      </c>
      <c r="G150" s="32">
        <v>8</v>
      </c>
      <c r="H150" s="740">
        <v>2.64</v>
      </c>
      <c r="I150" s="740">
        <v>2.9079999999999999</v>
      </c>
      <c r="J150" s="32">
        <v>182</v>
      </c>
      <c r="K150" s="32" t="s">
        <v>66</v>
      </c>
      <c r="L150" s="32"/>
      <c r="M150" s="33" t="s">
        <v>84</v>
      </c>
      <c r="N150" s="33"/>
      <c r="O150" s="32">
        <v>60</v>
      </c>
      <c r="P150" s="114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0" s="752"/>
      <c r="R150" s="752"/>
      <c r="S150" s="752"/>
      <c r="T150" s="753"/>
      <c r="U150" s="34"/>
      <c r="V150" s="34"/>
      <c r="W150" s="35" t="s">
        <v>68</v>
      </c>
      <c r="X150" s="741">
        <v>0</v>
      </c>
      <c r="Y150" s="742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254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56"/>
      <c r="B151" s="746"/>
      <c r="C151" s="746"/>
      <c r="D151" s="746"/>
      <c r="E151" s="746"/>
      <c r="F151" s="746"/>
      <c r="G151" s="746"/>
      <c r="H151" s="746"/>
      <c r="I151" s="746"/>
      <c r="J151" s="746"/>
      <c r="K151" s="746"/>
      <c r="L151" s="746"/>
      <c r="M151" s="746"/>
      <c r="N151" s="746"/>
      <c r="O151" s="757"/>
      <c r="P151" s="771" t="s">
        <v>79</v>
      </c>
      <c r="Q151" s="772"/>
      <c r="R151" s="772"/>
      <c r="S151" s="772"/>
      <c r="T151" s="772"/>
      <c r="U151" s="772"/>
      <c r="V151" s="773"/>
      <c r="W151" s="37" t="s">
        <v>80</v>
      </c>
      <c r="X151" s="743">
        <f>IFERROR(X149/H149,"0")+IFERROR(X150/H150,"0")</f>
        <v>0</v>
      </c>
      <c r="Y151" s="743">
        <f>IFERROR(Y149/H149,"0")+IFERROR(Y150/H150,"0")</f>
        <v>0</v>
      </c>
      <c r="Z151" s="743">
        <f>IFERROR(IF(Z149="",0,Z149),"0")+IFERROR(IF(Z150="",0,Z150),"0")</f>
        <v>0</v>
      </c>
      <c r="AA151" s="744"/>
      <c r="AB151" s="744"/>
      <c r="AC151" s="744"/>
    </row>
    <row r="152" spans="1:68" hidden="1" x14ac:dyDescent="0.2">
      <c r="A152" s="746"/>
      <c r="B152" s="746"/>
      <c r="C152" s="746"/>
      <c r="D152" s="746"/>
      <c r="E152" s="746"/>
      <c r="F152" s="746"/>
      <c r="G152" s="746"/>
      <c r="H152" s="746"/>
      <c r="I152" s="746"/>
      <c r="J152" s="746"/>
      <c r="K152" s="746"/>
      <c r="L152" s="746"/>
      <c r="M152" s="746"/>
      <c r="N152" s="746"/>
      <c r="O152" s="757"/>
      <c r="P152" s="771" t="s">
        <v>79</v>
      </c>
      <c r="Q152" s="772"/>
      <c r="R152" s="772"/>
      <c r="S152" s="772"/>
      <c r="T152" s="772"/>
      <c r="U152" s="772"/>
      <c r="V152" s="773"/>
      <c r="W152" s="37" t="s">
        <v>68</v>
      </c>
      <c r="X152" s="743">
        <f>IFERROR(SUM(X149:X150),"0")</f>
        <v>0</v>
      </c>
      <c r="Y152" s="743">
        <f>IFERROR(SUM(Y149:Y150),"0")</f>
        <v>0</v>
      </c>
      <c r="Z152" s="37"/>
      <c r="AA152" s="744"/>
      <c r="AB152" s="744"/>
      <c r="AC152" s="744"/>
    </row>
    <row r="153" spans="1:68" ht="16.5" hidden="1" customHeight="1" x14ac:dyDescent="0.25">
      <c r="A153" s="770" t="s">
        <v>87</v>
      </c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6"/>
      <c r="P153" s="746"/>
      <c r="Q153" s="746"/>
      <c r="R153" s="746"/>
      <c r="S153" s="746"/>
      <c r="T153" s="746"/>
      <c r="U153" s="746"/>
      <c r="V153" s="746"/>
      <c r="W153" s="746"/>
      <c r="X153" s="746"/>
      <c r="Y153" s="746"/>
      <c r="Z153" s="746"/>
      <c r="AA153" s="736"/>
      <c r="AB153" s="736"/>
      <c r="AC153" s="736"/>
    </row>
    <row r="154" spans="1:68" ht="14.25" hidden="1" customHeight="1" x14ac:dyDescent="0.25">
      <c r="A154" s="763" t="s">
        <v>89</v>
      </c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6"/>
      <c r="P154" s="746"/>
      <c r="Q154" s="746"/>
      <c r="R154" s="746"/>
      <c r="S154" s="746"/>
      <c r="T154" s="746"/>
      <c r="U154" s="746"/>
      <c r="V154" s="746"/>
      <c r="W154" s="746"/>
      <c r="X154" s="746"/>
      <c r="Y154" s="746"/>
      <c r="Z154" s="746"/>
      <c r="AA154" s="737"/>
      <c r="AB154" s="737"/>
      <c r="AC154" s="737"/>
    </row>
    <row r="155" spans="1:68" ht="27" hidden="1" customHeight="1" x14ac:dyDescent="0.25">
      <c r="A155" s="54" t="s">
        <v>263</v>
      </c>
      <c r="B155" s="54" t="s">
        <v>264</v>
      </c>
      <c r="C155" s="31">
        <v>4301011705</v>
      </c>
      <c r="D155" s="754">
        <v>4607091384604</v>
      </c>
      <c r="E155" s="755"/>
      <c r="F155" s="740">
        <v>0.4</v>
      </c>
      <c r="G155" s="32">
        <v>10</v>
      </c>
      <c r="H155" s="740">
        <v>4</v>
      </c>
      <c r="I155" s="740">
        <v>4.21</v>
      </c>
      <c r="J155" s="32">
        <v>132</v>
      </c>
      <c r="K155" s="32" t="s">
        <v>100</v>
      </c>
      <c r="L155" s="32"/>
      <c r="M155" s="33" t="s">
        <v>93</v>
      </c>
      <c r="N155" s="33"/>
      <c r="O155" s="32">
        <v>50</v>
      </c>
      <c r="P155" s="115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52"/>
      <c r="R155" s="752"/>
      <c r="S155" s="752"/>
      <c r="T155" s="753"/>
      <c r="U155" s="34"/>
      <c r="V155" s="34"/>
      <c r="W155" s="35" t="s">
        <v>68</v>
      </c>
      <c r="X155" s="741">
        <v>0</v>
      </c>
      <c r="Y155" s="742">
        <f>IFERROR(IF(X155="",0,CEILING((X155/$H155),1)*$H155),"")</f>
        <v>0</v>
      </c>
      <c r="Z155" s="36" t="str">
        <f>IFERROR(IF(Y155=0,"",ROUNDUP(Y155/H155,0)*0.00902),"")</f>
        <v/>
      </c>
      <c r="AA155" s="56"/>
      <c r="AB155" s="57"/>
      <c r="AC155" s="213" t="s">
        <v>265</v>
      </c>
      <c r="AG155" s="64"/>
      <c r="AJ155" s="68"/>
      <c r="AK155" s="68">
        <v>0</v>
      </c>
      <c r="BB155" s="21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56"/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57"/>
      <c r="P156" s="771" t="s">
        <v>79</v>
      </c>
      <c r="Q156" s="772"/>
      <c r="R156" s="772"/>
      <c r="S156" s="772"/>
      <c r="T156" s="772"/>
      <c r="U156" s="772"/>
      <c r="V156" s="773"/>
      <c r="W156" s="37" t="s">
        <v>80</v>
      </c>
      <c r="X156" s="743">
        <f>IFERROR(X155/H155,"0")</f>
        <v>0</v>
      </c>
      <c r="Y156" s="743">
        <f>IFERROR(Y155/H155,"0")</f>
        <v>0</v>
      </c>
      <c r="Z156" s="743">
        <f>IFERROR(IF(Z155="",0,Z155),"0")</f>
        <v>0</v>
      </c>
      <c r="AA156" s="744"/>
      <c r="AB156" s="744"/>
      <c r="AC156" s="744"/>
    </row>
    <row r="157" spans="1:68" hidden="1" x14ac:dyDescent="0.2">
      <c r="A157" s="746"/>
      <c r="B157" s="746"/>
      <c r="C157" s="746"/>
      <c r="D157" s="746"/>
      <c r="E157" s="746"/>
      <c r="F157" s="746"/>
      <c r="G157" s="746"/>
      <c r="H157" s="746"/>
      <c r="I157" s="746"/>
      <c r="J157" s="746"/>
      <c r="K157" s="746"/>
      <c r="L157" s="746"/>
      <c r="M157" s="746"/>
      <c r="N157" s="746"/>
      <c r="O157" s="757"/>
      <c r="P157" s="771" t="s">
        <v>79</v>
      </c>
      <c r="Q157" s="772"/>
      <c r="R157" s="772"/>
      <c r="S157" s="772"/>
      <c r="T157" s="772"/>
      <c r="U157" s="772"/>
      <c r="V157" s="773"/>
      <c r="W157" s="37" t="s">
        <v>68</v>
      </c>
      <c r="X157" s="743">
        <f>IFERROR(SUM(X155:X155),"0")</f>
        <v>0</v>
      </c>
      <c r="Y157" s="743">
        <f>IFERROR(SUM(Y155:Y155),"0")</f>
        <v>0</v>
      </c>
      <c r="Z157" s="37"/>
      <c r="AA157" s="744"/>
      <c r="AB157" s="744"/>
      <c r="AC157" s="744"/>
    </row>
    <row r="158" spans="1:68" ht="14.25" hidden="1" customHeight="1" x14ac:dyDescent="0.25">
      <c r="A158" s="763" t="s">
        <v>145</v>
      </c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6"/>
      <c r="P158" s="746"/>
      <c r="Q158" s="746"/>
      <c r="R158" s="746"/>
      <c r="S158" s="746"/>
      <c r="T158" s="746"/>
      <c r="U158" s="746"/>
      <c r="V158" s="746"/>
      <c r="W158" s="746"/>
      <c r="X158" s="746"/>
      <c r="Y158" s="746"/>
      <c r="Z158" s="746"/>
      <c r="AA158" s="737"/>
      <c r="AB158" s="737"/>
      <c r="AC158" s="737"/>
    </row>
    <row r="159" spans="1:68" ht="16.5" hidden="1" customHeight="1" x14ac:dyDescent="0.25">
      <c r="A159" s="54" t="s">
        <v>266</v>
      </c>
      <c r="B159" s="54" t="s">
        <v>267</v>
      </c>
      <c r="C159" s="31">
        <v>4301030895</v>
      </c>
      <c r="D159" s="754">
        <v>4607091387667</v>
      </c>
      <c r="E159" s="755"/>
      <c r="F159" s="740">
        <v>0.9</v>
      </c>
      <c r="G159" s="32">
        <v>10</v>
      </c>
      <c r="H159" s="740">
        <v>9</v>
      </c>
      <c r="I159" s="740">
        <v>9.5850000000000009</v>
      </c>
      <c r="J159" s="32">
        <v>64</v>
      </c>
      <c r="K159" s="32" t="s">
        <v>92</v>
      </c>
      <c r="L159" s="32"/>
      <c r="M159" s="33" t="s">
        <v>93</v>
      </c>
      <c r="N159" s="33"/>
      <c r="O159" s="32">
        <v>40</v>
      </c>
      <c r="P159" s="9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52"/>
      <c r="R159" s="752"/>
      <c r="S159" s="752"/>
      <c r="T159" s="753"/>
      <c r="U159" s="34"/>
      <c r="V159" s="34"/>
      <c r="W159" s="35" t="s">
        <v>68</v>
      </c>
      <c r="X159" s="741">
        <v>0</v>
      </c>
      <c r="Y159" s="74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15" t="s">
        <v>268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269</v>
      </c>
      <c r="B160" s="54" t="s">
        <v>270</v>
      </c>
      <c r="C160" s="31">
        <v>4301030961</v>
      </c>
      <c r="D160" s="754">
        <v>4607091387636</v>
      </c>
      <c r="E160" s="755"/>
      <c r="F160" s="740">
        <v>0.7</v>
      </c>
      <c r="G160" s="32">
        <v>6</v>
      </c>
      <c r="H160" s="740">
        <v>4.2</v>
      </c>
      <c r="I160" s="740">
        <v>4.5</v>
      </c>
      <c r="J160" s="32">
        <v>132</v>
      </c>
      <c r="K160" s="32" t="s">
        <v>100</v>
      </c>
      <c r="L160" s="32"/>
      <c r="M160" s="33" t="s">
        <v>67</v>
      </c>
      <c r="N160" s="33"/>
      <c r="O160" s="32">
        <v>40</v>
      </c>
      <c r="P160" s="11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52"/>
      <c r="R160" s="752"/>
      <c r="S160" s="752"/>
      <c r="T160" s="753"/>
      <c r="U160" s="34"/>
      <c r="V160" s="34"/>
      <c r="W160" s="35" t="s">
        <v>68</v>
      </c>
      <c r="X160" s="741">
        <v>0</v>
      </c>
      <c r="Y160" s="742">
        <f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217" t="s">
        <v>271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272</v>
      </c>
      <c r="B161" s="54" t="s">
        <v>273</v>
      </c>
      <c r="C161" s="31">
        <v>4301030963</v>
      </c>
      <c r="D161" s="754">
        <v>4607091382426</v>
      </c>
      <c r="E161" s="755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67</v>
      </c>
      <c r="N161" s="33"/>
      <c r="O161" s="32">
        <v>40</v>
      </c>
      <c r="P161" s="7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274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275</v>
      </c>
      <c r="B162" s="54" t="s">
        <v>276</v>
      </c>
      <c r="C162" s="31">
        <v>4301030962</v>
      </c>
      <c r="D162" s="754">
        <v>4607091386547</v>
      </c>
      <c r="E162" s="755"/>
      <c r="F162" s="740">
        <v>0.35</v>
      </c>
      <c r="G162" s="32">
        <v>8</v>
      </c>
      <c r="H162" s="740">
        <v>2.8</v>
      </c>
      <c r="I162" s="740">
        <v>2.94</v>
      </c>
      <c r="J162" s="32">
        <v>234</v>
      </c>
      <c r="K162" s="32" t="s">
        <v>108</v>
      </c>
      <c r="L162" s="32"/>
      <c r="M162" s="33" t="s">
        <v>67</v>
      </c>
      <c r="N162" s="33"/>
      <c r="O162" s="32">
        <v>40</v>
      </c>
      <c r="P162" s="9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271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277</v>
      </c>
      <c r="B163" s="54" t="s">
        <v>278</v>
      </c>
      <c r="C163" s="31">
        <v>4301030964</v>
      </c>
      <c r="D163" s="754">
        <v>4607091382464</v>
      </c>
      <c r="E163" s="755"/>
      <c r="F163" s="740">
        <v>0.35</v>
      </c>
      <c r="G163" s="32">
        <v>8</v>
      </c>
      <c r="H163" s="740">
        <v>2.8</v>
      </c>
      <c r="I163" s="740">
        <v>2.964</v>
      </c>
      <c r="J163" s="32">
        <v>234</v>
      </c>
      <c r="K163" s="32" t="s">
        <v>108</v>
      </c>
      <c r="L163" s="32"/>
      <c r="M163" s="33" t="s">
        <v>67</v>
      </c>
      <c r="N163" s="33"/>
      <c r="O163" s="32">
        <v>40</v>
      </c>
      <c r="P163" s="9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223" t="s">
        <v>274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56"/>
      <c r="B164" s="746"/>
      <c r="C164" s="746"/>
      <c r="D164" s="746"/>
      <c r="E164" s="746"/>
      <c r="F164" s="746"/>
      <c r="G164" s="746"/>
      <c r="H164" s="746"/>
      <c r="I164" s="746"/>
      <c r="J164" s="746"/>
      <c r="K164" s="746"/>
      <c r="L164" s="746"/>
      <c r="M164" s="746"/>
      <c r="N164" s="746"/>
      <c r="O164" s="757"/>
      <c r="P164" s="771" t="s">
        <v>79</v>
      </c>
      <c r="Q164" s="772"/>
      <c r="R164" s="772"/>
      <c r="S164" s="772"/>
      <c r="T164" s="772"/>
      <c r="U164" s="772"/>
      <c r="V164" s="773"/>
      <c r="W164" s="37" t="s">
        <v>80</v>
      </c>
      <c r="X164" s="743">
        <f>IFERROR(X159/H159,"0")+IFERROR(X160/H160,"0")+IFERROR(X161/H161,"0")+IFERROR(X162/H162,"0")+IFERROR(X163/H163,"0")</f>
        <v>0</v>
      </c>
      <c r="Y164" s="743">
        <f>IFERROR(Y159/H159,"0")+IFERROR(Y160/H160,"0")+IFERROR(Y161/H161,"0")+IFERROR(Y162/H162,"0")+IFERROR(Y163/H163,"0")</f>
        <v>0</v>
      </c>
      <c r="Z164" s="743">
        <f>IFERROR(IF(Z159="",0,Z159),"0")+IFERROR(IF(Z160="",0,Z160),"0")+IFERROR(IF(Z161="",0,Z161),"0")+IFERROR(IF(Z162="",0,Z162),"0")+IFERROR(IF(Z163="",0,Z163),"0")</f>
        <v>0</v>
      </c>
      <c r="AA164" s="744"/>
      <c r="AB164" s="744"/>
      <c r="AC164" s="744"/>
    </row>
    <row r="165" spans="1:68" hidden="1" x14ac:dyDescent="0.2">
      <c r="A165" s="746"/>
      <c r="B165" s="746"/>
      <c r="C165" s="746"/>
      <c r="D165" s="746"/>
      <c r="E165" s="746"/>
      <c r="F165" s="746"/>
      <c r="G165" s="746"/>
      <c r="H165" s="746"/>
      <c r="I165" s="746"/>
      <c r="J165" s="746"/>
      <c r="K165" s="746"/>
      <c r="L165" s="746"/>
      <c r="M165" s="746"/>
      <c r="N165" s="746"/>
      <c r="O165" s="757"/>
      <c r="P165" s="771" t="s">
        <v>79</v>
      </c>
      <c r="Q165" s="772"/>
      <c r="R165" s="772"/>
      <c r="S165" s="772"/>
      <c r="T165" s="772"/>
      <c r="U165" s="772"/>
      <c r="V165" s="773"/>
      <c r="W165" s="37" t="s">
        <v>68</v>
      </c>
      <c r="X165" s="743">
        <f>IFERROR(SUM(X159:X163),"0")</f>
        <v>0</v>
      </c>
      <c r="Y165" s="743">
        <f>IFERROR(SUM(Y159:Y163),"0")</f>
        <v>0</v>
      </c>
      <c r="Z165" s="37"/>
      <c r="AA165" s="744"/>
      <c r="AB165" s="744"/>
      <c r="AC165" s="744"/>
    </row>
    <row r="166" spans="1:68" ht="14.25" hidden="1" customHeight="1" x14ac:dyDescent="0.25">
      <c r="A166" s="763" t="s">
        <v>63</v>
      </c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6"/>
      <c r="P166" s="746"/>
      <c r="Q166" s="746"/>
      <c r="R166" s="746"/>
      <c r="S166" s="746"/>
      <c r="T166" s="746"/>
      <c r="U166" s="746"/>
      <c r="V166" s="746"/>
      <c r="W166" s="746"/>
      <c r="X166" s="746"/>
      <c r="Y166" s="746"/>
      <c r="Z166" s="746"/>
      <c r="AA166" s="737"/>
      <c r="AB166" s="737"/>
      <c r="AC166" s="737"/>
    </row>
    <row r="167" spans="1:68" ht="16.5" hidden="1" customHeight="1" x14ac:dyDescent="0.25">
      <c r="A167" s="54" t="s">
        <v>279</v>
      </c>
      <c r="B167" s="54" t="s">
        <v>280</v>
      </c>
      <c r="C167" s="31">
        <v>4301051653</v>
      </c>
      <c r="D167" s="754">
        <v>4607091386264</v>
      </c>
      <c r="E167" s="755"/>
      <c r="F167" s="740">
        <v>0.5</v>
      </c>
      <c r="G167" s="32">
        <v>6</v>
      </c>
      <c r="H167" s="740">
        <v>3</v>
      </c>
      <c r="I167" s="740">
        <v>3.258</v>
      </c>
      <c r="J167" s="32">
        <v>182</v>
      </c>
      <c r="K167" s="32" t="s">
        <v>66</v>
      </c>
      <c r="L167" s="32"/>
      <c r="M167" s="33" t="s">
        <v>101</v>
      </c>
      <c r="N167" s="33"/>
      <c r="O167" s="32">
        <v>31</v>
      </c>
      <c r="P167" s="10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52"/>
      <c r="R167" s="752"/>
      <c r="S167" s="752"/>
      <c r="T167" s="753"/>
      <c r="U167" s="34"/>
      <c r="V167" s="34"/>
      <c r="W167" s="35" t="s">
        <v>68</v>
      </c>
      <c r="X167" s="741">
        <v>0</v>
      </c>
      <c r="Y167" s="742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282</v>
      </c>
      <c r="B168" s="54" t="s">
        <v>283</v>
      </c>
      <c r="C168" s="31">
        <v>4301051313</v>
      </c>
      <c r="D168" s="754">
        <v>4607091385427</v>
      </c>
      <c r="E168" s="755"/>
      <c r="F168" s="740">
        <v>0.5</v>
      </c>
      <c r="G168" s="32">
        <v>6</v>
      </c>
      <c r="H168" s="740">
        <v>3</v>
      </c>
      <c r="I168" s="740">
        <v>3.2519999999999998</v>
      </c>
      <c r="J168" s="32">
        <v>182</v>
      </c>
      <c r="K168" s="32" t="s">
        <v>66</v>
      </c>
      <c r="L168" s="32"/>
      <c r="M168" s="33" t="s">
        <v>67</v>
      </c>
      <c r="N168" s="33"/>
      <c r="O168" s="32">
        <v>40</v>
      </c>
      <c r="P168" s="109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52"/>
      <c r="R168" s="752"/>
      <c r="S168" s="752"/>
      <c r="T168" s="753"/>
      <c r="U168" s="34"/>
      <c r="V168" s="34"/>
      <c r="W168" s="35" t="s">
        <v>68</v>
      </c>
      <c r="X168" s="741">
        <v>0</v>
      </c>
      <c r="Y168" s="742">
        <f>IFERROR(IF(X168="",0,CEILING((X168/$H168),1)*$H168),"")</f>
        <v>0</v>
      </c>
      <c r="Z168" s="36" t="str">
        <f>IFERROR(IF(Y168=0,"",ROUNDUP(Y168/H168,0)*0.00651),"")</f>
        <v/>
      </c>
      <c r="AA168" s="56"/>
      <c r="AB168" s="57"/>
      <c r="AC168" s="227" t="s">
        <v>284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56"/>
      <c r="B169" s="746"/>
      <c r="C169" s="746"/>
      <c r="D169" s="746"/>
      <c r="E169" s="746"/>
      <c r="F169" s="746"/>
      <c r="G169" s="746"/>
      <c r="H169" s="746"/>
      <c r="I169" s="746"/>
      <c r="J169" s="746"/>
      <c r="K169" s="746"/>
      <c r="L169" s="746"/>
      <c r="M169" s="746"/>
      <c r="N169" s="746"/>
      <c r="O169" s="757"/>
      <c r="P169" s="771" t="s">
        <v>79</v>
      </c>
      <c r="Q169" s="772"/>
      <c r="R169" s="772"/>
      <c r="S169" s="772"/>
      <c r="T169" s="772"/>
      <c r="U169" s="772"/>
      <c r="V169" s="773"/>
      <c r="W169" s="37" t="s">
        <v>80</v>
      </c>
      <c r="X169" s="743">
        <f>IFERROR(X167/H167,"0")+IFERROR(X168/H168,"0")</f>
        <v>0</v>
      </c>
      <c r="Y169" s="743">
        <f>IFERROR(Y167/H167,"0")+IFERROR(Y168/H168,"0")</f>
        <v>0</v>
      </c>
      <c r="Z169" s="743">
        <f>IFERROR(IF(Z167="",0,Z167),"0")+IFERROR(IF(Z168="",0,Z168),"0")</f>
        <v>0</v>
      </c>
      <c r="AA169" s="744"/>
      <c r="AB169" s="744"/>
      <c r="AC169" s="744"/>
    </row>
    <row r="170" spans="1:68" hidden="1" x14ac:dyDescent="0.2">
      <c r="A170" s="746"/>
      <c r="B170" s="746"/>
      <c r="C170" s="746"/>
      <c r="D170" s="746"/>
      <c r="E170" s="746"/>
      <c r="F170" s="746"/>
      <c r="G170" s="746"/>
      <c r="H170" s="746"/>
      <c r="I170" s="746"/>
      <c r="J170" s="746"/>
      <c r="K170" s="746"/>
      <c r="L170" s="746"/>
      <c r="M170" s="746"/>
      <c r="N170" s="746"/>
      <c r="O170" s="757"/>
      <c r="P170" s="771" t="s">
        <v>79</v>
      </c>
      <c r="Q170" s="772"/>
      <c r="R170" s="772"/>
      <c r="S170" s="772"/>
      <c r="T170" s="772"/>
      <c r="U170" s="772"/>
      <c r="V170" s="773"/>
      <c r="W170" s="37" t="s">
        <v>68</v>
      </c>
      <c r="X170" s="743">
        <f>IFERROR(SUM(X167:X168),"0")</f>
        <v>0</v>
      </c>
      <c r="Y170" s="743">
        <f>IFERROR(SUM(Y167:Y168),"0")</f>
        <v>0</v>
      </c>
      <c r="Z170" s="37"/>
      <c r="AA170" s="744"/>
      <c r="AB170" s="744"/>
      <c r="AC170" s="744"/>
    </row>
    <row r="171" spans="1:68" ht="27.75" hidden="1" customHeight="1" x14ac:dyDescent="0.2">
      <c r="A171" s="934" t="s">
        <v>285</v>
      </c>
      <c r="B171" s="935"/>
      <c r="C171" s="935"/>
      <c r="D171" s="935"/>
      <c r="E171" s="935"/>
      <c r="F171" s="935"/>
      <c r="G171" s="935"/>
      <c r="H171" s="935"/>
      <c r="I171" s="935"/>
      <c r="J171" s="935"/>
      <c r="K171" s="935"/>
      <c r="L171" s="935"/>
      <c r="M171" s="935"/>
      <c r="N171" s="935"/>
      <c r="O171" s="935"/>
      <c r="P171" s="935"/>
      <c r="Q171" s="935"/>
      <c r="R171" s="935"/>
      <c r="S171" s="935"/>
      <c r="T171" s="935"/>
      <c r="U171" s="935"/>
      <c r="V171" s="935"/>
      <c r="W171" s="935"/>
      <c r="X171" s="935"/>
      <c r="Y171" s="935"/>
      <c r="Z171" s="935"/>
      <c r="AA171" s="48"/>
      <c r="AB171" s="48"/>
      <c r="AC171" s="48"/>
    </row>
    <row r="172" spans="1:68" ht="16.5" hidden="1" customHeight="1" x14ac:dyDescent="0.25">
      <c r="A172" s="770" t="s">
        <v>286</v>
      </c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6"/>
      <c r="P172" s="746"/>
      <c r="Q172" s="746"/>
      <c r="R172" s="746"/>
      <c r="S172" s="746"/>
      <c r="T172" s="746"/>
      <c r="U172" s="746"/>
      <c r="V172" s="746"/>
      <c r="W172" s="746"/>
      <c r="X172" s="746"/>
      <c r="Y172" s="746"/>
      <c r="Z172" s="746"/>
      <c r="AA172" s="736"/>
      <c r="AB172" s="736"/>
      <c r="AC172" s="736"/>
    </row>
    <row r="173" spans="1:68" ht="14.25" hidden="1" customHeight="1" x14ac:dyDescent="0.25">
      <c r="A173" s="763" t="s">
        <v>134</v>
      </c>
      <c r="B173" s="746"/>
      <c r="C173" s="746"/>
      <c r="D173" s="746"/>
      <c r="E173" s="746"/>
      <c r="F173" s="746"/>
      <c r="G173" s="746"/>
      <c r="H173" s="746"/>
      <c r="I173" s="746"/>
      <c r="J173" s="746"/>
      <c r="K173" s="746"/>
      <c r="L173" s="746"/>
      <c r="M173" s="746"/>
      <c r="N173" s="746"/>
      <c r="O173" s="746"/>
      <c r="P173" s="746"/>
      <c r="Q173" s="746"/>
      <c r="R173" s="746"/>
      <c r="S173" s="746"/>
      <c r="T173" s="746"/>
      <c r="U173" s="746"/>
      <c r="V173" s="746"/>
      <c r="W173" s="746"/>
      <c r="X173" s="746"/>
      <c r="Y173" s="746"/>
      <c r="Z173" s="746"/>
      <c r="AA173" s="737"/>
      <c r="AB173" s="737"/>
      <c r="AC173" s="737"/>
    </row>
    <row r="174" spans="1:68" ht="27" hidden="1" customHeight="1" x14ac:dyDescent="0.25">
      <c r="A174" s="54" t="s">
        <v>287</v>
      </c>
      <c r="B174" s="54" t="s">
        <v>288</v>
      </c>
      <c r="C174" s="31">
        <v>4301020323</v>
      </c>
      <c r="D174" s="754">
        <v>4680115886223</v>
      </c>
      <c r="E174" s="755"/>
      <c r="F174" s="740">
        <v>0.33</v>
      </c>
      <c r="G174" s="32">
        <v>6</v>
      </c>
      <c r="H174" s="740">
        <v>1.98</v>
      </c>
      <c r="I174" s="740">
        <v>2.08</v>
      </c>
      <c r="J174" s="32">
        <v>234</v>
      </c>
      <c r="K174" s="32" t="s">
        <v>108</v>
      </c>
      <c r="L174" s="32"/>
      <c r="M174" s="33" t="s">
        <v>67</v>
      </c>
      <c r="N174" s="33"/>
      <c r="O174" s="32">
        <v>40</v>
      </c>
      <c r="P174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52"/>
      <c r="R174" s="752"/>
      <c r="S174" s="752"/>
      <c r="T174" s="753"/>
      <c r="U174" s="34"/>
      <c r="V174" s="34"/>
      <c r="W174" s="35" t="s">
        <v>68</v>
      </c>
      <c r="X174" s="741">
        <v>0</v>
      </c>
      <c r="Y174" s="742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29" t="s">
        <v>289</v>
      </c>
      <c r="AG174" s="64"/>
      <c r="AJ174" s="68"/>
      <c r="AK174" s="68">
        <v>0</v>
      </c>
      <c r="BB174" s="23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756"/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57"/>
      <c r="P175" s="771" t="s">
        <v>79</v>
      </c>
      <c r="Q175" s="772"/>
      <c r="R175" s="772"/>
      <c r="S175" s="772"/>
      <c r="T175" s="772"/>
      <c r="U175" s="772"/>
      <c r="V175" s="773"/>
      <c r="W175" s="37" t="s">
        <v>80</v>
      </c>
      <c r="X175" s="743">
        <f>IFERROR(X174/H174,"0")</f>
        <v>0</v>
      </c>
      <c r="Y175" s="743">
        <f>IFERROR(Y174/H174,"0")</f>
        <v>0</v>
      </c>
      <c r="Z175" s="743">
        <f>IFERROR(IF(Z174="",0,Z174),"0")</f>
        <v>0</v>
      </c>
      <c r="AA175" s="744"/>
      <c r="AB175" s="744"/>
      <c r="AC175" s="744"/>
    </row>
    <row r="176" spans="1:68" hidden="1" x14ac:dyDescent="0.2">
      <c r="A176" s="746"/>
      <c r="B176" s="746"/>
      <c r="C176" s="746"/>
      <c r="D176" s="746"/>
      <c r="E176" s="746"/>
      <c r="F176" s="746"/>
      <c r="G176" s="746"/>
      <c r="H176" s="746"/>
      <c r="I176" s="746"/>
      <c r="J176" s="746"/>
      <c r="K176" s="746"/>
      <c r="L176" s="746"/>
      <c r="M176" s="746"/>
      <c r="N176" s="746"/>
      <c r="O176" s="757"/>
      <c r="P176" s="771" t="s">
        <v>79</v>
      </c>
      <c r="Q176" s="772"/>
      <c r="R176" s="772"/>
      <c r="S176" s="772"/>
      <c r="T176" s="772"/>
      <c r="U176" s="772"/>
      <c r="V176" s="773"/>
      <c r="W176" s="37" t="s">
        <v>68</v>
      </c>
      <c r="X176" s="743">
        <f>IFERROR(SUM(X174:X174),"0")</f>
        <v>0</v>
      </c>
      <c r="Y176" s="743">
        <f>IFERROR(SUM(Y174:Y174),"0")</f>
        <v>0</v>
      </c>
      <c r="Z176" s="37"/>
      <c r="AA176" s="744"/>
      <c r="AB176" s="744"/>
      <c r="AC176" s="744"/>
    </row>
    <row r="177" spans="1:68" ht="14.25" hidden="1" customHeight="1" x14ac:dyDescent="0.25">
      <c r="A177" s="763" t="s">
        <v>145</v>
      </c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6"/>
      <c r="P177" s="746"/>
      <c r="Q177" s="746"/>
      <c r="R177" s="746"/>
      <c r="S177" s="746"/>
      <c r="T177" s="746"/>
      <c r="U177" s="746"/>
      <c r="V177" s="746"/>
      <c r="W177" s="746"/>
      <c r="X177" s="746"/>
      <c r="Y177" s="746"/>
      <c r="Z177" s="746"/>
      <c r="AA177" s="737"/>
      <c r="AB177" s="737"/>
      <c r="AC177" s="737"/>
    </row>
    <row r="178" spans="1:68" ht="27" hidden="1" customHeight="1" x14ac:dyDescent="0.25">
      <c r="A178" s="54" t="s">
        <v>290</v>
      </c>
      <c r="B178" s="54" t="s">
        <v>291</v>
      </c>
      <c r="C178" s="31">
        <v>4301031399</v>
      </c>
      <c r="D178" s="754">
        <v>4680115886537</v>
      </c>
      <c r="E178" s="755"/>
      <c r="F178" s="740">
        <v>0.3</v>
      </c>
      <c r="G178" s="32">
        <v>6</v>
      </c>
      <c r="H178" s="740">
        <v>1.8</v>
      </c>
      <c r="I178" s="740">
        <v>1.93</v>
      </c>
      <c r="J178" s="32">
        <v>234</v>
      </c>
      <c r="K178" s="32" t="s">
        <v>108</v>
      </c>
      <c r="L178" s="32"/>
      <c r="M178" s="33" t="s">
        <v>67</v>
      </c>
      <c r="N178" s="33"/>
      <c r="O178" s="32">
        <v>40</v>
      </c>
      <c r="P178" s="867" t="s">
        <v>292</v>
      </c>
      <c r="Q178" s="752"/>
      <c r="R178" s="752"/>
      <c r="S178" s="752"/>
      <c r="T178" s="753"/>
      <c r="U178" s="34"/>
      <c r="V178" s="34"/>
      <c r="W178" s="35" t="s">
        <v>68</v>
      </c>
      <c r="X178" s="741">
        <v>0</v>
      </c>
      <c r="Y178" s="742">
        <f t="shared" ref="Y178:Y186" si="25">IFERROR(IF(X178="",0,CEILING((X178/$H178),1)*$H178),"")</f>
        <v>0</v>
      </c>
      <c r="Z178" s="36" t="str">
        <f>IFERROR(IF(Y178=0,"",ROUNDUP(Y178/H178,0)*0.00502),"")</f>
        <v/>
      </c>
      <c r="AA178" s="56"/>
      <c r="AB178" s="57" t="s">
        <v>293</v>
      </c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ref="BM178:BM186" si="26">IFERROR(X178*I178/H178,"0")</f>
        <v>0</v>
      </c>
      <c r="BN178" s="64">
        <f t="shared" ref="BN178:BN186" si="27">IFERROR(Y178*I178/H178,"0")</f>
        <v>0</v>
      </c>
      <c r="BO178" s="64">
        <f t="shared" ref="BO178:BO186" si="28">IFERROR(1/J178*(X178/H178),"0")</f>
        <v>0</v>
      </c>
      <c r="BP178" s="64">
        <f t="shared" ref="BP178:BP186" si="29">IFERROR(1/J178*(Y178/H178),"0")</f>
        <v>0</v>
      </c>
    </row>
    <row r="179" spans="1:68" ht="27" hidden="1" customHeight="1" x14ac:dyDescent="0.25">
      <c r="A179" s="54" t="s">
        <v>295</v>
      </c>
      <c r="B179" s="54" t="s">
        <v>296</v>
      </c>
      <c r="C179" s="31">
        <v>4301031191</v>
      </c>
      <c r="D179" s="754">
        <v>4680115880993</v>
      </c>
      <c r="E179" s="755"/>
      <c r="F179" s="740">
        <v>0.7</v>
      </c>
      <c r="G179" s="32">
        <v>6</v>
      </c>
      <c r="H179" s="740">
        <v>4.2</v>
      </c>
      <c r="I179" s="740">
        <v>4.47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9" s="752"/>
      <c r="R179" s="752"/>
      <c r="S179" s="752"/>
      <c r="T179" s="753"/>
      <c r="U179" s="34"/>
      <c r="V179" s="34"/>
      <c r="W179" s="35" t="s">
        <v>68</v>
      </c>
      <c r="X179" s="741">
        <v>0</v>
      </c>
      <c r="Y179" s="742">
        <f t="shared" si="25"/>
        <v>0</v>
      </c>
      <c r="Z179" s="36" t="str">
        <f>IFERROR(IF(Y179=0,"",ROUNDUP(Y179/H179,0)*0.00902),"")</f>
        <v/>
      </c>
      <c r="AA179" s="56"/>
      <c r="AB179" s="57"/>
      <c r="AC179" s="233" t="s">
        <v>297</v>
      </c>
      <c r="AG179" s="64"/>
      <c r="AJ179" s="68"/>
      <c r="AK179" s="68">
        <v>0</v>
      </c>
      <c r="BB179" s="234" t="s">
        <v>1</v>
      </c>
      <c r="BM179" s="64">
        <f t="shared" si="26"/>
        <v>0</v>
      </c>
      <c r="BN179" s="64">
        <f t="shared" si="27"/>
        <v>0</v>
      </c>
      <c r="BO179" s="64">
        <f t="shared" si="28"/>
        <v>0</v>
      </c>
      <c r="BP179" s="64">
        <f t="shared" si="29"/>
        <v>0</v>
      </c>
    </row>
    <row r="180" spans="1:68" ht="27" hidden="1" customHeight="1" x14ac:dyDescent="0.25">
      <c r="A180" s="54" t="s">
        <v>298</v>
      </c>
      <c r="B180" s="54" t="s">
        <v>299</v>
      </c>
      <c r="C180" s="31">
        <v>4301031204</v>
      </c>
      <c r="D180" s="754">
        <v>4680115881761</v>
      </c>
      <c r="E180" s="755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100</v>
      </c>
      <c r="L180" s="32"/>
      <c r="M180" s="33" t="s">
        <v>67</v>
      </c>
      <c r="N180" s="33"/>
      <c r="O180" s="32">
        <v>40</v>
      </c>
      <c r="P180" s="10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si="25"/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si="26"/>
        <v>0</v>
      </c>
      <c r="BN180" s="64">
        <f t="shared" si="27"/>
        <v>0</v>
      </c>
      <c r="BO180" s="64">
        <f t="shared" si="28"/>
        <v>0</v>
      </c>
      <c r="BP180" s="64">
        <f t="shared" si="29"/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4301031201</v>
      </c>
      <c r="D181" s="754">
        <v>4680115881563</v>
      </c>
      <c r="E181" s="755"/>
      <c r="F181" s="740">
        <v>0.7</v>
      </c>
      <c r="G181" s="32">
        <v>6</v>
      </c>
      <c r="H181" s="740">
        <v>4.2</v>
      </c>
      <c r="I181" s="740">
        <v>4.41</v>
      </c>
      <c r="J181" s="32">
        <v>132</v>
      </c>
      <c r="K181" s="32" t="s">
        <v>100</v>
      </c>
      <c r="L181" s="32"/>
      <c r="M181" s="33" t="s">
        <v>67</v>
      </c>
      <c r="N181" s="33"/>
      <c r="O181" s="32">
        <v>40</v>
      </c>
      <c r="P181" s="8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25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26"/>
        <v>0</v>
      </c>
      <c r="BN181" s="64">
        <f t="shared" si="27"/>
        <v>0</v>
      </c>
      <c r="BO181" s="64">
        <f t="shared" si="28"/>
        <v>0</v>
      </c>
      <c r="BP181" s="64">
        <f t="shared" si="29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4301031199</v>
      </c>
      <c r="D182" s="754">
        <v>4680115880986</v>
      </c>
      <c r="E182" s="755"/>
      <c r="F182" s="740">
        <v>0.35</v>
      </c>
      <c r="G182" s="32">
        <v>6</v>
      </c>
      <c r="H182" s="740">
        <v>2.1</v>
      </c>
      <c r="I182" s="740">
        <v>2.23</v>
      </c>
      <c r="J182" s="32">
        <v>234</v>
      </c>
      <c r="K182" s="32" t="s">
        <v>108</v>
      </c>
      <c r="L182" s="32"/>
      <c r="M182" s="33" t="s">
        <v>67</v>
      </c>
      <c r="N182" s="33"/>
      <c r="O182" s="32">
        <v>40</v>
      </c>
      <c r="P182" s="10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0</v>
      </c>
      <c r="Y182" s="742">
        <f t="shared" si="25"/>
        <v>0</v>
      </c>
      <c r="Z182" s="36" t="str">
        <f>IFERROR(IF(Y182=0,"",ROUNDUP(Y182/H182,0)*0.00502),"")</f>
        <v/>
      </c>
      <c r="AA182" s="56"/>
      <c r="AB182" s="57"/>
      <c r="AC182" s="239" t="s">
        <v>297</v>
      </c>
      <c r="AG182" s="64"/>
      <c r="AJ182" s="68"/>
      <c r="AK182" s="68">
        <v>0</v>
      </c>
      <c r="BB182" s="240" t="s">
        <v>1</v>
      </c>
      <c r="BM182" s="64">
        <f t="shared" si="26"/>
        <v>0</v>
      </c>
      <c r="BN182" s="64">
        <f t="shared" si="27"/>
        <v>0</v>
      </c>
      <c r="BO182" s="64">
        <f t="shared" si="28"/>
        <v>0</v>
      </c>
      <c r="BP182" s="64">
        <f t="shared" si="29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4301031205</v>
      </c>
      <c r="D183" s="754">
        <v>4680115881785</v>
      </c>
      <c r="E183" s="755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108</v>
      </c>
      <c r="L183" s="32"/>
      <c r="M183" s="33" t="s">
        <v>67</v>
      </c>
      <c r="N183" s="33"/>
      <c r="O183" s="32">
        <v>40</v>
      </c>
      <c r="P183" s="8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0</v>
      </c>
      <c r="Y183" s="742">
        <f t="shared" si="25"/>
        <v>0</v>
      </c>
      <c r="Z183" s="36" t="str">
        <f>IFERROR(IF(Y183=0,"",ROUNDUP(Y183/H183,0)*0.00502),"")</f>
        <v/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26"/>
        <v>0</v>
      </c>
      <c r="BN183" s="64">
        <f t="shared" si="27"/>
        <v>0</v>
      </c>
      <c r="BO183" s="64">
        <f t="shared" si="28"/>
        <v>0</v>
      </c>
      <c r="BP183" s="64">
        <f t="shared" si="29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4301031202</v>
      </c>
      <c r="D184" s="754">
        <v>4680115881679</v>
      </c>
      <c r="E184" s="755"/>
      <c r="F184" s="740">
        <v>0.35</v>
      </c>
      <c r="G184" s="32">
        <v>6</v>
      </c>
      <c r="H184" s="740">
        <v>2.1</v>
      </c>
      <c r="I184" s="740">
        <v>2.2000000000000002</v>
      </c>
      <c r="J184" s="32">
        <v>234</v>
      </c>
      <c r="K184" s="32" t="s">
        <v>108</v>
      </c>
      <c r="L184" s="32"/>
      <c r="M184" s="33" t="s">
        <v>67</v>
      </c>
      <c r="N184" s="33"/>
      <c r="O184" s="32">
        <v>40</v>
      </c>
      <c r="P184" s="11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25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26"/>
        <v>0</v>
      </c>
      <c r="BN184" s="64">
        <f t="shared" si="27"/>
        <v>0</v>
      </c>
      <c r="BO184" s="64">
        <f t="shared" si="28"/>
        <v>0</v>
      </c>
      <c r="BP184" s="64">
        <f t="shared" si="29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4301031158</v>
      </c>
      <c r="D185" s="754">
        <v>4680115880191</v>
      </c>
      <c r="E185" s="755"/>
      <c r="F185" s="740">
        <v>0.4</v>
      </c>
      <c r="G185" s="32">
        <v>6</v>
      </c>
      <c r="H185" s="740">
        <v>2.4</v>
      </c>
      <c r="I185" s="740">
        <v>2.58</v>
      </c>
      <c r="J185" s="32">
        <v>182</v>
      </c>
      <c r="K185" s="32" t="s">
        <v>66</v>
      </c>
      <c r="L185" s="32"/>
      <c r="M185" s="33" t="s">
        <v>67</v>
      </c>
      <c r="N185" s="33"/>
      <c r="O185" s="32">
        <v>40</v>
      </c>
      <c r="P185" s="10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0</v>
      </c>
      <c r="Y185" s="742">
        <f t="shared" si="25"/>
        <v>0</v>
      </c>
      <c r="Z185" s="36" t="str">
        <f>IFERROR(IF(Y185=0,"",ROUNDUP(Y185/H185,0)*0.00651),"")</f>
        <v/>
      </c>
      <c r="AA185" s="56"/>
      <c r="AB185" s="57"/>
      <c r="AC185" s="245" t="s">
        <v>303</v>
      </c>
      <c r="AG185" s="64"/>
      <c r="AJ185" s="68"/>
      <c r="AK185" s="68">
        <v>0</v>
      </c>
      <c r="BB185" s="246" t="s">
        <v>1</v>
      </c>
      <c r="BM185" s="64">
        <f t="shared" si="26"/>
        <v>0</v>
      </c>
      <c r="BN185" s="64">
        <f t="shared" si="27"/>
        <v>0</v>
      </c>
      <c r="BO185" s="64">
        <f t="shared" si="28"/>
        <v>0</v>
      </c>
      <c r="BP185" s="64">
        <f t="shared" si="29"/>
        <v>0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4301031245</v>
      </c>
      <c r="D186" s="754">
        <v>4680115883963</v>
      </c>
      <c r="E186" s="755"/>
      <c r="F186" s="740">
        <v>0.28000000000000003</v>
      </c>
      <c r="G186" s="32">
        <v>6</v>
      </c>
      <c r="H186" s="740">
        <v>1.68</v>
      </c>
      <c r="I186" s="740">
        <v>1.78</v>
      </c>
      <c r="J186" s="32">
        <v>234</v>
      </c>
      <c r="K186" s="32" t="s">
        <v>108</v>
      </c>
      <c r="L186" s="32"/>
      <c r="M186" s="33" t="s">
        <v>67</v>
      </c>
      <c r="N186" s="33"/>
      <c r="O186" s="32">
        <v>40</v>
      </c>
      <c r="P186" s="8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25"/>
        <v>0</v>
      </c>
      <c r="Z186" s="36" t="str">
        <f>IFERROR(IF(Y186=0,"",ROUNDUP(Y186/H186,0)*0.00502),"")</f>
        <v/>
      </c>
      <c r="AA186" s="56"/>
      <c r="AB186" s="57"/>
      <c r="AC186" s="247" t="s">
        <v>314</v>
      </c>
      <c r="AG186" s="64"/>
      <c r="AJ186" s="68"/>
      <c r="AK186" s="68">
        <v>0</v>
      </c>
      <c r="BB186" s="248" t="s">
        <v>1</v>
      </c>
      <c r="BM186" s="64">
        <f t="shared" si="26"/>
        <v>0</v>
      </c>
      <c r="BN186" s="64">
        <f t="shared" si="27"/>
        <v>0</v>
      </c>
      <c r="BO186" s="64">
        <f t="shared" si="28"/>
        <v>0</v>
      </c>
      <c r="BP186" s="64">
        <f t="shared" si="29"/>
        <v>0</v>
      </c>
    </row>
    <row r="187" spans="1:68" hidden="1" x14ac:dyDescent="0.2">
      <c r="A187" s="756"/>
      <c r="B187" s="746"/>
      <c r="C187" s="746"/>
      <c r="D187" s="746"/>
      <c r="E187" s="746"/>
      <c r="F187" s="746"/>
      <c r="G187" s="746"/>
      <c r="H187" s="746"/>
      <c r="I187" s="746"/>
      <c r="J187" s="746"/>
      <c r="K187" s="746"/>
      <c r="L187" s="746"/>
      <c r="M187" s="746"/>
      <c r="N187" s="746"/>
      <c r="O187" s="757"/>
      <c r="P187" s="771" t="s">
        <v>79</v>
      </c>
      <c r="Q187" s="772"/>
      <c r="R187" s="772"/>
      <c r="S187" s="772"/>
      <c r="T187" s="772"/>
      <c r="U187" s="772"/>
      <c r="V187" s="773"/>
      <c r="W187" s="37" t="s">
        <v>80</v>
      </c>
      <c r="X187" s="743">
        <f>IFERROR(X178/H178,"0")+IFERROR(X179/H179,"0")+IFERROR(X180/H180,"0")+IFERROR(X181/H181,"0")+IFERROR(X182/H182,"0")+IFERROR(X183/H183,"0")+IFERROR(X184/H184,"0")+IFERROR(X185/H185,"0")+IFERROR(X186/H186,"0")</f>
        <v>0</v>
      </c>
      <c r="Y187" s="743">
        <f>IFERROR(Y178/H178,"0")+IFERROR(Y179/H179,"0")+IFERROR(Y180/H180,"0")+IFERROR(Y181/H181,"0")+IFERROR(Y182/H182,"0")+IFERROR(Y183/H183,"0")+IFERROR(Y184/H184,"0")+IFERROR(Y185/H185,"0")+IFERROR(Y186/H186,"0")</f>
        <v>0</v>
      </c>
      <c r="Z187" s="743">
        <f>IFERROR(IF(Z178="",0,Z178),"0")+IFERROR(IF(Z179="",0,Z179),"0")+IFERROR(IF(Z180="",0,Z180),"0")+IFERROR(IF(Z181="",0,Z181),"0")+IFERROR(IF(Z182="",0,Z182),"0")+IFERROR(IF(Z183="",0,Z183),"0")+IFERROR(IF(Z184="",0,Z184),"0")+IFERROR(IF(Z185="",0,Z185),"0")+IFERROR(IF(Z186="",0,Z186),"0")</f>
        <v>0</v>
      </c>
      <c r="AA187" s="744"/>
      <c r="AB187" s="744"/>
      <c r="AC187" s="744"/>
    </row>
    <row r="188" spans="1:68" hidden="1" x14ac:dyDescent="0.2">
      <c r="A188" s="746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57"/>
      <c r="P188" s="771" t="s">
        <v>79</v>
      </c>
      <c r="Q188" s="772"/>
      <c r="R188" s="772"/>
      <c r="S188" s="772"/>
      <c r="T188" s="772"/>
      <c r="U188" s="772"/>
      <c r="V188" s="773"/>
      <c r="W188" s="37" t="s">
        <v>68</v>
      </c>
      <c r="X188" s="743">
        <f>IFERROR(SUM(X178:X186),"0")</f>
        <v>0</v>
      </c>
      <c r="Y188" s="743">
        <f>IFERROR(SUM(Y178:Y186),"0")</f>
        <v>0</v>
      </c>
      <c r="Z188" s="37"/>
      <c r="AA188" s="744"/>
      <c r="AB188" s="744"/>
      <c r="AC188" s="744"/>
    </row>
    <row r="189" spans="1:68" ht="16.5" hidden="1" customHeight="1" x14ac:dyDescent="0.25">
      <c r="A189" s="770" t="s">
        <v>315</v>
      </c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6"/>
      <c r="P189" s="746"/>
      <c r="Q189" s="746"/>
      <c r="R189" s="746"/>
      <c r="S189" s="746"/>
      <c r="T189" s="746"/>
      <c r="U189" s="746"/>
      <c r="V189" s="746"/>
      <c r="W189" s="746"/>
      <c r="X189" s="746"/>
      <c r="Y189" s="746"/>
      <c r="Z189" s="746"/>
      <c r="AA189" s="736"/>
      <c r="AB189" s="736"/>
      <c r="AC189" s="736"/>
    </row>
    <row r="190" spans="1:68" ht="14.25" hidden="1" customHeight="1" x14ac:dyDescent="0.25">
      <c r="A190" s="763" t="s">
        <v>89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7"/>
      <c r="AB190" s="737"/>
      <c r="AC190" s="737"/>
    </row>
    <row r="191" spans="1:68" ht="16.5" hidden="1" customHeight="1" x14ac:dyDescent="0.25">
      <c r="A191" s="54" t="s">
        <v>316</v>
      </c>
      <c r="B191" s="54" t="s">
        <v>317</v>
      </c>
      <c r="C191" s="31">
        <v>4301011450</v>
      </c>
      <c r="D191" s="754">
        <v>4680115881402</v>
      </c>
      <c r="E191" s="755"/>
      <c r="F191" s="740">
        <v>1.35</v>
      </c>
      <c r="G191" s="32">
        <v>8</v>
      </c>
      <c r="H191" s="740">
        <v>10.8</v>
      </c>
      <c r="I191" s="740">
        <v>11.234999999999999</v>
      </c>
      <c r="J191" s="32">
        <v>64</v>
      </c>
      <c r="K191" s="32" t="s">
        <v>92</v>
      </c>
      <c r="L191" s="32"/>
      <c r="M191" s="33" t="s">
        <v>93</v>
      </c>
      <c r="N191" s="33"/>
      <c r="O191" s="32">
        <v>55</v>
      </c>
      <c r="P19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52"/>
      <c r="R191" s="752"/>
      <c r="S191" s="752"/>
      <c r="T191" s="753"/>
      <c r="U191" s="34"/>
      <c r="V191" s="34"/>
      <c r="W191" s="35" t="s">
        <v>68</v>
      </c>
      <c r="X191" s="741">
        <v>0</v>
      </c>
      <c r="Y191" s="742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4301011768</v>
      </c>
      <c r="D192" s="754">
        <v>4680115881396</v>
      </c>
      <c r="E192" s="755"/>
      <c r="F192" s="740">
        <v>0.45</v>
      </c>
      <c r="G192" s="32">
        <v>6</v>
      </c>
      <c r="H192" s="740">
        <v>2.7</v>
      </c>
      <c r="I192" s="740">
        <v>2.88</v>
      </c>
      <c r="J192" s="32">
        <v>182</v>
      </c>
      <c r="K192" s="32" t="s">
        <v>66</v>
      </c>
      <c r="L192" s="32"/>
      <c r="M192" s="33" t="s">
        <v>93</v>
      </c>
      <c r="N192" s="33"/>
      <c r="O192" s="32">
        <v>55</v>
      </c>
      <c r="P192" s="10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51" t="s">
        <v>318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756"/>
      <c r="B193" s="746"/>
      <c r="C193" s="746"/>
      <c r="D193" s="746"/>
      <c r="E193" s="746"/>
      <c r="F193" s="746"/>
      <c r="G193" s="746"/>
      <c r="H193" s="746"/>
      <c r="I193" s="746"/>
      <c r="J193" s="746"/>
      <c r="K193" s="746"/>
      <c r="L193" s="746"/>
      <c r="M193" s="746"/>
      <c r="N193" s="746"/>
      <c r="O193" s="757"/>
      <c r="P193" s="771" t="s">
        <v>79</v>
      </c>
      <c r="Q193" s="772"/>
      <c r="R193" s="772"/>
      <c r="S193" s="772"/>
      <c r="T193" s="772"/>
      <c r="U193" s="772"/>
      <c r="V193" s="773"/>
      <c r="W193" s="37" t="s">
        <v>80</v>
      </c>
      <c r="X193" s="743">
        <f>IFERROR(X191/H191,"0")+IFERROR(X192/H192,"0")</f>
        <v>0</v>
      </c>
      <c r="Y193" s="743">
        <f>IFERROR(Y191/H191,"0")+IFERROR(Y192/H192,"0")</f>
        <v>0</v>
      </c>
      <c r="Z193" s="743">
        <f>IFERROR(IF(Z191="",0,Z191),"0")+IFERROR(IF(Z192="",0,Z192),"0")</f>
        <v>0</v>
      </c>
      <c r="AA193" s="744"/>
      <c r="AB193" s="744"/>
      <c r="AC193" s="744"/>
    </row>
    <row r="194" spans="1:68" hidden="1" x14ac:dyDescent="0.2">
      <c r="A194" s="746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57"/>
      <c r="P194" s="771" t="s">
        <v>79</v>
      </c>
      <c r="Q194" s="772"/>
      <c r="R194" s="772"/>
      <c r="S194" s="772"/>
      <c r="T194" s="772"/>
      <c r="U194" s="772"/>
      <c r="V194" s="773"/>
      <c r="W194" s="37" t="s">
        <v>68</v>
      </c>
      <c r="X194" s="743">
        <f>IFERROR(SUM(X191:X192),"0")</f>
        <v>0</v>
      </c>
      <c r="Y194" s="743">
        <f>IFERROR(SUM(Y191:Y192),"0")</f>
        <v>0</v>
      </c>
      <c r="Z194" s="37"/>
      <c r="AA194" s="744"/>
      <c r="AB194" s="744"/>
      <c r="AC194" s="744"/>
    </row>
    <row r="195" spans="1:68" ht="14.25" hidden="1" customHeight="1" x14ac:dyDescent="0.25">
      <c r="A195" s="763" t="s">
        <v>134</v>
      </c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6"/>
      <c r="P195" s="746"/>
      <c r="Q195" s="746"/>
      <c r="R195" s="746"/>
      <c r="S195" s="746"/>
      <c r="T195" s="746"/>
      <c r="U195" s="746"/>
      <c r="V195" s="746"/>
      <c r="W195" s="746"/>
      <c r="X195" s="746"/>
      <c r="Y195" s="746"/>
      <c r="Z195" s="746"/>
      <c r="AA195" s="737"/>
      <c r="AB195" s="737"/>
      <c r="AC195" s="737"/>
    </row>
    <row r="196" spans="1:68" ht="16.5" hidden="1" customHeight="1" x14ac:dyDescent="0.25">
      <c r="A196" s="54" t="s">
        <v>321</v>
      </c>
      <c r="B196" s="54" t="s">
        <v>322</v>
      </c>
      <c r="C196" s="31">
        <v>4301020262</v>
      </c>
      <c r="D196" s="754">
        <v>4680115882935</v>
      </c>
      <c r="E196" s="755"/>
      <c r="F196" s="740">
        <v>1.35</v>
      </c>
      <c r="G196" s="32">
        <v>8</v>
      </c>
      <c r="H196" s="740">
        <v>10.8</v>
      </c>
      <c r="I196" s="740">
        <v>11.234999999999999</v>
      </c>
      <c r="J196" s="32">
        <v>64</v>
      </c>
      <c r="K196" s="32" t="s">
        <v>92</v>
      </c>
      <c r="L196" s="32"/>
      <c r="M196" s="33" t="s">
        <v>101</v>
      </c>
      <c r="N196" s="33"/>
      <c r="O196" s="32">
        <v>50</v>
      </c>
      <c r="P196" s="8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52"/>
      <c r="R196" s="752"/>
      <c r="S196" s="752"/>
      <c r="T196" s="753"/>
      <c r="U196" s="34"/>
      <c r="V196" s="34"/>
      <c r="W196" s="35" t="s">
        <v>68</v>
      </c>
      <c r="X196" s="741">
        <v>0</v>
      </c>
      <c r="Y196" s="742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324</v>
      </c>
      <c r="B197" s="54" t="s">
        <v>325</v>
      </c>
      <c r="C197" s="31">
        <v>4301020220</v>
      </c>
      <c r="D197" s="754">
        <v>4680115880764</v>
      </c>
      <c r="E197" s="755"/>
      <c r="F197" s="740">
        <v>0.35</v>
      </c>
      <c r="G197" s="32">
        <v>6</v>
      </c>
      <c r="H197" s="740">
        <v>2.1</v>
      </c>
      <c r="I197" s="740">
        <v>2.2799999999999998</v>
      </c>
      <c r="J197" s="32">
        <v>182</v>
      </c>
      <c r="K197" s="32" t="s">
        <v>66</v>
      </c>
      <c r="L197" s="32"/>
      <c r="M197" s="33" t="s">
        <v>93</v>
      </c>
      <c r="N197" s="33"/>
      <c r="O197" s="32">
        <v>50</v>
      </c>
      <c r="P197" s="10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55" t="s">
        <v>323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756"/>
      <c r="B198" s="746"/>
      <c r="C198" s="746"/>
      <c r="D198" s="746"/>
      <c r="E198" s="746"/>
      <c r="F198" s="746"/>
      <c r="G198" s="746"/>
      <c r="H198" s="746"/>
      <c r="I198" s="746"/>
      <c r="J198" s="746"/>
      <c r="K198" s="746"/>
      <c r="L198" s="746"/>
      <c r="M198" s="746"/>
      <c r="N198" s="746"/>
      <c r="O198" s="757"/>
      <c r="P198" s="771" t="s">
        <v>79</v>
      </c>
      <c r="Q198" s="772"/>
      <c r="R198" s="772"/>
      <c r="S198" s="772"/>
      <c r="T198" s="772"/>
      <c r="U198" s="772"/>
      <c r="V198" s="773"/>
      <c r="W198" s="37" t="s">
        <v>80</v>
      </c>
      <c r="X198" s="743">
        <f>IFERROR(X196/H196,"0")+IFERROR(X197/H197,"0")</f>
        <v>0</v>
      </c>
      <c r="Y198" s="743">
        <f>IFERROR(Y196/H196,"0")+IFERROR(Y197/H197,"0")</f>
        <v>0</v>
      </c>
      <c r="Z198" s="743">
        <f>IFERROR(IF(Z196="",0,Z196),"0")+IFERROR(IF(Z197="",0,Z197),"0")</f>
        <v>0</v>
      </c>
      <c r="AA198" s="744"/>
      <c r="AB198" s="744"/>
      <c r="AC198" s="744"/>
    </row>
    <row r="199" spans="1:68" hidden="1" x14ac:dyDescent="0.2">
      <c r="A199" s="746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57"/>
      <c r="P199" s="771" t="s">
        <v>79</v>
      </c>
      <c r="Q199" s="772"/>
      <c r="R199" s="772"/>
      <c r="S199" s="772"/>
      <c r="T199" s="772"/>
      <c r="U199" s="772"/>
      <c r="V199" s="773"/>
      <c r="W199" s="37" t="s">
        <v>68</v>
      </c>
      <c r="X199" s="743">
        <f>IFERROR(SUM(X196:X197),"0")</f>
        <v>0</v>
      </c>
      <c r="Y199" s="743">
        <f>IFERROR(SUM(Y196:Y197),"0")</f>
        <v>0</v>
      </c>
      <c r="Z199" s="37"/>
      <c r="AA199" s="744"/>
      <c r="AB199" s="744"/>
      <c r="AC199" s="744"/>
    </row>
    <row r="200" spans="1:68" ht="14.25" hidden="1" customHeight="1" x14ac:dyDescent="0.25">
      <c r="A200" s="763" t="s">
        <v>145</v>
      </c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6"/>
      <c r="P200" s="746"/>
      <c r="Q200" s="746"/>
      <c r="R200" s="746"/>
      <c r="S200" s="746"/>
      <c r="T200" s="746"/>
      <c r="U200" s="746"/>
      <c r="V200" s="746"/>
      <c r="W200" s="746"/>
      <c r="X200" s="746"/>
      <c r="Y200" s="746"/>
      <c r="Z200" s="746"/>
      <c r="AA200" s="737"/>
      <c r="AB200" s="737"/>
      <c r="AC200" s="737"/>
    </row>
    <row r="201" spans="1:68" ht="27" hidden="1" customHeight="1" x14ac:dyDescent="0.25">
      <c r="A201" s="54" t="s">
        <v>326</v>
      </c>
      <c r="B201" s="54" t="s">
        <v>327</v>
      </c>
      <c r="C201" s="31">
        <v>4301031224</v>
      </c>
      <c r="D201" s="754">
        <v>4680115882683</v>
      </c>
      <c r="E201" s="755"/>
      <c r="F201" s="740">
        <v>0.9</v>
      </c>
      <c r="G201" s="32">
        <v>6</v>
      </c>
      <c r="H201" s="740">
        <v>5.4</v>
      </c>
      <c r="I201" s="740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8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52"/>
      <c r="R201" s="752"/>
      <c r="S201" s="752"/>
      <c r="T201" s="753"/>
      <c r="U201" s="34"/>
      <c r="V201" s="34"/>
      <c r="W201" s="35" t="s">
        <v>68</v>
      </c>
      <c r="X201" s="741">
        <v>0</v>
      </c>
      <c r="Y201" s="742">
        <f t="shared" ref="Y201:Y208" si="30">IFERROR(IF(X201="",0,CEILING((X201/$H201),1)*$H201),"")</f>
        <v>0</v>
      </c>
      <c r="Z201" s="36" t="str">
        <f>IFERROR(IF(Y201=0,"",ROUNDUP(Y201/H201,0)*0.00902),"")</f>
        <v/>
      </c>
      <c r="AA201" s="56"/>
      <c r="AB201" s="57"/>
      <c r="AC201" s="257" t="s">
        <v>328</v>
      </c>
      <c r="AG201" s="64"/>
      <c r="AJ201" s="68"/>
      <c r="AK201" s="68">
        <v>0</v>
      </c>
      <c r="BB201" s="258" t="s">
        <v>1</v>
      </c>
      <c r="BM201" s="64">
        <f t="shared" ref="BM201:BM208" si="31">IFERROR(X201*I201/H201,"0")</f>
        <v>0</v>
      </c>
      <c r="BN201" s="64">
        <f t="shared" ref="BN201:BN208" si="32">IFERROR(Y201*I201/H201,"0")</f>
        <v>0</v>
      </c>
      <c r="BO201" s="64">
        <f t="shared" ref="BO201:BO208" si="33">IFERROR(1/J201*(X201/H201),"0")</f>
        <v>0</v>
      </c>
      <c r="BP201" s="64">
        <f t="shared" ref="BP201:BP208" si="34">IFERROR(1/J201*(Y201/H201),"0")</f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4301031230</v>
      </c>
      <c r="D202" s="754">
        <v>4680115882690</v>
      </c>
      <c r="E202" s="755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76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0</v>
      </c>
      <c r="Y202" s="742">
        <f t="shared" si="30"/>
        <v>0</v>
      </c>
      <c r="Z202" s="36" t="str">
        <f>IFERROR(IF(Y202=0,"",ROUNDUP(Y202/H202,0)*0.00902),"")</f>
        <v/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si="31"/>
        <v>0</v>
      </c>
      <c r="BN202" s="64">
        <f t="shared" si="32"/>
        <v>0</v>
      </c>
      <c r="BO202" s="64">
        <f t="shared" si="33"/>
        <v>0</v>
      </c>
      <c r="BP202" s="64">
        <f t="shared" si="34"/>
        <v>0</v>
      </c>
    </row>
    <row r="203" spans="1:68" ht="27" hidden="1" customHeight="1" x14ac:dyDescent="0.25">
      <c r="A203" s="54" t="s">
        <v>332</v>
      </c>
      <c r="B203" s="54" t="s">
        <v>333</v>
      </c>
      <c r="C203" s="31">
        <v>4301031220</v>
      </c>
      <c r="D203" s="754">
        <v>4680115882669</v>
      </c>
      <c r="E203" s="755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10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0</v>
      </c>
      <c r="Y203" s="742">
        <f t="shared" si="30"/>
        <v>0</v>
      </c>
      <c r="Z203" s="36" t="str">
        <f>IFERROR(IF(Y203=0,"",ROUNDUP(Y203/H203,0)*0.00902),"")</f>
        <v/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1"/>
        <v>0</v>
      </c>
      <c r="BN203" s="64">
        <f t="shared" si="32"/>
        <v>0</v>
      </c>
      <c r="BO203" s="64">
        <f t="shared" si="33"/>
        <v>0</v>
      </c>
      <c r="BP203" s="64">
        <f t="shared" si="34"/>
        <v>0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4301031221</v>
      </c>
      <c r="D204" s="754">
        <v>4680115882676</v>
      </c>
      <c r="E204" s="755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100</v>
      </c>
      <c r="L204" s="32"/>
      <c r="M204" s="33" t="s">
        <v>67</v>
      </c>
      <c r="N204" s="33"/>
      <c r="O204" s="32">
        <v>40</v>
      </c>
      <c r="P204" s="9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0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1"/>
        <v>0</v>
      </c>
      <c r="BN204" s="64">
        <f t="shared" si="32"/>
        <v>0</v>
      </c>
      <c r="BO204" s="64">
        <f t="shared" si="33"/>
        <v>0</v>
      </c>
      <c r="BP204" s="64">
        <f t="shared" si="34"/>
        <v>0</v>
      </c>
    </row>
    <row r="205" spans="1:68" ht="27" hidden="1" customHeight="1" x14ac:dyDescent="0.25">
      <c r="A205" s="54" t="s">
        <v>338</v>
      </c>
      <c r="B205" s="54" t="s">
        <v>339</v>
      </c>
      <c r="C205" s="31">
        <v>4301031223</v>
      </c>
      <c r="D205" s="754">
        <v>4680115884014</v>
      </c>
      <c r="E205" s="755"/>
      <c r="F205" s="740">
        <v>0.3</v>
      </c>
      <c r="G205" s="32">
        <v>6</v>
      </c>
      <c r="H205" s="740">
        <v>1.8</v>
      </c>
      <c r="I205" s="740">
        <v>1.93</v>
      </c>
      <c r="J205" s="32">
        <v>234</v>
      </c>
      <c r="K205" s="32" t="s">
        <v>108</v>
      </c>
      <c r="L205" s="32"/>
      <c r="M205" s="33" t="s">
        <v>67</v>
      </c>
      <c r="N205" s="33"/>
      <c r="O205" s="32">
        <v>40</v>
      </c>
      <c r="P205" s="104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0</v>
      </c>
      <c r="Y205" s="742">
        <f t="shared" si="30"/>
        <v>0</v>
      </c>
      <c r="Z205" s="36" t="str">
        <f>IFERROR(IF(Y205=0,"",ROUNDUP(Y205/H205,0)*0.00502),"")</f>
        <v/>
      </c>
      <c r="AA205" s="56"/>
      <c r="AB205" s="57"/>
      <c r="AC205" s="265" t="s">
        <v>328</v>
      </c>
      <c r="AG205" s="64"/>
      <c r="AJ205" s="68"/>
      <c r="AK205" s="68">
        <v>0</v>
      </c>
      <c r="BB205" s="266" t="s">
        <v>1</v>
      </c>
      <c r="BM205" s="64">
        <f t="shared" si="31"/>
        <v>0</v>
      </c>
      <c r="BN205" s="64">
        <f t="shared" si="32"/>
        <v>0</v>
      </c>
      <c r="BO205" s="64">
        <f t="shared" si="33"/>
        <v>0</v>
      </c>
      <c r="BP205" s="64">
        <f t="shared" si="34"/>
        <v>0</v>
      </c>
    </row>
    <row r="206" spans="1:68" ht="27" hidden="1" customHeight="1" x14ac:dyDescent="0.25">
      <c r="A206" s="54" t="s">
        <v>340</v>
      </c>
      <c r="B206" s="54" t="s">
        <v>341</v>
      </c>
      <c r="C206" s="31">
        <v>4301031222</v>
      </c>
      <c r="D206" s="754">
        <v>4680115884007</v>
      </c>
      <c r="E206" s="755"/>
      <c r="F206" s="740">
        <v>0.3</v>
      </c>
      <c r="G206" s="32">
        <v>6</v>
      </c>
      <c r="H206" s="740">
        <v>1.8</v>
      </c>
      <c r="I206" s="740">
        <v>1.9</v>
      </c>
      <c r="J206" s="32">
        <v>234</v>
      </c>
      <c r="K206" s="32" t="s">
        <v>108</v>
      </c>
      <c r="L206" s="32"/>
      <c r="M206" s="33" t="s">
        <v>67</v>
      </c>
      <c r="N206" s="33"/>
      <c r="O206" s="32">
        <v>40</v>
      </c>
      <c r="P206" s="9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0</v>
      </c>
      <c r="Y206" s="742">
        <f t="shared" si="30"/>
        <v>0</v>
      </c>
      <c r="Z206" s="36" t="str">
        <f>IFERROR(IF(Y206=0,"",ROUNDUP(Y206/H206,0)*0.00502),"")</f>
        <v/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1"/>
        <v>0</v>
      </c>
      <c r="BN206" s="64">
        <f t="shared" si="32"/>
        <v>0</v>
      </c>
      <c r="BO206" s="64">
        <f t="shared" si="33"/>
        <v>0</v>
      </c>
      <c r="BP206" s="64">
        <f t="shared" si="34"/>
        <v>0</v>
      </c>
    </row>
    <row r="207" spans="1:68" ht="27" hidden="1" customHeight="1" x14ac:dyDescent="0.25">
      <c r="A207" s="54" t="s">
        <v>342</v>
      </c>
      <c r="B207" s="54" t="s">
        <v>343</v>
      </c>
      <c r="C207" s="31">
        <v>4301031229</v>
      </c>
      <c r="D207" s="754">
        <v>4680115884038</v>
      </c>
      <c r="E207" s="755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108</v>
      </c>
      <c r="L207" s="32"/>
      <c r="M207" s="33" t="s">
        <v>67</v>
      </c>
      <c r="N207" s="33"/>
      <c r="O207" s="32">
        <v>40</v>
      </c>
      <c r="P207" s="85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0</v>
      </c>
      <c r="Y207" s="742">
        <f t="shared" si="30"/>
        <v>0</v>
      </c>
      <c r="Z207" s="36" t="str">
        <f>IFERROR(IF(Y207=0,"",ROUNDUP(Y207/H207,0)*0.00502),"")</f>
        <v/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1"/>
        <v>0</v>
      </c>
      <c r="BN207" s="64">
        <f t="shared" si="32"/>
        <v>0</v>
      </c>
      <c r="BO207" s="64">
        <f t="shared" si="33"/>
        <v>0</v>
      </c>
      <c r="BP207" s="64">
        <f t="shared" si="34"/>
        <v>0</v>
      </c>
    </row>
    <row r="208" spans="1:68" ht="27" hidden="1" customHeight="1" x14ac:dyDescent="0.25">
      <c r="A208" s="54" t="s">
        <v>344</v>
      </c>
      <c r="B208" s="54" t="s">
        <v>345</v>
      </c>
      <c r="C208" s="31">
        <v>4301031225</v>
      </c>
      <c r="D208" s="754">
        <v>4680115884021</v>
      </c>
      <c r="E208" s="755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108</v>
      </c>
      <c r="L208" s="32"/>
      <c r="M208" s="33" t="s">
        <v>67</v>
      </c>
      <c r="N208" s="33"/>
      <c r="O208" s="32">
        <v>40</v>
      </c>
      <c r="P208" s="10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0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1"/>
        <v>0</v>
      </c>
      <c r="BN208" s="64">
        <f t="shared" si="32"/>
        <v>0</v>
      </c>
      <c r="BO208" s="64">
        <f t="shared" si="33"/>
        <v>0</v>
      </c>
      <c r="BP208" s="64">
        <f t="shared" si="34"/>
        <v>0</v>
      </c>
    </row>
    <row r="209" spans="1:68" hidden="1" x14ac:dyDescent="0.2">
      <c r="A209" s="756"/>
      <c r="B209" s="746"/>
      <c r="C209" s="746"/>
      <c r="D209" s="746"/>
      <c r="E209" s="746"/>
      <c r="F209" s="746"/>
      <c r="G209" s="746"/>
      <c r="H209" s="746"/>
      <c r="I209" s="746"/>
      <c r="J209" s="746"/>
      <c r="K209" s="746"/>
      <c r="L209" s="746"/>
      <c r="M209" s="746"/>
      <c r="N209" s="746"/>
      <c r="O209" s="757"/>
      <c r="P209" s="771" t="s">
        <v>79</v>
      </c>
      <c r="Q209" s="772"/>
      <c r="R209" s="772"/>
      <c r="S209" s="772"/>
      <c r="T209" s="772"/>
      <c r="U209" s="772"/>
      <c r="V209" s="773"/>
      <c r="W209" s="37" t="s">
        <v>80</v>
      </c>
      <c r="X209" s="743">
        <f>IFERROR(X201/H201,"0")+IFERROR(X202/H202,"0")+IFERROR(X203/H203,"0")+IFERROR(X204/H204,"0")+IFERROR(X205/H205,"0")+IFERROR(X206/H206,"0")+IFERROR(X207/H207,"0")+IFERROR(X208/H208,"0")</f>
        <v>0</v>
      </c>
      <c r="Y209" s="743">
        <f>IFERROR(Y201/H201,"0")+IFERROR(Y202/H202,"0")+IFERROR(Y203/H203,"0")+IFERROR(Y204/H204,"0")+IFERROR(Y205/H205,"0")+IFERROR(Y206/H206,"0")+IFERROR(Y207/H207,"0")+IFERROR(Y208/H208,"0")</f>
        <v>0</v>
      </c>
      <c r="Z209" s="7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744"/>
      <c r="AB209" s="744"/>
      <c r="AC209" s="744"/>
    </row>
    <row r="210" spans="1:68" hidden="1" x14ac:dyDescent="0.2">
      <c r="A210" s="746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57"/>
      <c r="P210" s="771" t="s">
        <v>79</v>
      </c>
      <c r="Q210" s="772"/>
      <c r="R210" s="772"/>
      <c r="S210" s="772"/>
      <c r="T210" s="772"/>
      <c r="U210" s="772"/>
      <c r="V210" s="773"/>
      <c r="W210" s="37" t="s">
        <v>68</v>
      </c>
      <c r="X210" s="743">
        <f>IFERROR(SUM(X201:X208),"0")</f>
        <v>0</v>
      </c>
      <c r="Y210" s="743">
        <f>IFERROR(SUM(Y201:Y208),"0")</f>
        <v>0</v>
      </c>
      <c r="Z210" s="37"/>
      <c r="AA210" s="744"/>
      <c r="AB210" s="744"/>
      <c r="AC210" s="744"/>
    </row>
    <row r="211" spans="1:68" ht="14.25" hidden="1" customHeight="1" x14ac:dyDescent="0.25">
      <c r="A211" s="763" t="s">
        <v>63</v>
      </c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6"/>
      <c r="P211" s="746"/>
      <c r="Q211" s="746"/>
      <c r="R211" s="746"/>
      <c r="S211" s="746"/>
      <c r="T211" s="746"/>
      <c r="U211" s="746"/>
      <c r="V211" s="746"/>
      <c r="W211" s="746"/>
      <c r="X211" s="746"/>
      <c r="Y211" s="746"/>
      <c r="Z211" s="746"/>
      <c r="AA211" s="737"/>
      <c r="AB211" s="737"/>
      <c r="AC211" s="737"/>
    </row>
    <row r="212" spans="1:68" ht="27" hidden="1" customHeight="1" x14ac:dyDescent="0.25">
      <c r="A212" s="54" t="s">
        <v>346</v>
      </c>
      <c r="B212" s="54" t="s">
        <v>347</v>
      </c>
      <c r="C212" s="31">
        <v>4301051408</v>
      </c>
      <c r="D212" s="754">
        <v>4680115881594</v>
      </c>
      <c r="E212" s="755"/>
      <c r="F212" s="740">
        <v>1.35</v>
      </c>
      <c r="G212" s="32">
        <v>6</v>
      </c>
      <c r="H212" s="740">
        <v>8.1</v>
      </c>
      <c r="I212" s="740">
        <v>8.6189999999999998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9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52"/>
      <c r="R212" s="752"/>
      <c r="S212" s="752"/>
      <c r="T212" s="753"/>
      <c r="U212" s="34"/>
      <c r="V212" s="34"/>
      <c r="W212" s="35" t="s">
        <v>68</v>
      </c>
      <c r="X212" s="741">
        <v>0</v>
      </c>
      <c r="Y212" s="742">
        <f t="shared" ref="Y212:Y223" si="35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ref="BM212:BM223" si="36">IFERROR(X212*I212/H212,"0")</f>
        <v>0</v>
      </c>
      <c r="BN212" s="64">
        <f t="shared" ref="BN212:BN223" si="37">IFERROR(Y212*I212/H212,"0")</f>
        <v>0</v>
      </c>
      <c r="BO212" s="64">
        <f t="shared" ref="BO212:BO223" si="38">IFERROR(1/J212*(X212/H212),"0")</f>
        <v>0</v>
      </c>
      <c r="BP212" s="64">
        <f t="shared" ref="BP212:BP223" si="39">IFERROR(1/J212*(Y212/H212),"0")</f>
        <v>0</v>
      </c>
    </row>
    <row r="213" spans="1:68" ht="16.5" hidden="1" customHeight="1" x14ac:dyDescent="0.25">
      <c r="A213" s="54" t="s">
        <v>349</v>
      </c>
      <c r="B213" s="54" t="s">
        <v>350</v>
      </c>
      <c r="C213" s="31">
        <v>4301051943</v>
      </c>
      <c r="D213" s="754">
        <v>4680115880962</v>
      </c>
      <c r="E213" s="755"/>
      <c r="F213" s="740">
        <v>1.3</v>
      </c>
      <c r="G213" s="32">
        <v>6</v>
      </c>
      <c r="H213" s="740">
        <v>7.8</v>
      </c>
      <c r="I213" s="740">
        <v>8.3190000000000008</v>
      </c>
      <c r="J213" s="32">
        <v>64</v>
      </c>
      <c r="K213" s="32" t="s">
        <v>92</v>
      </c>
      <c r="L213" s="32"/>
      <c r="M213" s="33" t="s">
        <v>130</v>
      </c>
      <c r="N213" s="33"/>
      <c r="O213" s="32">
        <v>40</v>
      </c>
      <c r="P213" s="11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si="35"/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36"/>
        <v>0</v>
      </c>
      <c r="BN213" s="64">
        <f t="shared" si="37"/>
        <v>0</v>
      </c>
      <c r="BO213" s="64">
        <f t="shared" si="38"/>
        <v>0</v>
      </c>
      <c r="BP213" s="64">
        <f t="shared" si="39"/>
        <v>0</v>
      </c>
    </row>
    <row r="214" spans="1:68" ht="27" hidden="1" customHeight="1" x14ac:dyDescent="0.25">
      <c r="A214" s="54" t="s">
        <v>352</v>
      </c>
      <c r="B214" s="54" t="s">
        <v>353</v>
      </c>
      <c r="C214" s="31">
        <v>4301051411</v>
      </c>
      <c r="D214" s="754">
        <v>4680115881617</v>
      </c>
      <c r="E214" s="755"/>
      <c r="F214" s="740">
        <v>1.35</v>
      </c>
      <c r="G214" s="32">
        <v>6</v>
      </c>
      <c r="H214" s="740">
        <v>8.1</v>
      </c>
      <c r="I214" s="740">
        <v>8.6010000000000009</v>
      </c>
      <c r="J214" s="32">
        <v>64</v>
      </c>
      <c r="K214" s="32" t="s">
        <v>92</v>
      </c>
      <c r="L214" s="32"/>
      <c r="M214" s="33" t="s">
        <v>101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35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36"/>
        <v>0</v>
      </c>
      <c r="BN214" s="64">
        <f t="shared" si="37"/>
        <v>0</v>
      </c>
      <c r="BO214" s="64">
        <f t="shared" si="38"/>
        <v>0</v>
      </c>
      <c r="BP214" s="64">
        <f t="shared" si="39"/>
        <v>0</v>
      </c>
    </row>
    <row r="215" spans="1:68" ht="16.5" hidden="1" customHeight="1" x14ac:dyDescent="0.25">
      <c r="A215" s="54" t="s">
        <v>355</v>
      </c>
      <c r="B215" s="54" t="s">
        <v>356</v>
      </c>
      <c r="C215" s="31">
        <v>4301051656</v>
      </c>
      <c r="D215" s="754">
        <v>4680115880573</v>
      </c>
      <c r="E215" s="755"/>
      <c r="F215" s="740">
        <v>1.45</v>
      </c>
      <c r="G215" s="32">
        <v>6</v>
      </c>
      <c r="H215" s="740">
        <v>8.6999999999999993</v>
      </c>
      <c r="I215" s="740">
        <v>9.2189999999999994</v>
      </c>
      <c r="J215" s="32">
        <v>64</v>
      </c>
      <c r="K215" s="32" t="s">
        <v>92</v>
      </c>
      <c r="L215" s="32"/>
      <c r="M215" s="33" t="s">
        <v>101</v>
      </c>
      <c r="N215" s="33"/>
      <c r="O215" s="32">
        <v>45</v>
      </c>
      <c r="P215" s="11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35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36"/>
        <v>0</v>
      </c>
      <c r="BN215" s="64">
        <f t="shared" si="37"/>
        <v>0</v>
      </c>
      <c r="BO215" s="64">
        <f t="shared" si="38"/>
        <v>0</v>
      </c>
      <c r="BP215" s="64">
        <f t="shared" si="39"/>
        <v>0</v>
      </c>
    </row>
    <row r="216" spans="1:68" ht="27" hidden="1" customHeight="1" x14ac:dyDescent="0.25">
      <c r="A216" s="54" t="s">
        <v>358</v>
      </c>
      <c r="B216" s="54" t="s">
        <v>359</v>
      </c>
      <c r="C216" s="31">
        <v>4301051407</v>
      </c>
      <c r="D216" s="754">
        <v>4680115882195</v>
      </c>
      <c r="E216" s="755"/>
      <c r="F216" s="740">
        <v>0.4</v>
      </c>
      <c r="G216" s="32">
        <v>6</v>
      </c>
      <c r="H216" s="740">
        <v>2.4</v>
      </c>
      <c r="I216" s="740">
        <v>2.67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40</v>
      </c>
      <c r="P216" s="9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0</v>
      </c>
      <c r="Y216" s="742">
        <f t="shared" si="35"/>
        <v>0</v>
      </c>
      <c r="Z216" s="36" t="str">
        <f t="shared" ref="Z216:Z223" si="40">IFERROR(IF(Y216=0,"",ROUNDUP(Y216/H216,0)*0.00651),"")</f>
        <v/>
      </c>
      <c r="AA216" s="56"/>
      <c r="AB216" s="57"/>
      <c r="AC216" s="281" t="s">
        <v>348</v>
      </c>
      <c r="AG216" s="64"/>
      <c r="AJ216" s="68"/>
      <c r="AK216" s="68">
        <v>0</v>
      </c>
      <c r="BB216" s="282" t="s">
        <v>1</v>
      </c>
      <c r="BM216" s="64">
        <f t="shared" si="36"/>
        <v>0</v>
      </c>
      <c r="BN216" s="64">
        <f t="shared" si="37"/>
        <v>0</v>
      </c>
      <c r="BO216" s="64">
        <f t="shared" si="38"/>
        <v>0</v>
      </c>
      <c r="BP216" s="64">
        <f t="shared" si="39"/>
        <v>0</v>
      </c>
    </row>
    <row r="217" spans="1:68" ht="27" hidden="1" customHeight="1" x14ac:dyDescent="0.25">
      <c r="A217" s="54" t="s">
        <v>360</v>
      </c>
      <c r="B217" s="54" t="s">
        <v>361</v>
      </c>
      <c r="C217" s="31">
        <v>4301051752</v>
      </c>
      <c r="D217" s="754">
        <v>4680115882607</v>
      </c>
      <c r="E217" s="755"/>
      <c r="F217" s="740">
        <v>0.3</v>
      </c>
      <c r="G217" s="32">
        <v>6</v>
      </c>
      <c r="H217" s="740">
        <v>1.8</v>
      </c>
      <c r="I217" s="740">
        <v>2.052</v>
      </c>
      <c r="J217" s="32">
        <v>182</v>
      </c>
      <c r="K217" s="32" t="s">
        <v>66</v>
      </c>
      <c r="L217" s="32"/>
      <c r="M217" s="33" t="s">
        <v>130</v>
      </c>
      <c r="N217" s="33"/>
      <c r="O217" s="32">
        <v>45</v>
      </c>
      <c r="P217" s="9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0</v>
      </c>
      <c r="Y217" s="742">
        <f t="shared" si="35"/>
        <v>0</v>
      </c>
      <c r="Z217" s="36" t="str">
        <f t="shared" si="40"/>
        <v/>
      </c>
      <c r="AA217" s="56"/>
      <c r="AB217" s="57"/>
      <c r="AC217" s="283" t="s">
        <v>362</v>
      </c>
      <c r="AG217" s="64"/>
      <c r="AJ217" s="68"/>
      <c r="AK217" s="68">
        <v>0</v>
      </c>
      <c r="BB217" s="284" t="s">
        <v>1</v>
      </c>
      <c r="BM217" s="64">
        <f t="shared" si="36"/>
        <v>0</v>
      </c>
      <c r="BN217" s="64">
        <f t="shared" si="37"/>
        <v>0</v>
      </c>
      <c r="BO217" s="64">
        <f t="shared" si="38"/>
        <v>0</v>
      </c>
      <c r="BP217" s="64">
        <f t="shared" si="39"/>
        <v>0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4301051666</v>
      </c>
      <c r="D218" s="754">
        <v>4680115880092</v>
      </c>
      <c r="E218" s="755"/>
      <c r="F218" s="740">
        <v>0.4</v>
      </c>
      <c r="G218" s="32">
        <v>6</v>
      </c>
      <c r="H218" s="740">
        <v>2.4</v>
      </c>
      <c r="I218" s="740">
        <v>2.6520000000000001</v>
      </c>
      <c r="J218" s="32">
        <v>182</v>
      </c>
      <c r="K218" s="32" t="s">
        <v>66</v>
      </c>
      <c r="L218" s="32"/>
      <c r="M218" s="33" t="s">
        <v>101</v>
      </c>
      <c r="N218" s="33"/>
      <c r="O218" s="32">
        <v>45</v>
      </c>
      <c r="P218" s="77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35"/>
        <v>0</v>
      </c>
      <c r="Z218" s="36" t="str">
        <f t="shared" si="40"/>
        <v/>
      </c>
      <c r="AA218" s="56"/>
      <c r="AB218" s="57"/>
      <c r="AC218" s="285" t="s">
        <v>357</v>
      </c>
      <c r="AG218" s="64"/>
      <c r="AJ218" s="68"/>
      <c r="AK218" s="68">
        <v>0</v>
      </c>
      <c r="BB218" s="286" t="s">
        <v>1</v>
      </c>
      <c r="BM218" s="64">
        <f t="shared" si="36"/>
        <v>0</v>
      </c>
      <c r="BN218" s="64">
        <f t="shared" si="37"/>
        <v>0</v>
      </c>
      <c r="BO218" s="64">
        <f t="shared" si="38"/>
        <v>0</v>
      </c>
      <c r="BP218" s="64">
        <f t="shared" si="39"/>
        <v>0</v>
      </c>
    </row>
    <row r="219" spans="1:68" ht="27" hidden="1" customHeight="1" x14ac:dyDescent="0.25">
      <c r="A219" s="54" t="s">
        <v>365</v>
      </c>
      <c r="B219" s="54" t="s">
        <v>366</v>
      </c>
      <c r="C219" s="31">
        <v>4301051668</v>
      </c>
      <c r="D219" s="754">
        <v>4680115880221</v>
      </c>
      <c r="E219" s="755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101</v>
      </c>
      <c r="N219" s="33"/>
      <c r="O219" s="32">
        <v>45</v>
      </c>
      <c r="P219" s="101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0</v>
      </c>
      <c r="Y219" s="742">
        <f t="shared" si="35"/>
        <v>0</v>
      </c>
      <c r="Z219" s="36" t="str">
        <f t="shared" si="40"/>
        <v/>
      </c>
      <c r="AA219" s="56"/>
      <c r="AB219" s="57"/>
      <c r="AC219" s="287" t="s">
        <v>357</v>
      </c>
      <c r="AG219" s="64"/>
      <c r="AJ219" s="68"/>
      <c r="AK219" s="68">
        <v>0</v>
      </c>
      <c r="BB219" s="288" t="s">
        <v>1</v>
      </c>
      <c r="BM219" s="64">
        <f t="shared" si="36"/>
        <v>0</v>
      </c>
      <c r="BN219" s="64">
        <f t="shared" si="37"/>
        <v>0</v>
      </c>
      <c r="BO219" s="64">
        <f t="shared" si="38"/>
        <v>0</v>
      </c>
      <c r="BP219" s="64">
        <f t="shared" si="39"/>
        <v>0</v>
      </c>
    </row>
    <row r="220" spans="1:68" ht="27" hidden="1" customHeight="1" x14ac:dyDescent="0.25">
      <c r="A220" s="54" t="s">
        <v>367</v>
      </c>
      <c r="B220" s="54" t="s">
        <v>368</v>
      </c>
      <c r="C220" s="31">
        <v>4301051749</v>
      </c>
      <c r="D220" s="754">
        <v>4680115882942</v>
      </c>
      <c r="E220" s="755"/>
      <c r="F220" s="740">
        <v>0.3</v>
      </c>
      <c r="G220" s="32">
        <v>6</v>
      </c>
      <c r="H220" s="740">
        <v>1.8</v>
      </c>
      <c r="I220" s="740">
        <v>2.052</v>
      </c>
      <c r="J220" s="32">
        <v>182</v>
      </c>
      <c r="K220" s="32" t="s">
        <v>66</v>
      </c>
      <c r="L220" s="32"/>
      <c r="M220" s="33" t="s">
        <v>67</v>
      </c>
      <c r="N220" s="33"/>
      <c r="O220" s="32">
        <v>40</v>
      </c>
      <c r="P220" s="115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0</v>
      </c>
      <c r="Y220" s="742">
        <f t="shared" si="35"/>
        <v>0</v>
      </c>
      <c r="Z220" s="36" t="str">
        <f t="shared" si="40"/>
        <v/>
      </c>
      <c r="AA220" s="56"/>
      <c r="AB220" s="57"/>
      <c r="AC220" s="289" t="s">
        <v>369</v>
      </c>
      <c r="AG220" s="64"/>
      <c r="AJ220" s="68"/>
      <c r="AK220" s="68">
        <v>0</v>
      </c>
      <c r="BB220" s="290" t="s">
        <v>1</v>
      </c>
      <c r="BM220" s="64">
        <f t="shared" si="36"/>
        <v>0</v>
      </c>
      <c r="BN220" s="64">
        <f t="shared" si="37"/>
        <v>0</v>
      </c>
      <c r="BO220" s="64">
        <f t="shared" si="38"/>
        <v>0</v>
      </c>
      <c r="BP220" s="64">
        <f t="shared" si="39"/>
        <v>0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4301051753</v>
      </c>
      <c r="D221" s="754">
        <v>4680115880504</v>
      </c>
      <c r="E221" s="755"/>
      <c r="F221" s="740">
        <v>0.4</v>
      </c>
      <c r="G221" s="32">
        <v>6</v>
      </c>
      <c r="H221" s="740">
        <v>2.4</v>
      </c>
      <c r="I221" s="740">
        <v>2.6520000000000001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11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35"/>
        <v>0</v>
      </c>
      <c r="Z221" s="36" t="str">
        <f t="shared" si="40"/>
        <v/>
      </c>
      <c r="AA221" s="56"/>
      <c r="AB221" s="57"/>
      <c r="AC221" s="291" t="s">
        <v>369</v>
      </c>
      <c r="AG221" s="64"/>
      <c r="AJ221" s="68"/>
      <c r="AK221" s="68">
        <v>0</v>
      </c>
      <c r="BB221" s="292" t="s">
        <v>1</v>
      </c>
      <c r="BM221" s="64">
        <f t="shared" si="36"/>
        <v>0</v>
      </c>
      <c r="BN221" s="64">
        <f t="shared" si="37"/>
        <v>0</v>
      </c>
      <c r="BO221" s="64">
        <f t="shared" si="38"/>
        <v>0</v>
      </c>
      <c r="BP221" s="64">
        <f t="shared" si="39"/>
        <v>0</v>
      </c>
    </row>
    <row r="222" spans="1:68" ht="27" hidden="1" customHeight="1" x14ac:dyDescent="0.25">
      <c r="A222" s="54" t="s">
        <v>372</v>
      </c>
      <c r="B222" s="54" t="s">
        <v>373</v>
      </c>
      <c r="C222" s="31">
        <v>4301051410</v>
      </c>
      <c r="D222" s="754">
        <v>4680115882164</v>
      </c>
      <c r="E222" s="755"/>
      <c r="F222" s="740">
        <v>0.4</v>
      </c>
      <c r="G222" s="32">
        <v>6</v>
      </c>
      <c r="H222" s="740">
        <v>2.4</v>
      </c>
      <c r="I222" s="740">
        <v>2.6579999999999999</v>
      </c>
      <c r="J222" s="32">
        <v>182</v>
      </c>
      <c r="K222" s="32" t="s">
        <v>66</v>
      </c>
      <c r="L222" s="32"/>
      <c r="M222" s="33" t="s">
        <v>101</v>
      </c>
      <c r="N222" s="33"/>
      <c r="O222" s="32">
        <v>40</v>
      </c>
      <c r="P222" s="9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0</v>
      </c>
      <c r="Y222" s="742">
        <f t="shared" si="35"/>
        <v>0</v>
      </c>
      <c r="Z222" s="36" t="str">
        <f t="shared" si="40"/>
        <v/>
      </c>
      <c r="AA222" s="56"/>
      <c r="AB222" s="57"/>
      <c r="AC222" s="293" t="s">
        <v>374</v>
      </c>
      <c r="AG222" s="64"/>
      <c r="AJ222" s="68"/>
      <c r="AK222" s="68">
        <v>0</v>
      </c>
      <c r="BB222" s="294" t="s">
        <v>1</v>
      </c>
      <c r="BM222" s="64">
        <f t="shared" si="36"/>
        <v>0</v>
      </c>
      <c r="BN222" s="64">
        <f t="shared" si="37"/>
        <v>0</v>
      </c>
      <c r="BO222" s="64">
        <f t="shared" si="38"/>
        <v>0</v>
      </c>
      <c r="BP222" s="64">
        <f t="shared" si="39"/>
        <v>0</v>
      </c>
    </row>
    <row r="223" spans="1:68" ht="27" hidden="1" customHeight="1" x14ac:dyDescent="0.25">
      <c r="A223" s="54" t="s">
        <v>375</v>
      </c>
      <c r="B223" s="54" t="s">
        <v>376</v>
      </c>
      <c r="C223" s="31">
        <v>4301051994</v>
      </c>
      <c r="D223" s="754">
        <v>4680115882867</v>
      </c>
      <c r="E223" s="755"/>
      <c r="F223" s="740">
        <v>0.4</v>
      </c>
      <c r="G223" s="32">
        <v>6</v>
      </c>
      <c r="H223" s="740">
        <v>2.4</v>
      </c>
      <c r="I223" s="740">
        <v>2.58</v>
      </c>
      <c r="J223" s="32">
        <v>182</v>
      </c>
      <c r="K223" s="32" t="s">
        <v>66</v>
      </c>
      <c r="L223" s="32"/>
      <c r="M223" s="33" t="s">
        <v>377</v>
      </c>
      <c r="N223" s="33"/>
      <c r="O223" s="32">
        <v>40</v>
      </c>
      <c r="P223" s="1063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0</v>
      </c>
      <c r="Y223" s="742">
        <f t="shared" si="35"/>
        <v>0</v>
      </c>
      <c r="Z223" s="36" t="str">
        <f t="shared" si="40"/>
        <v/>
      </c>
      <c r="AA223" s="56"/>
      <c r="AB223" s="57"/>
      <c r="AC223" s="295" t="s">
        <v>378</v>
      </c>
      <c r="AG223" s="64"/>
      <c r="AJ223" s="68"/>
      <c r="AK223" s="68">
        <v>0</v>
      </c>
      <c r="BB223" s="296" t="s">
        <v>1</v>
      </c>
      <c r="BM223" s="64">
        <f t="shared" si="36"/>
        <v>0</v>
      </c>
      <c r="BN223" s="64">
        <f t="shared" si="37"/>
        <v>0</v>
      </c>
      <c r="BO223" s="64">
        <f t="shared" si="38"/>
        <v>0</v>
      </c>
      <c r="BP223" s="64">
        <f t="shared" si="39"/>
        <v>0</v>
      </c>
    </row>
    <row r="224" spans="1:68" hidden="1" x14ac:dyDescent="0.2">
      <c r="A224" s="756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57"/>
      <c r="P224" s="771" t="s">
        <v>79</v>
      </c>
      <c r="Q224" s="772"/>
      <c r="R224" s="772"/>
      <c r="S224" s="772"/>
      <c r="T224" s="772"/>
      <c r="U224" s="772"/>
      <c r="V224" s="773"/>
      <c r="W224" s="37" t="s">
        <v>80</v>
      </c>
      <c r="X224" s="743">
        <f>IFERROR(X212/H212,"0")+IFERROR(X213/H213,"0")+IFERROR(X214/H214,"0")+IFERROR(X215/H215,"0")+IFERROR(X216/H216,"0")+IFERROR(X217/H217,"0")+IFERROR(X218/H218,"0")+IFERROR(X219/H219,"0")+IFERROR(X220/H220,"0")+IFERROR(X221/H221,"0")+IFERROR(X222/H222,"0")+IFERROR(X223/H223,"0")</f>
        <v>0</v>
      </c>
      <c r="Y224" s="743">
        <f>IFERROR(Y212/H212,"0")+IFERROR(Y213/H213,"0")+IFERROR(Y214/H214,"0")+IFERROR(Y215/H215,"0")+IFERROR(Y216/H216,"0")+IFERROR(Y217/H217,"0")+IFERROR(Y218/H218,"0")+IFERROR(Y219/H219,"0")+IFERROR(Y220/H220,"0")+IFERROR(Y221/H221,"0")+IFERROR(Y222/H222,"0")+IFERROR(Y223/H223,"0")</f>
        <v>0</v>
      </c>
      <c r="Z224" s="7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44"/>
      <c r="AB224" s="744"/>
      <c r="AC224" s="744"/>
    </row>
    <row r="225" spans="1:68" hidden="1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57"/>
      <c r="P225" s="771" t="s">
        <v>79</v>
      </c>
      <c r="Q225" s="772"/>
      <c r="R225" s="772"/>
      <c r="S225" s="772"/>
      <c r="T225" s="772"/>
      <c r="U225" s="772"/>
      <c r="V225" s="773"/>
      <c r="W225" s="37" t="s">
        <v>68</v>
      </c>
      <c r="X225" s="743">
        <f>IFERROR(SUM(X212:X223),"0")</f>
        <v>0</v>
      </c>
      <c r="Y225" s="743">
        <f>IFERROR(SUM(Y212:Y223),"0")</f>
        <v>0</v>
      </c>
      <c r="Z225" s="37"/>
      <c r="AA225" s="744"/>
      <c r="AB225" s="744"/>
      <c r="AC225" s="744"/>
    </row>
    <row r="226" spans="1:68" ht="14.25" hidden="1" customHeight="1" x14ac:dyDescent="0.25">
      <c r="A226" s="763" t="s">
        <v>176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379</v>
      </c>
      <c r="B227" s="54" t="s">
        <v>380</v>
      </c>
      <c r="C227" s="31">
        <v>4301060460</v>
      </c>
      <c r="D227" s="754">
        <v>4680115882874</v>
      </c>
      <c r="E227" s="755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100</v>
      </c>
      <c r="L227" s="32"/>
      <c r="M227" s="33" t="s">
        <v>130</v>
      </c>
      <c r="N227" s="33"/>
      <c r="O227" s="32">
        <v>30</v>
      </c>
      <c r="P227" s="911" t="s">
        <v>381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382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383</v>
      </c>
      <c r="B228" s="54" t="s">
        <v>384</v>
      </c>
      <c r="C228" s="31">
        <v>4301060516</v>
      </c>
      <c r="D228" s="754">
        <v>4680115884434</v>
      </c>
      <c r="E228" s="755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100</v>
      </c>
      <c r="L228" s="32"/>
      <c r="M228" s="33" t="s">
        <v>101</v>
      </c>
      <c r="N228" s="33"/>
      <c r="O228" s="32">
        <v>30</v>
      </c>
      <c r="P228" s="7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385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hidden="1" customHeight="1" x14ac:dyDescent="0.25">
      <c r="A229" s="54" t="s">
        <v>386</v>
      </c>
      <c r="B229" s="54" t="s">
        <v>387</v>
      </c>
      <c r="C229" s="31">
        <v>4301060463</v>
      </c>
      <c r="D229" s="754">
        <v>4680115880818</v>
      </c>
      <c r="E229" s="755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130</v>
      </c>
      <c r="N229" s="33"/>
      <c r="O229" s="32">
        <v>40</v>
      </c>
      <c r="P229" s="9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0</v>
      </c>
      <c r="Y229" s="742">
        <f>IFERROR(IF(X229="",0,CEILING((X229/$H229),1)*$H229),"")</f>
        <v>0</v>
      </c>
      <c r="Z229" s="36" t="str">
        <f>IFERROR(IF(Y229=0,"",ROUNDUP(Y229/H229,0)*0.00651),"")</f>
        <v/>
      </c>
      <c r="AA229" s="56"/>
      <c r="AB229" s="57"/>
      <c r="AC229" s="301" t="s">
        <v>388</v>
      </c>
      <c r="AG229" s="64"/>
      <c r="AJ229" s="68"/>
      <c r="AK229" s="68">
        <v>0</v>
      </c>
      <c r="BB229" s="302" t="s">
        <v>1</v>
      </c>
      <c r="BM229" s="64">
        <f>IFERROR(X229*I229/H229,"0")</f>
        <v>0</v>
      </c>
      <c r="BN229" s="64">
        <f>IFERROR(Y229*I229/H229,"0")</f>
        <v>0</v>
      </c>
      <c r="BO229" s="64">
        <f>IFERROR(1/J229*(X229/H229),"0")</f>
        <v>0</v>
      </c>
      <c r="BP229" s="64">
        <f>IFERROR(1/J229*(Y229/H229),"0")</f>
        <v>0</v>
      </c>
    </row>
    <row r="230" spans="1:68" ht="27" hidden="1" customHeight="1" x14ac:dyDescent="0.25">
      <c r="A230" s="54" t="s">
        <v>389</v>
      </c>
      <c r="B230" s="54" t="s">
        <v>390</v>
      </c>
      <c r="C230" s="31">
        <v>4301060389</v>
      </c>
      <c r="D230" s="754">
        <v>4680115880801</v>
      </c>
      <c r="E230" s="755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101</v>
      </c>
      <c r="N230" s="33"/>
      <c r="O230" s="32">
        <v>40</v>
      </c>
      <c r="P230" s="109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0</v>
      </c>
      <c r="Y230" s="742">
        <f>IFERROR(IF(X230="",0,CEILING((X230/$H230),1)*$H230),"")</f>
        <v>0</v>
      </c>
      <c r="Z230" s="36" t="str">
        <f>IFERROR(IF(Y230=0,"",ROUNDUP(Y230/H230,0)*0.00651),"")</f>
        <v/>
      </c>
      <c r="AA230" s="56"/>
      <c r="AB230" s="57"/>
      <c r="AC230" s="303" t="s">
        <v>382</v>
      </c>
      <c r="AG230" s="64"/>
      <c r="AJ230" s="68"/>
      <c r="AK230" s="68">
        <v>0</v>
      </c>
      <c r="BB230" s="30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idden="1" x14ac:dyDescent="0.2">
      <c r="A231" s="756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57"/>
      <c r="P231" s="771" t="s">
        <v>79</v>
      </c>
      <c r="Q231" s="772"/>
      <c r="R231" s="772"/>
      <c r="S231" s="772"/>
      <c r="T231" s="772"/>
      <c r="U231" s="772"/>
      <c r="V231" s="773"/>
      <c r="W231" s="37" t="s">
        <v>80</v>
      </c>
      <c r="X231" s="743">
        <f>IFERROR(X227/H227,"0")+IFERROR(X228/H228,"0")+IFERROR(X229/H229,"0")+IFERROR(X230/H230,"0")</f>
        <v>0</v>
      </c>
      <c r="Y231" s="743">
        <f>IFERROR(Y227/H227,"0")+IFERROR(Y228/H228,"0")+IFERROR(Y229/H229,"0")+IFERROR(Y230/H230,"0")</f>
        <v>0</v>
      </c>
      <c r="Z231" s="743">
        <f>IFERROR(IF(Z227="",0,Z227),"0")+IFERROR(IF(Z228="",0,Z228),"0")+IFERROR(IF(Z229="",0,Z229),"0")+IFERROR(IF(Z230="",0,Z230),"0")</f>
        <v>0</v>
      </c>
      <c r="AA231" s="744"/>
      <c r="AB231" s="744"/>
      <c r="AC231" s="744"/>
    </row>
    <row r="232" spans="1:68" hidden="1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57"/>
      <c r="P232" s="771" t="s">
        <v>79</v>
      </c>
      <c r="Q232" s="772"/>
      <c r="R232" s="772"/>
      <c r="S232" s="772"/>
      <c r="T232" s="772"/>
      <c r="U232" s="772"/>
      <c r="V232" s="773"/>
      <c r="W232" s="37" t="s">
        <v>68</v>
      </c>
      <c r="X232" s="743">
        <f>IFERROR(SUM(X227:X230),"0")</f>
        <v>0</v>
      </c>
      <c r="Y232" s="743">
        <f>IFERROR(SUM(Y227:Y230),"0")</f>
        <v>0</v>
      </c>
      <c r="Z232" s="37"/>
      <c r="AA232" s="744"/>
      <c r="AB232" s="744"/>
      <c r="AC232" s="744"/>
    </row>
    <row r="233" spans="1:68" ht="16.5" hidden="1" customHeight="1" x14ac:dyDescent="0.25">
      <c r="A233" s="770" t="s">
        <v>391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63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392</v>
      </c>
      <c r="B235" s="54" t="s">
        <v>393</v>
      </c>
      <c r="C235" s="31">
        <v>4301011945</v>
      </c>
      <c r="D235" s="754">
        <v>4680115884274</v>
      </c>
      <c r="E235" s="755"/>
      <c r="F235" s="740">
        <v>1.45</v>
      </c>
      <c r="G235" s="32">
        <v>8</v>
      </c>
      <c r="H235" s="740">
        <v>11.6</v>
      </c>
      <c r="I235" s="740">
        <v>12.08</v>
      </c>
      <c r="J235" s="32">
        <v>48</v>
      </c>
      <c r="K235" s="32" t="s">
        <v>92</v>
      </c>
      <c r="L235" s="32"/>
      <c r="M235" s="33" t="s">
        <v>394</v>
      </c>
      <c r="N235" s="33"/>
      <c r="O235" s="32">
        <v>55</v>
      </c>
      <c r="P235" s="95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1">IFERROR(IF(X235="",0,CEILING((X235/$H235),1)*$H235),"")</f>
        <v>0</v>
      </c>
      <c r="Z235" s="36" t="str">
        <f>IFERROR(IF(Y235=0,"",ROUNDUP(Y235/H235,0)*0.02039),"")</f>
        <v/>
      </c>
      <c r="AA235" s="56"/>
      <c r="AB235" s="57"/>
      <c r="AC235" s="305" t="s">
        <v>395</v>
      </c>
      <c r="AG235" s="64"/>
      <c r="AJ235" s="68"/>
      <c r="AK235" s="68">
        <v>0</v>
      </c>
      <c r="BB235" s="306" t="s">
        <v>1</v>
      </c>
      <c r="BM235" s="64">
        <f t="shared" ref="BM235:BM242" si="42">IFERROR(X235*I235/H235,"0")</f>
        <v>0</v>
      </c>
      <c r="BN235" s="64">
        <f t="shared" ref="BN235:BN242" si="43">IFERROR(Y235*I235/H235,"0")</f>
        <v>0</v>
      </c>
      <c r="BO235" s="64">
        <f t="shared" ref="BO235:BO242" si="44">IFERROR(1/J235*(X235/H235),"0")</f>
        <v>0</v>
      </c>
      <c r="BP235" s="64">
        <f t="shared" ref="BP235:BP242" si="45">IFERROR(1/J235*(Y235/H235),"0")</f>
        <v>0</v>
      </c>
    </row>
    <row r="236" spans="1:68" ht="27" hidden="1" customHeight="1" x14ac:dyDescent="0.25">
      <c r="A236" s="54" t="s">
        <v>392</v>
      </c>
      <c r="B236" s="54" t="s">
        <v>396</v>
      </c>
      <c r="C236" s="31">
        <v>4301011717</v>
      </c>
      <c r="D236" s="754">
        <v>4680115884274</v>
      </c>
      <c r="E236" s="755"/>
      <c r="F236" s="740">
        <v>1.45</v>
      </c>
      <c r="G236" s="32">
        <v>8</v>
      </c>
      <c r="H236" s="740">
        <v>11.6</v>
      </c>
      <c r="I236" s="740">
        <v>12.035</v>
      </c>
      <c r="J236" s="32">
        <v>64</v>
      </c>
      <c r="K236" s="32" t="s">
        <v>92</v>
      </c>
      <c r="L236" s="32"/>
      <c r="M236" s="33" t="s">
        <v>93</v>
      </c>
      <c r="N236" s="33"/>
      <c r="O236" s="32">
        <v>55</v>
      </c>
      <c r="P236" s="112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1"/>
        <v>0</v>
      </c>
      <c r="Z236" s="36" t="str">
        <f>IFERROR(IF(Y236=0,"",ROUNDUP(Y236/H236,0)*0.01898),"")</f>
        <v/>
      </c>
      <c r="AA236" s="56"/>
      <c r="AB236" s="57"/>
      <c r="AC236" s="307" t="s">
        <v>397</v>
      </c>
      <c r="AG236" s="64"/>
      <c r="AJ236" s="68"/>
      <c r="AK236" s="68">
        <v>0</v>
      </c>
      <c r="BB236" s="308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398</v>
      </c>
      <c r="B237" s="54" t="s">
        <v>399</v>
      </c>
      <c r="C237" s="31">
        <v>4301011719</v>
      </c>
      <c r="D237" s="754">
        <v>4680115884298</v>
      </c>
      <c r="E237" s="755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93</v>
      </c>
      <c r="N237" s="33"/>
      <c r="O237" s="32">
        <v>55</v>
      </c>
      <c r="P237" s="111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1"/>
        <v>0</v>
      </c>
      <c r="Z237" s="36" t="str">
        <f>IFERROR(IF(Y237=0,"",ROUNDUP(Y237/H237,0)*0.01898),"")</f>
        <v/>
      </c>
      <c r="AA237" s="56"/>
      <c r="AB237" s="57"/>
      <c r="AC237" s="309" t="s">
        <v>400</v>
      </c>
      <c r="AG237" s="64"/>
      <c r="AJ237" s="68"/>
      <c r="AK237" s="68">
        <v>0</v>
      </c>
      <c r="BB237" s="310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401</v>
      </c>
      <c r="B238" s="54" t="s">
        <v>402</v>
      </c>
      <c r="C238" s="31">
        <v>4301011944</v>
      </c>
      <c r="D238" s="754">
        <v>4680115884250</v>
      </c>
      <c r="E238" s="755"/>
      <c r="F238" s="740">
        <v>1.45</v>
      </c>
      <c r="G238" s="32">
        <v>8</v>
      </c>
      <c r="H238" s="740">
        <v>11.6</v>
      </c>
      <c r="I238" s="740">
        <v>12.08</v>
      </c>
      <c r="J238" s="32">
        <v>48</v>
      </c>
      <c r="K238" s="32" t="s">
        <v>92</v>
      </c>
      <c r="L238" s="32"/>
      <c r="M238" s="33" t="s">
        <v>394</v>
      </c>
      <c r="N238" s="33"/>
      <c r="O238" s="32">
        <v>55</v>
      </c>
      <c r="P238" s="96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1"/>
        <v>0</v>
      </c>
      <c r="Z238" s="36" t="str">
        <f>IFERROR(IF(Y238=0,"",ROUNDUP(Y238/H238,0)*0.02039),"")</f>
        <v/>
      </c>
      <c r="AA238" s="56"/>
      <c r="AB238" s="57"/>
      <c r="AC238" s="311" t="s">
        <v>395</v>
      </c>
      <c r="AG238" s="64"/>
      <c r="AJ238" s="68"/>
      <c r="AK238" s="68">
        <v>0</v>
      </c>
      <c r="BB238" s="312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t="27" hidden="1" customHeight="1" x14ac:dyDescent="0.25">
      <c r="A239" s="54" t="s">
        <v>401</v>
      </c>
      <c r="B239" s="54" t="s">
        <v>403</v>
      </c>
      <c r="C239" s="31">
        <v>4301011733</v>
      </c>
      <c r="D239" s="754">
        <v>4680115884250</v>
      </c>
      <c r="E239" s="755"/>
      <c r="F239" s="740">
        <v>1.45</v>
      </c>
      <c r="G239" s="32">
        <v>8</v>
      </c>
      <c r="H239" s="740">
        <v>11.6</v>
      </c>
      <c r="I239" s="740">
        <v>12.035</v>
      </c>
      <c r="J239" s="32">
        <v>64</v>
      </c>
      <c r="K239" s="32" t="s">
        <v>92</v>
      </c>
      <c r="L239" s="32"/>
      <c r="M239" s="33" t="s">
        <v>101</v>
      </c>
      <c r="N239" s="33"/>
      <c r="O239" s="32">
        <v>55</v>
      </c>
      <c r="P239" s="10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1"/>
        <v>0</v>
      </c>
      <c r="Z239" s="36" t="str">
        <f>IFERROR(IF(Y239=0,"",ROUNDUP(Y239/H239,0)*0.01898),"")</f>
        <v/>
      </c>
      <c r="AA239" s="56"/>
      <c r="AB239" s="57"/>
      <c r="AC239" s="313" t="s">
        <v>404</v>
      </c>
      <c r="AG239" s="64"/>
      <c r="AJ239" s="68"/>
      <c r="AK239" s="68">
        <v>0</v>
      </c>
      <c r="BB239" s="314" t="s">
        <v>1</v>
      </c>
      <c r="BM239" s="64">
        <f t="shared" si="42"/>
        <v>0</v>
      </c>
      <c r="BN239" s="64">
        <f t="shared" si="43"/>
        <v>0</v>
      </c>
      <c r="BO239" s="64">
        <f t="shared" si="44"/>
        <v>0</v>
      </c>
      <c r="BP239" s="64">
        <f t="shared" si="45"/>
        <v>0</v>
      </c>
    </row>
    <row r="240" spans="1:68" ht="27" hidden="1" customHeight="1" x14ac:dyDescent="0.25">
      <c r="A240" s="54" t="s">
        <v>405</v>
      </c>
      <c r="B240" s="54" t="s">
        <v>406</v>
      </c>
      <c r="C240" s="31">
        <v>4301011718</v>
      </c>
      <c r="D240" s="754">
        <v>4680115884281</v>
      </c>
      <c r="E240" s="755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110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1"/>
        <v>0</v>
      </c>
      <c r="Z240" s="36" t="str">
        <f>IFERROR(IF(Y240=0,"",ROUNDUP(Y240/H240,0)*0.00902),"")</f>
        <v/>
      </c>
      <c r="AA240" s="56"/>
      <c r="AB240" s="57"/>
      <c r="AC240" s="315" t="s">
        <v>397</v>
      </c>
      <c r="AG240" s="64"/>
      <c r="AJ240" s="68"/>
      <c r="AK240" s="68">
        <v>0</v>
      </c>
      <c r="BB240" s="316" t="s">
        <v>1</v>
      </c>
      <c r="BM240" s="64">
        <f t="shared" si="42"/>
        <v>0</v>
      </c>
      <c r="BN240" s="64">
        <f t="shared" si="43"/>
        <v>0</v>
      </c>
      <c r="BO240" s="64">
        <f t="shared" si="44"/>
        <v>0</v>
      </c>
      <c r="BP240" s="64">
        <f t="shared" si="45"/>
        <v>0</v>
      </c>
    </row>
    <row r="241" spans="1:68" ht="27" hidden="1" customHeight="1" x14ac:dyDescent="0.25">
      <c r="A241" s="54" t="s">
        <v>407</v>
      </c>
      <c r="B241" s="54" t="s">
        <v>408</v>
      </c>
      <c r="C241" s="31">
        <v>4301011720</v>
      </c>
      <c r="D241" s="754">
        <v>4680115884199</v>
      </c>
      <c r="E241" s="755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100</v>
      </c>
      <c r="L241" s="32"/>
      <c r="M241" s="33" t="s">
        <v>93</v>
      </c>
      <c r="N241" s="33"/>
      <c r="O241" s="32">
        <v>55</v>
      </c>
      <c r="P241" s="88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1"/>
        <v>0</v>
      </c>
      <c r="Z241" s="36" t="str">
        <f>IFERROR(IF(Y241=0,"",ROUNDUP(Y241/H241,0)*0.00902),"")</f>
        <v/>
      </c>
      <c r="AA241" s="56"/>
      <c r="AB241" s="57"/>
      <c r="AC241" s="317" t="s">
        <v>400</v>
      </c>
      <c r="AG241" s="64"/>
      <c r="AJ241" s="68"/>
      <c r="AK241" s="68">
        <v>0</v>
      </c>
      <c r="BB241" s="318" t="s">
        <v>1</v>
      </c>
      <c r="BM241" s="64">
        <f t="shared" si="42"/>
        <v>0</v>
      </c>
      <c r="BN241" s="64">
        <f t="shared" si="43"/>
        <v>0</v>
      </c>
      <c r="BO241" s="64">
        <f t="shared" si="44"/>
        <v>0</v>
      </c>
      <c r="BP241" s="64">
        <f t="shared" si="45"/>
        <v>0</v>
      </c>
    </row>
    <row r="242" spans="1:68" ht="27" hidden="1" customHeight="1" x14ac:dyDescent="0.25">
      <c r="A242" s="54" t="s">
        <v>409</v>
      </c>
      <c r="B242" s="54" t="s">
        <v>410</v>
      </c>
      <c r="C242" s="31">
        <v>4301011716</v>
      </c>
      <c r="D242" s="754">
        <v>4680115884267</v>
      </c>
      <c r="E242" s="755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100</v>
      </c>
      <c r="L242" s="32"/>
      <c r="M242" s="33" t="s">
        <v>93</v>
      </c>
      <c r="N242" s="33"/>
      <c r="O242" s="32">
        <v>55</v>
      </c>
      <c r="P242" s="10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1"/>
        <v>0</v>
      </c>
      <c r="Z242" s="36" t="str">
        <f>IFERROR(IF(Y242=0,"",ROUNDUP(Y242/H242,0)*0.00902),"")</f>
        <v/>
      </c>
      <c r="AA242" s="56"/>
      <c r="AB242" s="57"/>
      <c r="AC242" s="319" t="s">
        <v>404</v>
      </c>
      <c r="AG242" s="64"/>
      <c r="AJ242" s="68"/>
      <c r="AK242" s="68">
        <v>0</v>
      </c>
      <c r="BB242" s="320" t="s">
        <v>1</v>
      </c>
      <c r="BM242" s="64">
        <f t="shared" si="42"/>
        <v>0</v>
      </c>
      <c r="BN242" s="64">
        <f t="shared" si="43"/>
        <v>0</v>
      </c>
      <c r="BO242" s="64">
        <f t="shared" si="44"/>
        <v>0</v>
      </c>
      <c r="BP242" s="64">
        <f t="shared" si="45"/>
        <v>0</v>
      </c>
    </row>
    <row r="243" spans="1:68" hidden="1" x14ac:dyDescent="0.2">
      <c r="A243" s="756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57"/>
      <c r="P243" s="771" t="s">
        <v>79</v>
      </c>
      <c r="Q243" s="772"/>
      <c r="R243" s="772"/>
      <c r="S243" s="772"/>
      <c r="T243" s="772"/>
      <c r="U243" s="772"/>
      <c r="V243" s="773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57"/>
      <c r="P244" s="771" t="s">
        <v>79</v>
      </c>
      <c r="Q244" s="772"/>
      <c r="R244" s="772"/>
      <c r="S244" s="772"/>
      <c r="T244" s="772"/>
      <c r="U244" s="772"/>
      <c r="V244" s="773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70" t="s">
        <v>411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63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412</v>
      </c>
      <c r="B247" s="54" t="s">
        <v>413</v>
      </c>
      <c r="C247" s="31">
        <v>4301011942</v>
      </c>
      <c r="D247" s="754">
        <v>4680115884137</v>
      </c>
      <c r="E247" s="755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394</v>
      </c>
      <c r="N247" s="33"/>
      <c r="O247" s="32">
        <v>55</v>
      </c>
      <c r="P247" s="8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46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414</v>
      </c>
      <c r="AG247" s="64"/>
      <c r="AJ247" s="68"/>
      <c r="AK247" s="68">
        <v>0</v>
      </c>
      <c r="BB247" s="322" t="s">
        <v>1</v>
      </c>
      <c r="BM247" s="64">
        <f t="shared" ref="BM247:BM255" si="47">IFERROR(X247*I247/H247,"0")</f>
        <v>0</v>
      </c>
      <c r="BN247" s="64">
        <f t="shared" ref="BN247:BN255" si="48">IFERROR(Y247*I247/H247,"0")</f>
        <v>0</v>
      </c>
      <c r="BO247" s="64">
        <f t="shared" ref="BO247:BO255" si="49">IFERROR(1/J247*(X247/H247),"0")</f>
        <v>0</v>
      </c>
      <c r="BP247" s="64">
        <f t="shared" ref="BP247:BP255" si="50">IFERROR(1/J247*(Y247/H247),"0")</f>
        <v>0</v>
      </c>
    </row>
    <row r="248" spans="1:68" ht="27" hidden="1" customHeight="1" x14ac:dyDescent="0.25">
      <c r="A248" s="54" t="s">
        <v>412</v>
      </c>
      <c r="B248" s="54" t="s">
        <v>415</v>
      </c>
      <c r="C248" s="31">
        <v>4301011826</v>
      </c>
      <c r="D248" s="754">
        <v>4680115884137</v>
      </c>
      <c r="E248" s="755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93</v>
      </c>
      <c r="N248" s="33"/>
      <c r="O248" s="32">
        <v>55</v>
      </c>
      <c r="P248" s="9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46"/>
        <v>0</v>
      </c>
      <c r="Z248" s="36" t="str">
        <f>IFERROR(IF(Y248=0,"",ROUNDUP(Y248/H248,0)*0.01898),"")</f>
        <v/>
      </c>
      <c r="AA248" s="56"/>
      <c r="AB248" s="57"/>
      <c r="AC248" s="323" t="s">
        <v>416</v>
      </c>
      <c r="AG248" s="64"/>
      <c r="AJ248" s="68"/>
      <c r="AK248" s="68">
        <v>0</v>
      </c>
      <c r="BB248" s="324" t="s">
        <v>1</v>
      </c>
      <c r="BM248" s="64">
        <f t="shared" si="47"/>
        <v>0</v>
      </c>
      <c r="BN248" s="64">
        <f t="shared" si="48"/>
        <v>0</v>
      </c>
      <c r="BO248" s="64">
        <f t="shared" si="49"/>
        <v>0</v>
      </c>
      <c r="BP248" s="64">
        <f t="shared" si="50"/>
        <v>0</v>
      </c>
    </row>
    <row r="249" spans="1:68" ht="27" hidden="1" customHeight="1" x14ac:dyDescent="0.25">
      <c r="A249" s="54" t="s">
        <v>417</v>
      </c>
      <c r="B249" s="54" t="s">
        <v>418</v>
      </c>
      <c r="C249" s="31">
        <v>4301011724</v>
      </c>
      <c r="D249" s="754">
        <v>4680115884236</v>
      </c>
      <c r="E249" s="755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113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46"/>
        <v>0</v>
      </c>
      <c r="Z249" s="36" t="str">
        <f>IFERROR(IF(Y249=0,"",ROUNDUP(Y249/H249,0)*0.01898),"")</f>
        <v/>
      </c>
      <c r="AA249" s="56"/>
      <c r="AB249" s="57"/>
      <c r="AC249" s="325" t="s">
        <v>419</v>
      </c>
      <c r="AG249" s="64"/>
      <c r="AJ249" s="68"/>
      <c r="AK249" s="68">
        <v>0</v>
      </c>
      <c r="BB249" s="326" t="s">
        <v>1</v>
      </c>
      <c r="BM249" s="64">
        <f t="shared" si="47"/>
        <v>0</v>
      </c>
      <c r="BN249" s="64">
        <f t="shared" si="48"/>
        <v>0</v>
      </c>
      <c r="BO249" s="64">
        <f t="shared" si="49"/>
        <v>0</v>
      </c>
      <c r="BP249" s="64">
        <f t="shared" si="50"/>
        <v>0</v>
      </c>
    </row>
    <row r="250" spans="1:68" ht="27" hidden="1" customHeight="1" x14ac:dyDescent="0.25">
      <c r="A250" s="54" t="s">
        <v>420</v>
      </c>
      <c r="B250" s="54" t="s">
        <v>421</v>
      </c>
      <c r="C250" s="31">
        <v>4301011941</v>
      </c>
      <c r="D250" s="754">
        <v>4680115884175</v>
      </c>
      <c r="E250" s="755"/>
      <c r="F250" s="740">
        <v>1.45</v>
      </c>
      <c r="G250" s="32">
        <v>8</v>
      </c>
      <c r="H250" s="740">
        <v>11.6</v>
      </c>
      <c r="I250" s="740">
        <v>12.08</v>
      </c>
      <c r="J250" s="32">
        <v>48</v>
      </c>
      <c r="K250" s="32" t="s">
        <v>92</v>
      </c>
      <c r="L250" s="32"/>
      <c r="M250" s="33" t="s">
        <v>394</v>
      </c>
      <c r="N250" s="33"/>
      <c r="O250" s="32">
        <v>55</v>
      </c>
      <c r="P250" s="108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46"/>
        <v>0</v>
      </c>
      <c r="Z250" s="36" t="str">
        <f>IFERROR(IF(Y250=0,"",ROUNDUP(Y250/H250,0)*0.02039),"")</f>
        <v/>
      </c>
      <c r="AA250" s="56"/>
      <c r="AB250" s="57"/>
      <c r="AC250" s="327" t="s">
        <v>414</v>
      </c>
      <c r="AG250" s="64"/>
      <c r="AJ250" s="68"/>
      <c r="AK250" s="68">
        <v>0</v>
      </c>
      <c r="BB250" s="328" t="s">
        <v>1</v>
      </c>
      <c r="BM250" s="64">
        <f t="shared" si="47"/>
        <v>0</v>
      </c>
      <c r="BN250" s="64">
        <f t="shared" si="48"/>
        <v>0</v>
      </c>
      <c r="BO250" s="64">
        <f t="shared" si="49"/>
        <v>0</v>
      </c>
      <c r="BP250" s="64">
        <f t="shared" si="50"/>
        <v>0</v>
      </c>
    </row>
    <row r="251" spans="1:68" ht="27" hidden="1" customHeight="1" x14ac:dyDescent="0.25">
      <c r="A251" s="54" t="s">
        <v>420</v>
      </c>
      <c r="B251" s="54" t="s">
        <v>422</v>
      </c>
      <c r="C251" s="31">
        <v>4301011721</v>
      </c>
      <c r="D251" s="754">
        <v>4680115884175</v>
      </c>
      <c r="E251" s="755"/>
      <c r="F251" s="740">
        <v>1.45</v>
      </c>
      <c r="G251" s="32">
        <v>8</v>
      </c>
      <c r="H251" s="740">
        <v>11.6</v>
      </c>
      <c r="I251" s="740">
        <v>12.035</v>
      </c>
      <c r="J251" s="32">
        <v>64</v>
      </c>
      <c r="K251" s="32" t="s">
        <v>92</v>
      </c>
      <c r="L251" s="32"/>
      <c r="M251" s="33" t="s">
        <v>93</v>
      </c>
      <c r="N251" s="33"/>
      <c r="O251" s="32">
        <v>55</v>
      </c>
      <c r="P251" s="94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46"/>
        <v>0</v>
      </c>
      <c r="Z251" s="36" t="str">
        <f>IFERROR(IF(Y251=0,"",ROUNDUP(Y251/H251,0)*0.01898),"")</f>
        <v/>
      </c>
      <c r="AA251" s="56"/>
      <c r="AB251" s="57"/>
      <c r="AC251" s="329" t="s">
        <v>423</v>
      </c>
      <c r="AG251" s="64"/>
      <c r="AJ251" s="68"/>
      <c r="AK251" s="68">
        <v>0</v>
      </c>
      <c r="BB251" s="330" t="s">
        <v>1</v>
      </c>
      <c r="BM251" s="64">
        <f t="shared" si="47"/>
        <v>0</v>
      </c>
      <c r="BN251" s="64">
        <f t="shared" si="48"/>
        <v>0</v>
      </c>
      <c r="BO251" s="64">
        <f t="shared" si="49"/>
        <v>0</v>
      </c>
      <c r="BP251" s="64">
        <f t="shared" si="50"/>
        <v>0</v>
      </c>
    </row>
    <row r="252" spans="1:68" ht="27" hidden="1" customHeight="1" x14ac:dyDescent="0.25">
      <c r="A252" s="54" t="s">
        <v>424</v>
      </c>
      <c r="B252" s="54" t="s">
        <v>425</v>
      </c>
      <c r="C252" s="31">
        <v>4301011824</v>
      </c>
      <c r="D252" s="754">
        <v>4680115884144</v>
      </c>
      <c r="E252" s="755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100</v>
      </c>
      <c r="L252" s="32"/>
      <c r="M252" s="33" t="s">
        <v>93</v>
      </c>
      <c r="N252" s="33"/>
      <c r="O252" s="32">
        <v>55</v>
      </c>
      <c r="P252" s="11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46"/>
        <v>0</v>
      </c>
      <c r="Z252" s="36" t="str">
        <f>IFERROR(IF(Y252=0,"",ROUNDUP(Y252/H252,0)*0.00902),"")</f>
        <v/>
      </c>
      <c r="AA252" s="56"/>
      <c r="AB252" s="57"/>
      <c r="AC252" s="331" t="s">
        <v>416</v>
      </c>
      <c r="AG252" s="64"/>
      <c r="AJ252" s="68"/>
      <c r="AK252" s="68">
        <v>0</v>
      </c>
      <c r="BB252" s="332" t="s">
        <v>1</v>
      </c>
      <c r="BM252" s="64">
        <f t="shared" si="47"/>
        <v>0</v>
      </c>
      <c r="BN252" s="64">
        <f t="shared" si="48"/>
        <v>0</v>
      </c>
      <c r="BO252" s="64">
        <f t="shared" si="49"/>
        <v>0</v>
      </c>
      <c r="BP252" s="64">
        <f t="shared" si="50"/>
        <v>0</v>
      </c>
    </row>
    <row r="253" spans="1:68" ht="27" hidden="1" customHeight="1" x14ac:dyDescent="0.25">
      <c r="A253" s="54" t="s">
        <v>426</v>
      </c>
      <c r="B253" s="54" t="s">
        <v>427</v>
      </c>
      <c r="C253" s="31">
        <v>4301011963</v>
      </c>
      <c r="D253" s="754">
        <v>4680115885288</v>
      </c>
      <c r="E253" s="755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82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46"/>
        <v>0</v>
      </c>
      <c r="Z253" s="36" t="str">
        <f>IFERROR(IF(Y253=0,"",ROUNDUP(Y253/H253,0)*0.00902),"")</f>
        <v/>
      </c>
      <c r="AA253" s="56"/>
      <c r="AB253" s="57"/>
      <c r="AC253" s="333" t="s">
        <v>428</v>
      </c>
      <c r="AG253" s="64"/>
      <c r="AJ253" s="68"/>
      <c r="AK253" s="68">
        <v>0</v>
      </c>
      <c r="BB253" s="334" t="s">
        <v>1</v>
      </c>
      <c r="BM253" s="64">
        <f t="shared" si="47"/>
        <v>0</v>
      </c>
      <c r="BN253" s="64">
        <f t="shared" si="48"/>
        <v>0</v>
      </c>
      <c r="BO253" s="64">
        <f t="shared" si="49"/>
        <v>0</v>
      </c>
      <c r="BP253" s="64">
        <f t="shared" si="50"/>
        <v>0</v>
      </c>
    </row>
    <row r="254" spans="1:68" ht="27" hidden="1" customHeight="1" x14ac:dyDescent="0.25">
      <c r="A254" s="54" t="s">
        <v>429</v>
      </c>
      <c r="B254" s="54" t="s">
        <v>430</v>
      </c>
      <c r="C254" s="31">
        <v>4301011726</v>
      </c>
      <c r="D254" s="754">
        <v>4680115884182</v>
      </c>
      <c r="E254" s="755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46"/>
        <v>0</v>
      </c>
      <c r="Z254" s="36" t="str">
        <f>IFERROR(IF(Y254=0,"",ROUNDUP(Y254/H254,0)*0.00902),"")</f>
        <v/>
      </c>
      <c r="AA254" s="56"/>
      <c r="AB254" s="57"/>
      <c r="AC254" s="335" t="s">
        <v>419</v>
      </c>
      <c r="AG254" s="64"/>
      <c r="AJ254" s="68"/>
      <c r="AK254" s="68">
        <v>0</v>
      </c>
      <c r="BB254" s="336" t="s">
        <v>1</v>
      </c>
      <c r="BM254" s="64">
        <f t="shared" si="47"/>
        <v>0</v>
      </c>
      <c r="BN254" s="64">
        <f t="shared" si="48"/>
        <v>0</v>
      </c>
      <c r="BO254" s="64">
        <f t="shared" si="49"/>
        <v>0</v>
      </c>
      <c r="BP254" s="64">
        <f t="shared" si="50"/>
        <v>0</v>
      </c>
    </row>
    <row r="255" spans="1:68" ht="27" hidden="1" customHeight="1" x14ac:dyDescent="0.25">
      <c r="A255" s="54" t="s">
        <v>431</v>
      </c>
      <c r="B255" s="54" t="s">
        <v>432</v>
      </c>
      <c r="C255" s="31">
        <v>4301011722</v>
      </c>
      <c r="D255" s="754">
        <v>4680115884205</v>
      </c>
      <c r="E255" s="755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10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46"/>
        <v>0</v>
      </c>
      <c r="Z255" s="36" t="str">
        <f>IFERROR(IF(Y255=0,"",ROUNDUP(Y255/H255,0)*0.00902),"")</f>
        <v/>
      </c>
      <c r="AA255" s="56"/>
      <c r="AB255" s="57"/>
      <c r="AC255" s="337" t="s">
        <v>423</v>
      </c>
      <c r="AG255" s="64"/>
      <c r="AJ255" s="68"/>
      <c r="AK255" s="68">
        <v>0</v>
      </c>
      <c r="BB255" s="338" t="s">
        <v>1</v>
      </c>
      <c r="BM255" s="64">
        <f t="shared" si="47"/>
        <v>0</v>
      </c>
      <c r="BN255" s="64">
        <f t="shared" si="48"/>
        <v>0</v>
      </c>
      <c r="BO255" s="64">
        <f t="shared" si="49"/>
        <v>0</v>
      </c>
      <c r="BP255" s="64">
        <f t="shared" si="50"/>
        <v>0</v>
      </c>
    </row>
    <row r="256" spans="1:68" hidden="1" x14ac:dyDescent="0.2">
      <c r="A256" s="756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57"/>
      <c r="P256" s="771" t="s">
        <v>79</v>
      </c>
      <c r="Q256" s="772"/>
      <c r="R256" s="772"/>
      <c r="S256" s="772"/>
      <c r="T256" s="772"/>
      <c r="U256" s="772"/>
      <c r="V256" s="773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57"/>
      <c r="P257" s="771" t="s">
        <v>79</v>
      </c>
      <c r="Q257" s="772"/>
      <c r="R257" s="772"/>
      <c r="S257" s="772"/>
      <c r="T257" s="772"/>
      <c r="U257" s="772"/>
      <c r="V257" s="773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63" t="s">
        <v>134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433</v>
      </c>
      <c r="B259" s="54" t="s">
        <v>434</v>
      </c>
      <c r="C259" s="31">
        <v>4301020340</v>
      </c>
      <c r="D259" s="754">
        <v>4680115885721</v>
      </c>
      <c r="E259" s="755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108</v>
      </c>
      <c r="L259" s="32"/>
      <c r="M259" s="33" t="s">
        <v>101</v>
      </c>
      <c r="N259" s="33"/>
      <c r="O259" s="32">
        <v>50</v>
      </c>
      <c r="P259" s="110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56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57"/>
      <c r="P260" s="771" t="s">
        <v>79</v>
      </c>
      <c r="Q260" s="772"/>
      <c r="R260" s="772"/>
      <c r="S260" s="772"/>
      <c r="T260" s="772"/>
      <c r="U260" s="772"/>
      <c r="V260" s="773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57"/>
      <c r="P261" s="771" t="s">
        <v>79</v>
      </c>
      <c r="Q261" s="772"/>
      <c r="R261" s="772"/>
      <c r="S261" s="772"/>
      <c r="T261" s="772"/>
      <c r="U261" s="772"/>
      <c r="V261" s="773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70" t="s">
        <v>436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63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437</v>
      </c>
      <c r="B264" s="54" t="s">
        <v>438</v>
      </c>
      <c r="C264" s="31">
        <v>4301011855</v>
      </c>
      <c r="D264" s="754">
        <v>4680115885837</v>
      </c>
      <c r="E264" s="755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93</v>
      </c>
      <c r="N264" s="33"/>
      <c r="O264" s="32">
        <v>55</v>
      </c>
      <c r="P264" s="103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1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439</v>
      </c>
      <c r="AG264" s="64"/>
      <c r="AJ264" s="68"/>
      <c r="AK264" s="68">
        <v>0</v>
      </c>
      <c r="BB264" s="342" t="s">
        <v>1</v>
      </c>
      <c r="BM264" s="64">
        <f t="shared" ref="BM264:BM272" si="52">IFERROR(X264*I264/H264,"0")</f>
        <v>0</v>
      </c>
      <c r="BN264" s="64">
        <f t="shared" ref="BN264:BN272" si="53">IFERROR(Y264*I264/H264,"0")</f>
        <v>0</v>
      </c>
      <c r="BO264" s="64">
        <f t="shared" ref="BO264:BO272" si="54">IFERROR(1/J264*(X264/H264),"0")</f>
        <v>0</v>
      </c>
      <c r="BP264" s="64">
        <f t="shared" ref="BP264:BP272" si="55">IFERROR(1/J264*(Y264/H264),"0")</f>
        <v>0</v>
      </c>
    </row>
    <row r="265" spans="1:68" ht="27" hidden="1" customHeight="1" x14ac:dyDescent="0.25">
      <c r="A265" s="54" t="s">
        <v>440</v>
      </c>
      <c r="B265" s="54" t="s">
        <v>441</v>
      </c>
      <c r="C265" s="31">
        <v>4301011910</v>
      </c>
      <c r="D265" s="754">
        <v>4680115885806</v>
      </c>
      <c r="E265" s="755"/>
      <c r="F265" s="740">
        <v>1.35</v>
      </c>
      <c r="G265" s="32">
        <v>8</v>
      </c>
      <c r="H265" s="740">
        <v>10.8</v>
      </c>
      <c r="I265" s="740">
        <v>11.28</v>
      </c>
      <c r="J265" s="32">
        <v>48</v>
      </c>
      <c r="K265" s="32" t="s">
        <v>92</v>
      </c>
      <c r="L265" s="32"/>
      <c r="M265" s="33" t="s">
        <v>394</v>
      </c>
      <c r="N265" s="33"/>
      <c r="O265" s="32">
        <v>55</v>
      </c>
      <c r="P265" s="116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1"/>
        <v>0</v>
      </c>
      <c r="Z265" s="36" t="str">
        <f>IFERROR(IF(Y265=0,"",ROUNDUP(Y265/H265,0)*0.02039),"")</f>
        <v/>
      </c>
      <c r="AA265" s="56"/>
      <c r="AB265" s="57"/>
      <c r="AC265" s="343" t="s">
        <v>442</v>
      </c>
      <c r="AG265" s="64"/>
      <c r="AJ265" s="68"/>
      <c r="AK265" s="68">
        <v>0</v>
      </c>
      <c r="BB265" s="344" t="s">
        <v>1</v>
      </c>
      <c r="BM265" s="64">
        <f t="shared" si="52"/>
        <v>0</v>
      </c>
      <c r="BN265" s="64">
        <f t="shared" si="53"/>
        <v>0</v>
      </c>
      <c r="BO265" s="64">
        <f t="shared" si="54"/>
        <v>0</v>
      </c>
      <c r="BP265" s="64">
        <f t="shared" si="55"/>
        <v>0</v>
      </c>
    </row>
    <row r="266" spans="1:68" ht="27" hidden="1" customHeight="1" x14ac:dyDescent="0.25">
      <c r="A266" s="54" t="s">
        <v>440</v>
      </c>
      <c r="B266" s="54" t="s">
        <v>443</v>
      </c>
      <c r="C266" s="31">
        <v>4301011850</v>
      </c>
      <c r="D266" s="754">
        <v>4680115885806</v>
      </c>
      <c r="E266" s="755"/>
      <c r="F266" s="740">
        <v>1.35</v>
      </c>
      <c r="G266" s="32">
        <v>8</v>
      </c>
      <c r="H266" s="740">
        <v>10.8</v>
      </c>
      <c r="I266" s="740">
        <v>11.234999999999999</v>
      </c>
      <c r="J266" s="32">
        <v>64</v>
      </c>
      <c r="K266" s="32" t="s">
        <v>92</v>
      </c>
      <c r="L266" s="32"/>
      <c r="M266" s="33" t="s">
        <v>93</v>
      </c>
      <c r="N266" s="33"/>
      <c r="O266" s="32">
        <v>55</v>
      </c>
      <c r="P266" s="111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1"/>
        <v>0</v>
      </c>
      <c r="Z266" s="36" t="str">
        <f>IFERROR(IF(Y266=0,"",ROUNDUP(Y266/H266,0)*0.01898),"")</f>
        <v/>
      </c>
      <c r="AA266" s="56"/>
      <c r="AB266" s="57"/>
      <c r="AC266" s="345" t="s">
        <v>444</v>
      </c>
      <c r="AG266" s="64"/>
      <c r="AJ266" s="68"/>
      <c r="AK266" s="68">
        <v>0</v>
      </c>
      <c r="BB266" s="346" t="s">
        <v>1</v>
      </c>
      <c r="BM266" s="64">
        <f t="shared" si="52"/>
        <v>0</v>
      </c>
      <c r="BN266" s="64">
        <f t="shared" si="53"/>
        <v>0</v>
      </c>
      <c r="BO266" s="64">
        <f t="shared" si="54"/>
        <v>0</v>
      </c>
      <c r="BP266" s="64">
        <f t="shared" si="55"/>
        <v>0</v>
      </c>
    </row>
    <row r="267" spans="1:68" ht="37.5" hidden="1" customHeight="1" x14ac:dyDescent="0.25">
      <c r="A267" s="54" t="s">
        <v>445</v>
      </c>
      <c r="B267" s="54" t="s">
        <v>446</v>
      </c>
      <c r="C267" s="31">
        <v>4301011313</v>
      </c>
      <c r="D267" s="754">
        <v>4607091385984</v>
      </c>
      <c r="E267" s="755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93</v>
      </c>
      <c r="N267" s="33"/>
      <c r="O267" s="32">
        <v>55</v>
      </c>
      <c r="P267" s="101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1"/>
        <v>0</v>
      </c>
      <c r="Z267" s="36" t="str">
        <f>IFERROR(IF(Y267=0,"",ROUNDUP(Y267/H267,0)*0.01898),"")</f>
        <v/>
      </c>
      <c r="AA267" s="56"/>
      <c r="AB267" s="57"/>
      <c r="AC267" s="347" t="s">
        <v>447</v>
      </c>
      <c r="AG267" s="64"/>
      <c r="AJ267" s="68"/>
      <c r="AK267" s="68">
        <v>0</v>
      </c>
      <c r="BB267" s="348" t="s">
        <v>1</v>
      </c>
      <c r="BM267" s="64">
        <f t="shared" si="52"/>
        <v>0</v>
      </c>
      <c r="BN267" s="64">
        <f t="shared" si="53"/>
        <v>0</v>
      </c>
      <c r="BO267" s="64">
        <f t="shared" si="54"/>
        <v>0</v>
      </c>
      <c r="BP267" s="64">
        <f t="shared" si="55"/>
        <v>0</v>
      </c>
    </row>
    <row r="268" spans="1:68" ht="37.5" hidden="1" customHeight="1" x14ac:dyDescent="0.25">
      <c r="A268" s="54" t="s">
        <v>448</v>
      </c>
      <c r="B268" s="54" t="s">
        <v>449</v>
      </c>
      <c r="C268" s="31">
        <v>4301011853</v>
      </c>
      <c r="D268" s="754">
        <v>4680115885851</v>
      </c>
      <c r="E268" s="755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93</v>
      </c>
      <c r="N268" s="33"/>
      <c r="O268" s="32">
        <v>55</v>
      </c>
      <c r="P268" s="10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1"/>
        <v>0</v>
      </c>
      <c r="Z268" s="36" t="str">
        <f>IFERROR(IF(Y268=0,"",ROUNDUP(Y268/H268,0)*0.01898),"")</f>
        <v/>
      </c>
      <c r="AA268" s="56"/>
      <c r="AB268" s="57"/>
      <c r="AC268" s="349" t="s">
        <v>450</v>
      </c>
      <c r="AG268" s="64"/>
      <c r="AJ268" s="68"/>
      <c r="AK268" s="68">
        <v>0</v>
      </c>
      <c r="BB268" s="350" t="s">
        <v>1</v>
      </c>
      <c r="BM268" s="64">
        <f t="shared" si="52"/>
        <v>0</v>
      </c>
      <c r="BN268" s="64">
        <f t="shared" si="53"/>
        <v>0</v>
      </c>
      <c r="BO268" s="64">
        <f t="shared" si="54"/>
        <v>0</v>
      </c>
      <c r="BP268" s="64">
        <f t="shared" si="55"/>
        <v>0</v>
      </c>
    </row>
    <row r="269" spans="1:68" ht="27" hidden="1" customHeight="1" x14ac:dyDescent="0.25">
      <c r="A269" s="54" t="s">
        <v>451</v>
      </c>
      <c r="B269" s="54" t="s">
        <v>452</v>
      </c>
      <c r="C269" s="31">
        <v>4301011319</v>
      </c>
      <c r="D269" s="754">
        <v>4607091387469</v>
      </c>
      <c r="E269" s="755"/>
      <c r="F269" s="740">
        <v>0.5</v>
      </c>
      <c r="G269" s="32">
        <v>10</v>
      </c>
      <c r="H269" s="740">
        <v>5</v>
      </c>
      <c r="I269" s="740">
        <v>5.21</v>
      </c>
      <c r="J269" s="32">
        <v>132</v>
      </c>
      <c r="K269" s="32" t="s">
        <v>100</v>
      </c>
      <c r="L269" s="32"/>
      <c r="M269" s="33" t="s">
        <v>93</v>
      </c>
      <c r="N269" s="33"/>
      <c r="O269" s="32">
        <v>55</v>
      </c>
      <c r="P269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1"/>
        <v>0</v>
      </c>
      <c r="Z269" s="36" t="str">
        <f>IFERROR(IF(Y269=0,"",ROUNDUP(Y269/H269,0)*0.00902),"")</f>
        <v/>
      </c>
      <c r="AA269" s="56"/>
      <c r="AB269" s="57"/>
      <c r="AC269" s="351" t="s">
        <v>453</v>
      </c>
      <c r="AG269" s="64"/>
      <c r="AJ269" s="68"/>
      <c r="AK269" s="68">
        <v>0</v>
      </c>
      <c r="BB269" s="352" t="s">
        <v>1</v>
      </c>
      <c r="BM269" s="64">
        <f t="shared" si="52"/>
        <v>0</v>
      </c>
      <c r="BN269" s="64">
        <f t="shared" si="53"/>
        <v>0</v>
      </c>
      <c r="BO269" s="64">
        <f t="shared" si="54"/>
        <v>0</v>
      </c>
      <c r="BP269" s="64">
        <f t="shared" si="55"/>
        <v>0</v>
      </c>
    </row>
    <row r="270" spans="1:68" ht="27" hidden="1" customHeight="1" x14ac:dyDescent="0.25">
      <c r="A270" s="54" t="s">
        <v>454</v>
      </c>
      <c r="B270" s="54" t="s">
        <v>455</v>
      </c>
      <c r="C270" s="31">
        <v>4301011852</v>
      </c>
      <c r="D270" s="754">
        <v>4680115885844</v>
      </c>
      <c r="E270" s="755"/>
      <c r="F270" s="740">
        <v>0.4</v>
      </c>
      <c r="G270" s="32">
        <v>10</v>
      </c>
      <c r="H270" s="740">
        <v>4</v>
      </c>
      <c r="I270" s="740">
        <v>4.21</v>
      </c>
      <c r="J270" s="32">
        <v>132</v>
      </c>
      <c r="K270" s="32" t="s">
        <v>100</v>
      </c>
      <c r="L270" s="32"/>
      <c r="M270" s="33" t="s">
        <v>93</v>
      </c>
      <c r="N270" s="33"/>
      <c r="O270" s="32">
        <v>55</v>
      </c>
      <c r="P270" s="8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1"/>
        <v>0</v>
      </c>
      <c r="Z270" s="36" t="str">
        <f>IFERROR(IF(Y270=0,"",ROUNDUP(Y270/H270,0)*0.00902),"")</f>
        <v/>
      </c>
      <c r="AA270" s="56"/>
      <c r="AB270" s="57"/>
      <c r="AC270" s="353" t="s">
        <v>456</v>
      </c>
      <c r="AG270" s="64"/>
      <c r="AJ270" s="68"/>
      <c r="AK270" s="68">
        <v>0</v>
      </c>
      <c r="BB270" s="354" t="s">
        <v>1</v>
      </c>
      <c r="BM270" s="64">
        <f t="shared" si="52"/>
        <v>0</v>
      </c>
      <c r="BN270" s="64">
        <f t="shared" si="53"/>
        <v>0</v>
      </c>
      <c r="BO270" s="64">
        <f t="shared" si="54"/>
        <v>0</v>
      </c>
      <c r="BP270" s="64">
        <f t="shared" si="55"/>
        <v>0</v>
      </c>
    </row>
    <row r="271" spans="1:68" ht="27" hidden="1" customHeight="1" x14ac:dyDescent="0.25">
      <c r="A271" s="54" t="s">
        <v>457</v>
      </c>
      <c r="B271" s="54" t="s">
        <v>458</v>
      </c>
      <c r="C271" s="31">
        <v>4301011316</v>
      </c>
      <c r="D271" s="754">
        <v>4607091387438</v>
      </c>
      <c r="E271" s="755"/>
      <c r="F271" s="740">
        <v>0.5</v>
      </c>
      <c r="G271" s="32">
        <v>10</v>
      </c>
      <c r="H271" s="740">
        <v>5</v>
      </c>
      <c r="I271" s="740">
        <v>5.21</v>
      </c>
      <c r="J271" s="32">
        <v>132</v>
      </c>
      <c r="K271" s="32" t="s">
        <v>100</v>
      </c>
      <c r="L271" s="32"/>
      <c r="M271" s="33" t="s">
        <v>93</v>
      </c>
      <c r="N271" s="33"/>
      <c r="O271" s="32">
        <v>55</v>
      </c>
      <c r="P271" s="112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1"/>
        <v>0</v>
      </c>
      <c r="Z271" s="36" t="str">
        <f>IFERROR(IF(Y271=0,"",ROUNDUP(Y271/H271,0)*0.00902),"")</f>
        <v/>
      </c>
      <c r="AA271" s="56"/>
      <c r="AB271" s="57"/>
      <c r="AC271" s="355" t="s">
        <v>459</v>
      </c>
      <c r="AG271" s="64"/>
      <c r="AJ271" s="68"/>
      <c r="AK271" s="68">
        <v>0</v>
      </c>
      <c r="BB271" s="356" t="s">
        <v>1</v>
      </c>
      <c r="BM271" s="64">
        <f t="shared" si="52"/>
        <v>0</v>
      </c>
      <c r="BN271" s="64">
        <f t="shared" si="53"/>
        <v>0</v>
      </c>
      <c r="BO271" s="64">
        <f t="shared" si="54"/>
        <v>0</v>
      </c>
      <c r="BP271" s="64">
        <f t="shared" si="55"/>
        <v>0</v>
      </c>
    </row>
    <row r="272" spans="1:68" ht="27" hidden="1" customHeight="1" x14ac:dyDescent="0.25">
      <c r="A272" s="54" t="s">
        <v>460</v>
      </c>
      <c r="B272" s="54" t="s">
        <v>461</v>
      </c>
      <c r="C272" s="31">
        <v>4301011851</v>
      </c>
      <c r="D272" s="754">
        <v>4680115885820</v>
      </c>
      <c r="E272" s="755"/>
      <c r="F272" s="740">
        <v>0.4</v>
      </c>
      <c r="G272" s="32">
        <v>10</v>
      </c>
      <c r="H272" s="740">
        <v>4</v>
      </c>
      <c r="I272" s="740">
        <v>4.21</v>
      </c>
      <c r="J272" s="32">
        <v>132</v>
      </c>
      <c r="K272" s="32" t="s">
        <v>100</v>
      </c>
      <c r="L272" s="32"/>
      <c r="M272" s="33" t="s">
        <v>93</v>
      </c>
      <c r="N272" s="33"/>
      <c r="O272" s="32">
        <v>55</v>
      </c>
      <c r="P272" s="102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1"/>
        <v>0</v>
      </c>
      <c r="Z272" s="36" t="str">
        <f>IFERROR(IF(Y272=0,"",ROUNDUP(Y272/H272,0)*0.00902),"")</f>
        <v/>
      </c>
      <c r="AA272" s="56"/>
      <c r="AB272" s="57"/>
      <c r="AC272" s="357" t="s">
        <v>462</v>
      </c>
      <c r="AG272" s="64"/>
      <c r="AJ272" s="68"/>
      <c r="AK272" s="68">
        <v>0</v>
      </c>
      <c r="BB272" s="358" t="s">
        <v>1</v>
      </c>
      <c r="BM272" s="64">
        <f t="shared" si="52"/>
        <v>0</v>
      </c>
      <c r="BN272" s="64">
        <f t="shared" si="53"/>
        <v>0</v>
      </c>
      <c r="BO272" s="64">
        <f t="shared" si="54"/>
        <v>0</v>
      </c>
      <c r="BP272" s="64">
        <f t="shared" si="55"/>
        <v>0</v>
      </c>
    </row>
    <row r="273" spans="1:68" hidden="1" x14ac:dyDescent="0.2">
      <c r="A273" s="756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57"/>
      <c r="P273" s="771" t="s">
        <v>79</v>
      </c>
      <c r="Q273" s="772"/>
      <c r="R273" s="772"/>
      <c r="S273" s="772"/>
      <c r="T273" s="772"/>
      <c r="U273" s="772"/>
      <c r="V273" s="773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57"/>
      <c r="P274" s="771" t="s">
        <v>79</v>
      </c>
      <c r="Q274" s="772"/>
      <c r="R274" s="772"/>
      <c r="S274" s="772"/>
      <c r="T274" s="772"/>
      <c r="U274" s="772"/>
      <c r="V274" s="773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70" t="s">
        <v>463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63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37.5" hidden="1" customHeight="1" x14ac:dyDescent="0.25">
      <c r="A277" s="54" t="s">
        <v>464</v>
      </c>
      <c r="B277" s="54" t="s">
        <v>465</v>
      </c>
      <c r="C277" s="31">
        <v>4301011876</v>
      </c>
      <c r="D277" s="754">
        <v>4680115885707</v>
      </c>
      <c r="E277" s="755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93</v>
      </c>
      <c r="N277" s="33"/>
      <c r="O277" s="32">
        <v>31</v>
      </c>
      <c r="P277" s="100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404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56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57"/>
      <c r="P278" s="771" t="s">
        <v>79</v>
      </c>
      <c r="Q278" s="772"/>
      <c r="R278" s="772"/>
      <c r="S278" s="772"/>
      <c r="T278" s="772"/>
      <c r="U278" s="772"/>
      <c r="V278" s="773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57"/>
      <c r="P279" s="771" t="s">
        <v>79</v>
      </c>
      <c r="Q279" s="772"/>
      <c r="R279" s="772"/>
      <c r="S279" s="772"/>
      <c r="T279" s="772"/>
      <c r="U279" s="772"/>
      <c r="V279" s="773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70" t="s">
        <v>466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63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467</v>
      </c>
      <c r="B282" s="54" t="s">
        <v>468</v>
      </c>
      <c r="C282" s="31">
        <v>4301011223</v>
      </c>
      <c r="D282" s="754">
        <v>4607091383423</v>
      </c>
      <c r="E282" s="755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101</v>
      </c>
      <c r="N282" s="33"/>
      <c r="O282" s="32">
        <v>35</v>
      </c>
      <c r="P28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94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469</v>
      </c>
      <c r="B283" s="54" t="s">
        <v>470</v>
      </c>
      <c r="C283" s="31">
        <v>4301012099</v>
      </c>
      <c r="D283" s="754">
        <v>4680115885691</v>
      </c>
      <c r="E283" s="755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101</v>
      </c>
      <c r="N283" s="33"/>
      <c r="O283" s="32">
        <v>30</v>
      </c>
      <c r="P283" s="100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471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472</v>
      </c>
      <c r="B284" s="54" t="s">
        <v>473</v>
      </c>
      <c r="C284" s="31">
        <v>4301012098</v>
      </c>
      <c r="D284" s="754">
        <v>4680115885660</v>
      </c>
      <c r="E284" s="755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101</v>
      </c>
      <c r="N284" s="33"/>
      <c r="O284" s="32">
        <v>35</v>
      </c>
      <c r="P284" s="107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474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56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57"/>
      <c r="P285" s="771" t="s">
        <v>79</v>
      </c>
      <c r="Q285" s="772"/>
      <c r="R285" s="772"/>
      <c r="S285" s="772"/>
      <c r="T285" s="772"/>
      <c r="U285" s="772"/>
      <c r="V285" s="773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57"/>
      <c r="P286" s="771" t="s">
        <v>79</v>
      </c>
      <c r="Q286" s="772"/>
      <c r="R286" s="772"/>
      <c r="S286" s="772"/>
      <c r="T286" s="772"/>
      <c r="U286" s="772"/>
      <c r="V286" s="773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70" t="s">
        <v>475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63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476</v>
      </c>
      <c r="B289" s="54" t="s">
        <v>477</v>
      </c>
      <c r="C289" s="31">
        <v>4301051409</v>
      </c>
      <c r="D289" s="754">
        <v>4680115881556</v>
      </c>
      <c r="E289" s="755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101</v>
      </c>
      <c r="N289" s="33"/>
      <c r="O289" s="32">
        <v>45</v>
      </c>
      <c r="P289" s="103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56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478</v>
      </c>
      <c r="AG289" s="64"/>
      <c r="AJ289" s="68"/>
      <c r="AK289" s="68">
        <v>0</v>
      </c>
      <c r="BB289" s="368" t="s">
        <v>1</v>
      </c>
      <c r="BM289" s="64">
        <f t="shared" ref="BM289:BM294" si="57">IFERROR(X289*I289/H289,"0")</f>
        <v>0</v>
      </c>
      <c r="BN289" s="64">
        <f t="shared" ref="BN289:BN294" si="58">IFERROR(Y289*I289/H289,"0")</f>
        <v>0</v>
      </c>
      <c r="BO289" s="64">
        <f t="shared" ref="BO289:BO294" si="59">IFERROR(1/J289*(X289/H289),"0")</f>
        <v>0</v>
      </c>
      <c r="BP289" s="64">
        <f t="shared" ref="BP289:BP294" si="60">IFERROR(1/J289*(Y289/H289),"0")</f>
        <v>0</v>
      </c>
    </row>
    <row r="290" spans="1:68" ht="37.5" hidden="1" customHeight="1" x14ac:dyDescent="0.25">
      <c r="A290" s="54" t="s">
        <v>479</v>
      </c>
      <c r="B290" s="54" t="s">
        <v>480</v>
      </c>
      <c r="C290" s="31">
        <v>4301051506</v>
      </c>
      <c r="D290" s="754">
        <v>4680115881037</v>
      </c>
      <c r="E290" s="755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100</v>
      </c>
      <c r="L290" s="32"/>
      <c r="M290" s="33" t="s">
        <v>67</v>
      </c>
      <c r="N290" s="33"/>
      <c r="O290" s="32">
        <v>40</v>
      </c>
      <c r="P290" s="114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56"/>
        <v>0</v>
      </c>
      <c r="Z290" s="36" t="str">
        <f>IFERROR(IF(Y290=0,"",ROUNDUP(Y290/H290,0)*0.00902),"")</f>
        <v/>
      </c>
      <c r="AA290" s="56"/>
      <c r="AB290" s="57"/>
      <c r="AC290" s="369" t="s">
        <v>481</v>
      </c>
      <c r="AG290" s="64"/>
      <c r="AJ290" s="68"/>
      <c r="AK290" s="68">
        <v>0</v>
      </c>
      <c r="BB290" s="370" t="s">
        <v>1</v>
      </c>
      <c r="BM290" s="64">
        <f t="shared" si="57"/>
        <v>0</v>
      </c>
      <c r="BN290" s="64">
        <f t="shared" si="58"/>
        <v>0</v>
      </c>
      <c r="BO290" s="64">
        <f t="shared" si="59"/>
        <v>0</v>
      </c>
      <c r="BP290" s="64">
        <f t="shared" si="60"/>
        <v>0</v>
      </c>
    </row>
    <row r="291" spans="1:68" ht="27" hidden="1" customHeight="1" x14ac:dyDescent="0.25">
      <c r="A291" s="54" t="s">
        <v>482</v>
      </c>
      <c r="B291" s="54" t="s">
        <v>483</v>
      </c>
      <c r="C291" s="31">
        <v>4301051893</v>
      </c>
      <c r="D291" s="754">
        <v>4680115886186</v>
      </c>
      <c r="E291" s="755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101</v>
      </c>
      <c r="N291" s="33"/>
      <c r="O291" s="32">
        <v>45</v>
      </c>
      <c r="P291" s="80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56"/>
        <v>0</v>
      </c>
      <c r="Z291" s="36" t="str">
        <f>IFERROR(IF(Y291=0,"",ROUNDUP(Y291/H291,0)*0.00651),"")</f>
        <v/>
      </c>
      <c r="AA291" s="56"/>
      <c r="AB291" s="57"/>
      <c r="AC291" s="371" t="s">
        <v>484</v>
      </c>
      <c r="AG291" s="64"/>
      <c r="AJ291" s="68"/>
      <c r="AK291" s="68">
        <v>0</v>
      </c>
      <c r="BB291" s="372" t="s">
        <v>1</v>
      </c>
      <c r="BM291" s="64">
        <f t="shared" si="57"/>
        <v>0</v>
      </c>
      <c r="BN291" s="64">
        <f t="shared" si="58"/>
        <v>0</v>
      </c>
      <c r="BO291" s="64">
        <f t="shared" si="59"/>
        <v>0</v>
      </c>
      <c r="BP291" s="64">
        <f t="shared" si="60"/>
        <v>0</v>
      </c>
    </row>
    <row r="292" spans="1:68" ht="27" hidden="1" customHeight="1" x14ac:dyDescent="0.25">
      <c r="A292" s="54" t="s">
        <v>485</v>
      </c>
      <c r="B292" s="54" t="s">
        <v>486</v>
      </c>
      <c r="C292" s="31">
        <v>4301051795</v>
      </c>
      <c r="D292" s="754">
        <v>4680115881228</v>
      </c>
      <c r="E292" s="755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130</v>
      </c>
      <c r="N292" s="33"/>
      <c r="O292" s="32">
        <v>40</v>
      </c>
      <c r="P292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0</v>
      </c>
      <c r="Y292" s="742">
        <f t="shared" si="56"/>
        <v>0</v>
      </c>
      <c r="Z292" s="36" t="str">
        <f>IFERROR(IF(Y292=0,"",ROUNDUP(Y292/H292,0)*0.00651),"")</f>
        <v/>
      </c>
      <c r="AA292" s="56"/>
      <c r="AB292" s="57"/>
      <c r="AC292" s="373" t="s">
        <v>487</v>
      </c>
      <c r="AG292" s="64"/>
      <c r="AJ292" s="68"/>
      <c r="AK292" s="68">
        <v>0</v>
      </c>
      <c r="BB292" s="374" t="s">
        <v>1</v>
      </c>
      <c r="BM292" s="64">
        <f t="shared" si="57"/>
        <v>0</v>
      </c>
      <c r="BN292" s="64">
        <f t="shared" si="58"/>
        <v>0</v>
      </c>
      <c r="BO292" s="64">
        <f t="shared" si="59"/>
        <v>0</v>
      </c>
      <c r="BP292" s="64">
        <f t="shared" si="60"/>
        <v>0</v>
      </c>
    </row>
    <row r="293" spans="1:68" ht="37.5" hidden="1" customHeight="1" x14ac:dyDescent="0.25">
      <c r="A293" s="54" t="s">
        <v>488</v>
      </c>
      <c r="B293" s="54" t="s">
        <v>489</v>
      </c>
      <c r="C293" s="31">
        <v>4301051388</v>
      </c>
      <c r="D293" s="754">
        <v>4680115881211</v>
      </c>
      <c r="E293" s="755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101</v>
      </c>
      <c r="N293" s="33"/>
      <c r="O293" s="32">
        <v>45</v>
      </c>
      <c r="P293" s="7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0</v>
      </c>
      <c r="Y293" s="742">
        <f t="shared" si="56"/>
        <v>0</v>
      </c>
      <c r="Z293" s="36" t="str">
        <f>IFERROR(IF(Y293=0,"",ROUNDUP(Y293/H293,0)*0.00651),"")</f>
        <v/>
      </c>
      <c r="AA293" s="56"/>
      <c r="AB293" s="57"/>
      <c r="AC293" s="375" t="s">
        <v>478</v>
      </c>
      <c r="AG293" s="64"/>
      <c r="AJ293" s="68"/>
      <c r="AK293" s="68">
        <v>0</v>
      </c>
      <c r="BB293" s="376" t="s">
        <v>1</v>
      </c>
      <c r="BM293" s="64">
        <f t="shared" si="57"/>
        <v>0</v>
      </c>
      <c r="BN293" s="64">
        <f t="shared" si="58"/>
        <v>0</v>
      </c>
      <c r="BO293" s="64">
        <f t="shared" si="59"/>
        <v>0</v>
      </c>
      <c r="BP293" s="64">
        <f t="shared" si="60"/>
        <v>0</v>
      </c>
    </row>
    <row r="294" spans="1:68" ht="37.5" hidden="1" customHeight="1" x14ac:dyDescent="0.25">
      <c r="A294" s="54" t="s">
        <v>490</v>
      </c>
      <c r="B294" s="54" t="s">
        <v>491</v>
      </c>
      <c r="C294" s="31">
        <v>4301051378</v>
      </c>
      <c r="D294" s="754">
        <v>4680115881020</v>
      </c>
      <c r="E294" s="755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100</v>
      </c>
      <c r="L294" s="32"/>
      <c r="M294" s="33" t="s">
        <v>67</v>
      </c>
      <c r="N294" s="33"/>
      <c r="O294" s="32">
        <v>45</v>
      </c>
      <c r="P294" s="7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56"/>
        <v>0</v>
      </c>
      <c r="Z294" s="36" t="str">
        <f>IFERROR(IF(Y294=0,"",ROUNDUP(Y294/H294,0)*0.00937),"")</f>
        <v/>
      </c>
      <c r="AA294" s="56"/>
      <c r="AB294" s="57"/>
      <c r="AC294" s="377" t="s">
        <v>492</v>
      </c>
      <c r="AG294" s="64"/>
      <c r="AJ294" s="68"/>
      <c r="AK294" s="68">
        <v>0</v>
      </c>
      <c r="BB294" s="378" t="s">
        <v>1</v>
      </c>
      <c r="BM294" s="64">
        <f t="shared" si="57"/>
        <v>0</v>
      </c>
      <c r="BN294" s="64">
        <f t="shared" si="58"/>
        <v>0</v>
      </c>
      <c r="BO294" s="64">
        <f t="shared" si="59"/>
        <v>0</v>
      </c>
      <c r="BP294" s="64">
        <f t="shared" si="60"/>
        <v>0</v>
      </c>
    </row>
    <row r="295" spans="1:68" hidden="1" x14ac:dyDescent="0.2">
      <c r="A295" s="756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57"/>
      <c r="P295" s="771" t="s">
        <v>79</v>
      </c>
      <c r="Q295" s="772"/>
      <c r="R295" s="772"/>
      <c r="S295" s="772"/>
      <c r="T295" s="772"/>
      <c r="U295" s="772"/>
      <c r="V295" s="773"/>
      <c r="W295" s="37" t="s">
        <v>80</v>
      </c>
      <c r="X295" s="743">
        <f>IFERROR(X289/H289,"0")+IFERROR(X290/H290,"0")+IFERROR(X291/H291,"0")+IFERROR(X292/H292,"0")+IFERROR(X293/H293,"0")+IFERROR(X294/H294,"0")</f>
        <v>0</v>
      </c>
      <c r="Y295" s="743">
        <f>IFERROR(Y289/H289,"0")+IFERROR(Y290/H290,"0")+IFERROR(Y291/H291,"0")+IFERROR(Y292/H292,"0")+IFERROR(Y293/H293,"0")+IFERROR(Y294/H294,"0")</f>
        <v>0</v>
      </c>
      <c r="Z295" s="743">
        <f>IFERROR(IF(Z289="",0,Z289),"0")+IFERROR(IF(Z290="",0,Z290),"0")+IFERROR(IF(Z291="",0,Z291),"0")+IFERROR(IF(Z292="",0,Z292),"0")+IFERROR(IF(Z293="",0,Z293),"0")+IFERROR(IF(Z294="",0,Z294),"0")</f>
        <v>0</v>
      </c>
      <c r="AA295" s="744"/>
      <c r="AB295" s="744"/>
      <c r="AC295" s="744"/>
    </row>
    <row r="296" spans="1:68" hidden="1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57"/>
      <c r="P296" s="771" t="s">
        <v>79</v>
      </c>
      <c r="Q296" s="772"/>
      <c r="R296" s="772"/>
      <c r="S296" s="772"/>
      <c r="T296" s="772"/>
      <c r="U296" s="772"/>
      <c r="V296" s="773"/>
      <c r="W296" s="37" t="s">
        <v>68</v>
      </c>
      <c r="X296" s="743">
        <f>IFERROR(SUM(X289:X294),"0")</f>
        <v>0</v>
      </c>
      <c r="Y296" s="743">
        <f>IFERROR(SUM(Y289:Y294),"0")</f>
        <v>0</v>
      </c>
      <c r="Z296" s="37"/>
      <c r="AA296" s="744"/>
      <c r="AB296" s="744"/>
      <c r="AC296" s="744"/>
    </row>
    <row r="297" spans="1:68" ht="16.5" hidden="1" customHeight="1" x14ac:dyDescent="0.25">
      <c r="A297" s="770" t="s">
        <v>493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63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494</v>
      </c>
      <c r="B299" s="54" t="s">
        <v>495</v>
      </c>
      <c r="C299" s="31">
        <v>4301011306</v>
      </c>
      <c r="D299" s="754">
        <v>4607091389296</v>
      </c>
      <c r="E299" s="755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100</v>
      </c>
      <c r="L299" s="32"/>
      <c r="M299" s="33" t="s">
        <v>101</v>
      </c>
      <c r="N299" s="33"/>
      <c r="O299" s="32">
        <v>45</v>
      </c>
      <c r="P299" s="94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496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56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57"/>
      <c r="P300" s="771" t="s">
        <v>79</v>
      </c>
      <c r="Q300" s="772"/>
      <c r="R300" s="772"/>
      <c r="S300" s="772"/>
      <c r="T300" s="772"/>
      <c r="U300" s="772"/>
      <c r="V300" s="773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57"/>
      <c r="P301" s="771" t="s">
        <v>79</v>
      </c>
      <c r="Q301" s="772"/>
      <c r="R301" s="772"/>
      <c r="S301" s="772"/>
      <c r="T301" s="772"/>
      <c r="U301" s="772"/>
      <c r="V301" s="773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63" t="s">
        <v>145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497</v>
      </c>
      <c r="B303" s="54" t="s">
        <v>498</v>
      </c>
      <c r="C303" s="31">
        <v>4301031307</v>
      </c>
      <c r="D303" s="754">
        <v>4680115880344</v>
      </c>
      <c r="E303" s="755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108</v>
      </c>
      <c r="L303" s="32"/>
      <c r="M303" s="33" t="s">
        <v>67</v>
      </c>
      <c r="N303" s="33"/>
      <c r="O303" s="32">
        <v>40</v>
      </c>
      <c r="P303" s="10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499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56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57"/>
      <c r="P304" s="771" t="s">
        <v>79</v>
      </c>
      <c r="Q304" s="772"/>
      <c r="R304" s="772"/>
      <c r="S304" s="772"/>
      <c r="T304" s="772"/>
      <c r="U304" s="772"/>
      <c r="V304" s="773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57"/>
      <c r="P305" s="771" t="s">
        <v>79</v>
      </c>
      <c r="Q305" s="772"/>
      <c r="R305" s="772"/>
      <c r="S305" s="772"/>
      <c r="T305" s="772"/>
      <c r="U305" s="772"/>
      <c r="V305" s="773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63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500</v>
      </c>
      <c r="B307" s="54" t="s">
        <v>501</v>
      </c>
      <c r="C307" s="31">
        <v>4301051524</v>
      </c>
      <c r="D307" s="754">
        <v>4680115883062</v>
      </c>
      <c r="E307" s="755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130</v>
      </c>
      <c r="N307" s="33"/>
      <c r="O307" s="32">
        <v>45</v>
      </c>
      <c r="P307" s="76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502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503</v>
      </c>
      <c r="B308" s="54" t="s">
        <v>504</v>
      </c>
      <c r="C308" s="31">
        <v>4301051782</v>
      </c>
      <c r="D308" s="754">
        <v>4680115884618</v>
      </c>
      <c r="E308" s="755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100</v>
      </c>
      <c r="L308" s="32"/>
      <c r="M308" s="33" t="s">
        <v>101</v>
      </c>
      <c r="N308" s="33"/>
      <c r="O308" s="32">
        <v>45</v>
      </c>
      <c r="P308" s="10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505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56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57"/>
      <c r="P309" s="771" t="s">
        <v>79</v>
      </c>
      <c r="Q309" s="772"/>
      <c r="R309" s="772"/>
      <c r="S309" s="772"/>
      <c r="T309" s="772"/>
      <c r="U309" s="772"/>
      <c r="V309" s="773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57"/>
      <c r="P310" s="771" t="s">
        <v>79</v>
      </c>
      <c r="Q310" s="772"/>
      <c r="R310" s="772"/>
      <c r="S310" s="772"/>
      <c r="T310" s="772"/>
      <c r="U310" s="772"/>
      <c r="V310" s="773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70" t="s">
        <v>506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63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507</v>
      </c>
      <c r="B313" s="54" t="s">
        <v>508</v>
      </c>
      <c r="C313" s="31">
        <v>4301011353</v>
      </c>
      <c r="D313" s="754">
        <v>4607091389807</v>
      </c>
      <c r="E313" s="755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100</v>
      </c>
      <c r="L313" s="32"/>
      <c r="M313" s="33" t="s">
        <v>93</v>
      </c>
      <c r="N313" s="33"/>
      <c r="O313" s="32">
        <v>55</v>
      </c>
      <c r="P313" s="75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509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56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57"/>
      <c r="P314" s="771" t="s">
        <v>79</v>
      </c>
      <c r="Q314" s="772"/>
      <c r="R314" s="772"/>
      <c r="S314" s="772"/>
      <c r="T314" s="772"/>
      <c r="U314" s="772"/>
      <c r="V314" s="773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57"/>
      <c r="P315" s="771" t="s">
        <v>79</v>
      </c>
      <c r="Q315" s="772"/>
      <c r="R315" s="772"/>
      <c r="S315" s="772"/>
      <c r="T315" s="772"/>
      <c r="U315" s="772"/>
      <c r="V315" s="773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63" t="s">
        <v>145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510</v>
      </c>
      <c r="B317" s="54" t="s">
        <v>511</v>
      </c>
      <c r="C317" s="31">
        <v>4301031164</v>
      </c>
      <c r="D317" s="754">
        <v>4680115880481</v>
      </c>
      <c r="E317" s="755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108</v>
      </c>
      <c r="L317" s="32"/>
      <c r="M317" s="33" t="s">
        <v>67</v>
      </c>
      <c r="N317" s="33"/>
      <c r="O317" s="32">
        <v>40</v>
      </c>
      <c r="P317" s="83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512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56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57"/>
      <c r="P318" s="771" t="s">
        <v>79</v>
      </c>
      <c r="Q318" s="772"/>
      <c r="R318" s="772"/>
      <c r="S318" s="772"/>
      <c r="T318" s="772"/>
      <c r="U318" s="772"/>
      <c r="V318" s="773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57"/>
      <c r="P319" s="771" t="s">
        <v>79</v>
      </c>
      <c r="Q319" s="772"/>
      <c r="R319" s="772"/>
      <c r="S319" s="772"/>
      <c r="T319" s="772"/>
      <c r="U319" s="772"/>
      <c r="V319" s="773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63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513</v>
      </c>
      <c r="B321" s="54" t="s">
        <v>514</v>
      </c>
      <c r="C321" s="31">
        <v>4301051344</v>
      </c>
      <c r="D321" s="754">
        <v>4680115880412</v>
      </c>
      <c r="E321" s="755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101</v>
      </c>
      <c r="N321" s="33"/>
      <c r="O321" s="32">
        <v>45</v>
      </c>
      <c r="P321" s="89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515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516</v>
      </c>
      <c r="B322" s="54" t="s">
        <v>517</v>
      </c>
      <c r="C322" s="31">
        <v>4301051277</v>
      </c>
      <c r="D322" s="754">
        <v>4680115880511</v>
      </c>
      <c r="E322" s="755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101</v>
      </c>
      <c r="N322" s="33"/>
      <c r="O322" s="32">
        <v>40</v>
      </c>
      <c r="P322" s="99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518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56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57"/>
      <c r="P323" s="771" t="s">
        <v>79</v>
      </c>
      <c r="Q323" s="772"/>
      <c r="R323" s="772"/>
      <c r="S323" s="772"/>
      <c r="T323" s="772"/>
      <c r="U323" s="772"/>
      <c r="V323" s="773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57"/>
      <c r="P324" s="771" t="s">
        <v>79</v>
      </c>
      <c r="Q324" s="772"/>
      <c r="R324" s="772"/>
      <c r="S324" s="772"/>
      <c r="T324" s="772"/>
      <c r="U324" s="772"/>
      <c r="V324" s="773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70" t="s">
        <v>519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63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520</v>
      </c>
      <c r="B327" s="54" t="s">
        <v>521</v>
      </c>
      <c r="C327" s="31">
        <v>4301011593</v>
      </c>
      <c r="D327" s="754">
        <v>4680115882973</v>
      </c>
      <c r="E327" s="755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93</v>
      </c>
      <c r="N327" s="33"/>
      <c r="O327" s="32">
        <v>55</v>
      </c>
      <c r="P327" s="8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404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4301011594</v>
      </c>
      <c r="D328" s="754">
        <v>4680115883413</v>
      </c>
      <c r="E328" s="755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100</v>
      </c>
      <c r="L328" s="32"/>
      <c r="M328" s="33" t="s">
        <v>93</v>
      </c>
      <c r="N328" s="33"/>
      <c r="O328" s="32">
        <v>55</v>
      </c>
      <c r="P328" s="115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404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56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57"/>
      <c r="P329" s="771" t="s">
        <v>79</v>
      </c>
      <c r="Q329" s="772"/>
      <c r="R329" s="772"/>
      <c r="S329" s="772"/>
      <c r="T329" s="772"/>
      <c r="U329" s="772"/>
      <c r="V329" s="773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57"/>
      <c r="P330" s="771" t="s">
        <v>79</v>
      </c>
      <c r="Q330" s="772"/>
      <c r="R330" s="772"/>
      <c r="S330" s="772"/>
      <c r="T330" s="772"/>
      <c r="U330" s="772"/>
      <c r="V330" s="773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63" t="s">
        <v>145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524</v>
      </c>
      <c r="B332" s="54" t="s">
        <v>525</v>
      </c>
      <c r="C332" s="31">
        <v>4301031305</v>
      </c>
      <c r="D332" s="754">
        <v>4607091389845</v>
      </c>
      <c r="E332" s="755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108</v>
      </c>
      <c r="L332" s="32"/>
      <c r="M332" s="33" t="s">
        <v>67</v>
      </c>
      <c r="N332" s="33"/>
      <c r="O332" s="32">
        <v>40</v>
      </c>
      <c r="P332" s="85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526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527</v>
      </c>
      <c r="B333" s="54" t="s">
        <v>528</v>
      </c>
      <c r="C333" s="31">
        <v>4301031306</v>
      </c>
      <c r="D333" s="754">
        <v>4680115882881</v>
      </c>
      <c r="E333" s="755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108</v>
      </c>
      <c r="L333" s="32"/>
      <c r="M333" s="33" t="s">
        <v>67</v>
      </c>
      <c r="N333" s="33"/>
      <c r="O333" s="32">
        <v>40</v>
      </c>
      <c r="P333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526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56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57"/>
      <c r="P334" s="771" t="s">
        <v>79</v>
      </c>
      <c r="Q334" s="772"/>
      <c r="R334" s="772"/>
      <c r="S334" s="772"/>
      <c r="T334" s="772"/>
      <c r="U334" s="772"/>
      <c r="V334" s="773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57"/>
      <c r="P335" s="771" t="s">
        <v>79</v>
      </c>
      <c r="Q335" s="772"/>
      <c r="R335" s="772"/>
      <c r="S335" s="772"/>
      <c r="T335" s="772"/>
      <c r="U335" s="772"/>
      <c r="V335" s="773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63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529</v>
      </c>
      <c r="B337" s="54" t="s">
        <v>530</v>
      </c>
      <c r="C337" s="31">
        <v>4301051534</v>
      </c>
      <c r="D337" s="754">
        <v>4680115883390</v>
      </c>
      <c r="E337" s="755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101</v>
      </c>
      <c r="N337" s="33"/>
      <c r="O337" s="32">
        <v>40</v>
      </c>
      <c r="P337" s="108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531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56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57"/>
      <c r="P338" s="771" t="s">
        <v>79</v>
      </c>
      <c r="Q338" s="772"/>
      <c r="R338" s="772"/>
      <c r="S338" s="772"/>
      <c r="T338" s="772"/>
      <c r="U338" s="772"/>
      <c r="V338" s="773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57"/>
      <c r="P339" s="771" t="s">
        <v>79</v>
      </c>
      <c r="Q339" s="772"/>
      <c r="R339" s="772"/>
      <c r="S339" s="772"/>
      <c r="T339" s="772"/>
      <c r="U339" s="772"/>
      <c r="V339" s="773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70" t="s">
        <v>532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63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533</v>
      </c>
      <c r="B342" s="54" t="s">
        <v>534</v>
      </c>
      <c r="C342" s="31">
        <v>4301011728</v>
      </c>
      <c r="D342" s="754">
        <v>4680115885141</v>
      </c>
      <c r="E342" s="755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108</v>
      </c>
      <c r="L342" s="32"/>
      <c r="M342" s="33" t="s">
        <v>101</v>
      </c>
      <c r="N342" s="33"/>
      <c r="O342" s="32">
        <v>55</v>
      </c>
      <c r="P342" s="82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535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56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57"/>
      <c r="P343" s="771" t="s">
        <v>79</v>
      </c>
      <c r="Q343" s="772"/>
      <c r="R343" s="772"/>
      <c r="S343" s="772"/>
      <c r="T343" s="772"/>
      <c r="U343" s="772"/>
      <c r="V343" s="773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57"/>
      <c r="P344" s="771" t="s">
        <v>79</v>
      </c>
      <c r="Q344" s="772"/>
      <c r="R344" s="772"/>
      <c r="S344" s="772"/>
      <c r="T344" s="772"/>
      <c r="U344" s="772"/>
      <c r="V344" s="773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70" t="s">
        <v>536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63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537</v>
      </c>
      <c r="B347" s="54" t="s">
        <v>538</v>
      </c>
      <c r="C347" s="31">
        <v>4301012024</v>
      </c>
      <c r="D347" s="754">
        <v>4680115885615</v>
      </c>
      <c r="E347" s="755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55</v>
      </c>
      <c r="P347" s="83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1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539</v>
      </c>
      <c r="AG347" s="64"/>
      <c r="AJ347" s="68"/>
      <c r="AK347" s="68">
        <v>0</v>
      </c>
      <c r="BB347" s="408" t="s">
        <v>1</v>
      </c>
      <c r="BM347" s="64">
        <f t="shared" ref="BM347:BM354" si="62">IFERROR(X347*I347/H347,"0")</f>
        <v>0</v>
      </c>
      <c r="BN347" s="64">
        <f t="shared" ref="BN347:BN354" si="63">IFERROR(Y347*I347/H347,"0")</f>
        <v>0</v>
      </c>
      <c r="BO347" s="64">
        <f t="shared" ref="BO347:BO354" si="64">IFERROR(1/J347*(X347/H347),"0")</f>
        <v>0</v>
      </c>
      <c r="BP347" s="64">
        <f t="shared" ref="BP347:BP354" si="65">IFERROR(1/J347*(Y347/H347),"0")</f>
        <v>0</v>
      </c>
    </row>
    <row r="348" spans="1:68" ht="27" hidden="1" customHeight="1" x14ac:dyDescent="0.25">
      <c r="A348" s="54" t="s">
        <v>540</v>
      </c>
      <c r="B348" s="54" t="s">
        <v>541</v>
      </c>
      <c r="C348" s="31">
        <v>4301011911</v>
      </c>
      <c r="D348" s="754">
        <v>4680115885554</v>
      </c>
      <c r="E348" s="755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394</v>
      </c>
      <c r="N348" s="33"/>
      <c r="O348" s="32">
        <v>55</v>
      </c>
      <c r="P348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1"/>
        <v>0</v>
      </c>
      <c r="Z348" s="36" t="str">
        <f>IFERROR(IF(Y348=0,"",ROUNDUP(Y348/H348,0)*0.02039),"")</f>
        <v/>
      </c>
      <c r="AA348" s="56"/>
      <c r="AB348" s="57"/>
      <c r="AC348" s="409" t="s">
        <v>542</v>
      </c>
      <c r="AG348" s="64"/>
      <c r="AJ348" s="68"/>
      <c r="AK348" s="68">
        <v>0</v>
      </c>
      <c r="BB348" s="410" t="s">
        <v>1</v>
      </c>
      <c r="BM348" s="64">
        <f t="shared" si="62"/>
        <v>0</v>
      </c>
      <c r="BN348" s="64">
        <f t="shared" si="63"/>
        <v>0</v>
      </c>
      <c r="BO348" s="64">
        <f t="shared" si="64"/>
        <v>0</v>
      </c>
      <c r="BP348" s="64">
        <f t="shared" si="65"/>
        <v>0</v>
      </c>
    </row>
    <row r="349" spans="1:68" ht="27" hidden="1" customHeight="1" x14ac:dyDescent="0.25">
      <c r="A349" s="54" t="s">
        <v>540</v>
      </c>
      <c r="B349" s="54" t="s">
        <v>543</v>
      </c>
      <c r="C349" s="31">
        <v>4301012016</v>
      </c>
      <c r="D349" s="754">
        <v>4680115885554</v>
      </c>
      <c r="E349" s="755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101</v>
      </c>
      <c r="N349" s="33"/>
      <c r="O349" s="32">
        <v>55</v>
      </c>
      <c r="P349" s="8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1"/>
        <v>0</v>
      </c>
      <c r="Z349" s="36" t="str">
        <f>IFERROR(IF(Y349=0,"",ROUNDUP(Y349/H349,0)*0.01898),"")</f>
        <v/>
      </c>
      <c r="AA349" s="56"/>
      <c r="AB349" s="57"/>
      <c r="AC349" s="411" t="s">
        <v>544</v>
      </c>
      <c r="AG349" s="64"/>
      <c r="AJ349" s="68"/>
      <c r="AK349" s="68">
        <v>0</v>
      </c>
      <c r="BB349" s="412" t="s">
        <v>1</v>
      </c>
      <c r="BM349" s="64">
        <f t="shared" si="62"/>
        <v>0</v>
      </c>
      <c r="BN349" s="64">
        <f t="shared" si="63"/>
        <v>0</v>
      </c>
      <c r="BO349" s="64">
        <f t="shared" si="64"/>
        <v>0</v>
      </c>
      <c r="BP349" s="64">
        <f t="shared" si="65"/>
        <v>0</v>
      </c>
    </row>
    <row r="350" spans="1:68" ht="37.5" hidden="1" customHeight="1" x14ac:dyDescent="0.25">
      <c r="A350" s="54" t="s">
        <v>545</v>
      </c>
      <c r="B350" s="54" t="s">
        <v>546</v>
      </c>
      <c r="C350" s="31">
        <v>4301011858</v>
      </c>
      <c r="D350" s="754">
        <v>4680115885646</v>
      </c>
      <c r="E350" s="755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93</v>
      </c>
      <c r="N350" s="33"/>
      <c r="O350" s="32">
        <v>55</v>
      </c>
      <c r="P350" s="106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1"/>
        <v>0</v>
      </c>
      <c r="Z350" s="36" t="str">
        <f>IFERROR(IF(Y350=0,"",ROUNDUP(Y350/H350,0)*0.01898),"")</f>
        <v/>
      </c>
      <c r="AA350" s="56"/>
      <c r="AB350" s="57"/>
      <c r="AC350" s="413" t="s">
        <v>547</v>
      </c>
      <c r="AG350" s="64"/>
      <c r="AJ350" s="68"/>
      <c r="AK350" s="68">
        <v>0</v>
      </c>
      <c r="BB350" s="414" t="s">
        <v>1</v>
      </c>
      <c r="BM350" s="64">
        <f t="shared" si="62"/>
        <v>0</v>
      </c>
      <c r="BN350" s="64">
        <f t="shared" si="63"/>
        <v>0</v>
      </c>
      <c r="BO350" s="64">
        <f t="shared" si="64"/>
        <v>0</v>
      </c>
      <c r="BP350" s="64">
        <f t="shared" si="65"/>
        <v>0</v>
      </c>
    </row>
    <row r="351" spans="1:68" ht="27" hidden="1" customHeight="1" x14ac:dyDescent="0.25">
      <c r="A351" s="54" t="s">
        <v>548</v>
      </c>
      <c r="B351" s="54" t="s">
        <v>549</v>
      </c>
      <c r="C351" s="31">
        <v>4301011857</v>
      </c>
      <c r="D351" s="754">
        <v>4680115885622</v>
      </c>
      <c r="E351" s="755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100</v>
      </c>
      <c r="L351" s="32"/>
      <c r="M351" s="33" t="s">
        <v>93</v>
      </c>
      <c r="N351" s="33"/>
      <c r="O351" s="32">
        <v>55</v>
      </c>
      <c r="P351" s="10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1"/>
        <v>0</v>
      </c>
      <c r="Z351" s="36" t="str">
        <f>IFERROR(IF(Y351=0,"",ROUNDUP(Y351/H351,0)*0.00902),"")</f>
        <v/>
      </c>
      <c r="AA351" s="56"/>
      <c r="AB351" s="57"/>
      <c r="AC351" s="415" t="s">
        <v>550</v>
      </c>
      <c r="AG351" s="64"/>
      <c r="AJ351" s="68"/>
      <c r="AK351" s="68">
        <v>0</v>
      </c>
      <c r="BB351" s="416" t="s">
        <v>1</v>
      </c>
      <c r="BM351" s="64">
        <f t="shared" si="62"/>
        <v>0</v>
      </c>
      <c r="BN351" s="64">
        <f t="shared" si="63"/>
        <v>0</v>
      </c>
      <c r="BO351" s="64">
        <f t="shared" si="64"/>
        <v>0</v>
      </c>
      <c r="BP351" s="64">
        <f t="shared" si="65"/>
        <v>0</v>
      </c>
    </row>
    <row r="352" spans="1:68" ht="27" hidden="1" customHeight="1" x14ac:dyDescent="0.25">
      <c r="A352" s="54" t="s">
        <v>551</v>
      </c>
      <c r="B352" s="54" t="s">
        <v>552</v>
      </c>
      <c r="C352" s="31">
        <v>4301011573</v>
      </c>
      <c r="D352" s="754">
        <v>4680115881938</v>
      </c>
      <c r="E352" s="755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100</v>
      </c>
      <c r="L352" s="32"/>
      <c r="M352" s="33" t="s">
        <v>93</v>
      </c>
      <c r="N352" s="33"/>
      <c r="O352" s="32">
        <v>90</v>
      </c>
      <c r="P352" s="107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1"/>
        <v>0</v>
      </c>
      <c r="Z352" s="36" t="str">
        <f>IFERROR(IF(Y352=0,"",ROUNDUP(Y352/H352,0)*0.00902),"")</f>
        <v/>
      </c>
      <c r="AA352" s="56"/>
      <c r="AB352" s="57"/>
      <c r="AC352" s="417" t="s">
        <v>553</v>
      </c>
      <c r="AG352" s="64"/>
      <c r="AJ352" s="68"/>
      <c r="AK352" s="68">
        <v>0</v>
      </c>
      <c r="BB352" s="418" t="s">
        <v>1</v>
      </c>
      <c r="BM352" s="64">
        <f t="shared" si="62"/>
        <v>0</v>
      </c>
      <c r="BN352" s="64">
        <f t="shared" si="63"/>
        <v>0</v>
      </c>
      <c r="BO352" s="64">
        <f t="shared" si="64"/>
        <v>0</v>
      </c>
      <c r="BP352" s="64">
        <f t="shared" si="65"/>
        <v>0</v>
      </c>
    </row>
    <row r="353" spans="1:68" ht="27" hidden="1" customHeight="1" x14ac:dyDescent="0.25">
      <c r="A353" s="54" t="s">
        <v>554</v>
      </c>
      <c r="B353" s="54" t="s">
        <v>555</v>
      </c>
      <c r="C353" s="31">
        <v>4301011337</v>
      </c>
      <c r="D353" s="754">
        <v>4607091386011</v>
      </c>
      <c r="E353" s="755"/>
      <c r="F353" s="740">
        <v>0.5</v>
      </c>
      <c r="G353" s="32">
        <v>10</v>
      </c>
      <c r="H353" s="740">
        <v>5</v>
      </c>
      <c r="I353" s="740">
        <v>5.21</v>
      </c>
      <c r="J353" s="32">
        <v>132</v>
      </c>
      <c r="K353" s="32" t="s">
        <v>100</v>
      </c>
      <c r="L353" s="32"/>
      <c r="M353" s="33" t="s">
        <v>93</v>
      </c>
      <c r="N353" s="33"/>
      <c r="O353" s="32">
        <v>55</v>
      </c>
      <c r="P353" s="10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1"/>
        <v>0</v>
      </c>
      <c r="Z353" s="36" t="str">
        <f>IFERROR(IF(Y353=0,"",ROUNDUP(Y353/H353,0)*0.00902),"")</f>
        <v/>
      </c>
      <c r="AA353" s="56"/>
      <c r="AB353" s="57"/>
      <c r="AC353" s="419" t="s">
        <v>556</v>
      </c>
      <c r="AG353" s="64"/>
      <c r="AJ353" s="68"/>
      <c r="AK353" s="68">
        <v>0</v>
      </c>
      <c r="BB353" s="420" t="s">
        <v>1</v>
      </c>
      <c r="BM353" s="64">
        <f t="shared" si="62"/>
        <v>0</v>
      </c>
      <c r="BN353" s="64">
        <f t="shared" si="63"/>
        <v>0</v>
      </c>
      <c r="BO353" s="64">
        <f t="shared" si="64"/>
        <v>0</v>
      </c>
      <c r="BP353" s="64">
        <f t="shared" si="65"/>
        <v>0</v>
      </c>
    </row>
    <row r="354" spans="1:68" ht="27" hidden="1" customHeight="1" x14ac:dyDescent="0.25">
      <c r="A354" s="54" t="s">
        <v>557</v>
      </c>
      <c r="B354" s="54" t="s">
        <v>558</v>
      </c>
      <c r="C354" s="31">
        <v>4301011859</v>
      </c>
      <c r="D354" s="754">
        <v>4680115885608</v>
      </c>
      <c r="E354" s="755"/>
      <c r="F354" s="740">
        <v>0.4</v>
      </c>
      <c r="G354" s="32">
        <v>10</v>
      </c>
      <c r="H354" s="740">
        <v>4</v>
      </c>
      <c r="I354" s="740">
        <v>4.21</v>
      </c>
      <c r="J354" s="32">
        <v>132</v>
      </c>
      <c r="K354" s="32" t="s">
        <v>100</v>
      </c>
      <c r="L354" s="32"/>
      <c r="M354" s="33" t="s">
        <v>93</v>
      </c>
      <c r="N354" s="33"/>
      <c r="O354" s="32">
        <v>55</v>
      </c>
      <c r="P354" s="8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1"/>
        <v>0</v>
      </c>
      <c r="Z354" s="36" t="str">
        <f>IFERROR(IF(Y354=0,"",ROUNDUP(Y354/H354,0)*0.00902),"")</f>
        <v/>
      </c>
      <c r="AA354" s="56"/>
      <c r="AB354" s="57"/>
      <c r="AC354" s="421" t="s">
        <v>544</v>
      </c>
      <c r="AG354" s="64"/>
      <c r="AJ354" s="68"/>
      <c r="AK354" s="68">
        <v>0</v>
      </c>
      <c r="BB354" s="422" t="s">
        <v>1</v>
      </c>
      <c r="BM354" s="64">
        <f t="shared" si="62"/>
        <v>0</v>
      </c>
      <c r="BN354" s="64">
        <f t="shared" si="63"/>
        <v>0</v>
      </c>
      <c r="BO354" s="64">
        <f t="shared" si="64"/>
        <v>0</v>
      </c>
      <c r="BP354" s="64">
        <f t="shared" si="65"/>
        <v>0</v>
      </c>
    </row>
    <row r="355" spans="1:68" hidden="1" x14ac:dyDescent="0.2">
      <c r="A355" s="756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57"/>
      <c r="P355" s="771" t="s">
        <v>79</v>
      </c>
      <c r="Q355" s="772"/>
      <c r="R355" s="772"/>
      <c r="S355" s="772"/>
      <c r="T355" s="772"/>
      <c r="U355" s="772"/>
      <c r="V355" s="773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57"/>
      <c r="P356" s="771" t="s">
        <v>79</v>
      </c>
      <c r="Q356" s="772"/>
      <c r="R356" s="772"/>
      <c r="S356" s="772"/>
      <c r="T356" s="772"/>
      <c r="U356" s="772"/>
      <c r="V356" s="773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63" t="s">
        <v>145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559</v>
      </c>
      <c r="B358" s="54" t="s">
        <v>560</v>
      </c>
      <c r="C358" s="31">
        <v>4301030878</v>
      </c>
      <c r="D358" s="754">
        <v>4607091387193</v>
      </c>
      <c r="E358" s="755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100</v>
      </c>
      <c r="L358" s="32"/>
      <c r="M358" s="33" t="s">
        <v>67</v>
      </c>
      <c r="N358" s="33"/>
      <c r="O358" s="32">
        <v>35</v>
      </c>
      <c r="P358" s="10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562</v>
      </c>
      <c r="B359" s="54" t="s">
        <v>563</v>
      </c>
      <c r="C359" s="31">
        <v>4301031153</v>
      </c>
      <c r="D359" s="754">
        <v>4607091387230</v>
      </c>
      <c r="E359" s="755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100</v>
      </c>
      <c r="L359" s="32"/>
      <c r="M359" s="33" t="s">
        <v>67</v>
      </c>
      <c r="N359" s="33"/>
      <c r="O359" s="32">
        <v>40</v>
      </c>
      <c r="P359" s="8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565</v>
      </c>
      <c r="B360" s="54" t="s">
        <v>566</v>
      </c>
      <c r="C360" s="31">
        <v>4301031154</v>
      </c>
      <c r="D360" s="754">
        <v>4607091387292</v>
      </c>
      <c r="E360" s="755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100</v>
      </c>
      <c r="L360" s="32"/>
      <c r="M360" s="33" t="s">
        <v>67</v>
      </c>
      <c r="N360" s="33"/>
      <c r="O360" s="32">
        <v>45</v>
      </c>
      <c r="P360" s="76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568</v>
      </c>
      <c r="B361" s="54" t="s">
        <v>569</v>
      </c>
      <c r="C361" s="31">
        <v>4301031152</v>
      </c>
      <c r="D361" s="754">
        <v>4607091387285</v>
      </c>
      <c r="E361" s="755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108</v>
      </c>
      <c r="L361" s="32"/>
      <c r="M361" s="33" t="s">
        <v>67</v>
      </c>
      <c r="N361" s="33"/>
      <c r="O361" s="32">
        <v>40</v>
      </c>
      <c r="P361" s="10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564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56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57"/>
      <c r="P362" s="771" t="s">
        <v>79</v>
      </c>
      <c r="Q362" s="772"/>
      <c r="R362" s="772"/>
      <c r="S362" s="772"/>
      <c r="T362" s="772"/>
      <c r="U362" s="772"/>
      <c r="V362" s="773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57"/>
      <c r="P363" s="771" t="s">
        <v>79</v>
      </c>
      <c r="Q363" s="772"/>
      <c r="R363" s="772"/>
      <c r="S363" s="772"/>
      <c r="T363" s="772"/>
      <c r="U363" s="772"/>
      <c r="V363" s="773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63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570</v>
      </c>
      <c r="B365" s="54" t="s">
        <v>571</v>
      </c>
      <c r="C365" s="31">
        <v>4301051100</v>
      </c>
      <c r="D365" s="754">
        <v>4607091387766</v>
      </c>
      <c r="E365" s="755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101</v>
      </c>
      <c r="N365" s="33"/>
      <c r="O365" s="32">
        <v>40</v>
      </c>
      <c r="P365" s="8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66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572</v>
      </c>
      <c r="AG365" s="64"/>
      <c r="AJ365" s="68"/>
      <c r="AK365" s="68">
        <v>0</v>
      </c>
      <c r="BB365" s="432" t="s">
        <v>1</v>
      </c>
      <c r="BM365" s="64">
        <f t="shared" ref="BM365:BM370" si="67">IFERROR(X365*I365/H365,"0")</f>
        <v>0</v>
      </c>
      <c r="BN365" s="64">
        <f t="shared" ref="BN365:BN370" si="68">IFERROR(Y365*I365/H365,"0")</f>
        <v>0</v>
      </c>
      <c r="BO365" s="64">
        <f t="shared" ref="BO365:BO370" si="69">IFERROR(1/J365*(X365/H365),"0")</f>
        <v>0</v>
      </c>
      <c r="BP365" s="64">
        <f t="shared" ref="BP365:BP370" si="70">IFERROR(1/J365*(Y365/H365),"0")</f>
        <v>0</v>
      </c>
    </row>
    <row r="366" spans="1:68" ht="27" hidden="1" customHeight="1" x14ac:dyDescent="0.25">
      <c r="A366" s="54" t="s">
        <v>573</v>
      </c>
      <c r="B366" s="54" t="s">
        <v>574</v>
      </c>
      <c r="C366" s="31">
        <v>4301051818</v>
      </c>
      <c r="D366" s="754">
        <v>4607091387957</v>
      </c>
      <c r="E366" s="755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101</v>
      </c>
      <c r="N366" s="33"/>
      <c r="O366" s="32">
        <v>40</v>
      </c>
      <c r="P366" s="11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66"/>
        <v>0</v>
      </c>
      <c r="Z366" s="36" t="str">
        <f>IFERROR(IF(Y366=0,"",ROUNDUP(Y366/H366,0)*0.01898),"")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 t="shared" si="67"/>
        <v>0</v>
      </c>
      <c r="BN366" s="64">
        <f t="shared" si="68"/>
        <v>0</v>
      </c>
      <c r="BO366" s="64">
        <f t="shared" si="69"/>
        <v>0</v>
      </c>
      <c r="BP366" s="64">
        <f t="shared" si="70"/>
        <v>0</v>
      </c>
    </row>
    <row r="367" spans="1:68" ht="27" hidden="1" customHeight="1" x14ac:dyDescent="0.25">
      <c r="A367" s="54" t="s">
        <v>576</v>
      </c>
      <c r="B367" s="54" t="s">
        <v>577</v>
      </c>
      <c r="C367" s="31">
        <v>4301051819</v>
      </c>
      <c r="D367" s="754">
        <v>4607091387964</v>
      </c>
      <c r="E367" s="755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101</v>
      </c>
      <c r="N367" s="33"/>
      <c r="O367" s="32">
        <v>40</v>
      </c>
      <c r="P367" s="8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66"/>
        <v>0</v>
      </c>
      <c r="Z367" s="36" t="str">
        <f>IFERROR(IF(Y367=0,"",ROUNDUP(Y367/H367,0)*0.01898),"")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 t="shared" si="67"/>
        <v>0</v>
      </c>
      <c r="BN367" s="64">
        <f t="shared" si="68"/>
        <v>0</v>
      </c>
      <c r="BO367" s="64">
        <f t="shared" si="69"/>
        <v>0</v>
      </c>
      <c r="BP367" s="64">
        <f t="shared" si="70"/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4301051734</v>
      </c>
      <c r="D368" s="754">
        <v>4680115884588</v>
      </c>
      <c r="E368" s="755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101</v>
      </c>
      <c r="N368" s="33"/>
      <c r="O368" s="32">
        <v>40</v>
      </c>
      <c r="P368" s="8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66"/>
        <v>0</v>
      </c>
      <c r="Z368" s="36" t="str">
        <f>IFERROR(IF(Y368=0,"",ROUNDUP(Y368/H368,0)*0.00651),"")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 t="shared" si="67"/>
        <v>0</v>
      </c>
      <c r="BN368" s="64">
        <f t="shared" si="68"/>
        <v>0</v>
      </c>
      <c r="BO368" s="64">
        <f t="shared" si="69"/>
        <v>0</v>
      </c>
      <c r="BP368" s="64">
        <f t="shared" si="70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4301051131</v>
      </c>
      <c r="D369" s="754">
        <v>4607091387537</v>
      </c>
      <c r="E369" s="755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101</v>
      </c>
      <c r="N369" s="33"/>
      <c r="O369" s="32">
        <v>40</v>
      </c>
      <c r="P369" s="83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66"/>
        <v>0</v>
      </c>
      <c r="Z369" s="36" t="str">
        <f>IFERROR(IF(Y369=0,"",ROUNDUP(Y369/H369,0)*0.00651),"")</f>
        <v/>
      </c>
      <c r="AA369" s="56"/>
      <c r="AB369" s="57"/>
      <c r="AC369" s="439" t="s">
        <v>584</v>
      </c>
      <c r="AG369" s="64"/>
      <c r="AJ369" s="68"/>
      <c r="AK369" s="68">
        <v>0</v>
      </c>
      <c r="BB369" s="440" t="s">
        <v>1</v>
      </c>
      <c r="BM369" s="64">
        <f t="shared" si="67"/>
        <v>0</v>
      </c>
      <c r="BN369" s="64">
        <f t="shared" si="68"/>
        <v>0</v>
      </c>
      <c r="BO369" s="64">
        <f t="shared" si="69"/>
        <v>0</v>
      </c>
      <c r="BP369" s="64">
        <f t="shared" si="70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4301051578</v>
      </c>
      <c r="D370" s="754">
        <v>4607091387513</v>
      </c>
      <c r="E370" s="755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130</v>
      </c>
      <c r="N370" s="33"/>
      <c r="O370" s="32">
        <v>40</v>
      </c>
      <c r="P370" s="7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66"/>
        <v>0</v>
      </c>
      <c r="Z370" s="36" t="str">
        <f>IFERROR(IF(Y370=0,"",ROUNDUP(Y370/H370,0)*0.00651),"")</f>
        <v/>
      </c>
      <c r="AA370" s="56"/>
      <c r="AB370" s="57"/>
      <c r="AC370" s="441" t="s">
        <v>587</v>
      </c>
      <c r="AG370" s="64"/>
      <c r="AJ370" s="68"/>
      <c r="AK370" s="68">
        <v>0</v>
      </c>
      <c r="BB370" s="442" t="s">
        <v>1</v>
      </c>
      <c r="BM370" s="64">
        <f t="shared" si="67"/>
        <v>0</v>
      </c>
      <c r="BN370" s="64">
        <f t="shared" si="68"/>
        <v>0</v>
      </c>
      <c r="BO370" s="64">
        <f t="shared" si="69"/>
        <v>0</v>
      </c>
      <c r="BP370" s="64">
        <f t="shared" si="70"/>
        <v>0</v>
      </c>
    </row>
    <row r="371" spans="1:68" hidden="1" x14ac:dyDescent="0.2">
      <c r="A371" s="756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57"/>
      <c r="P371" s="771" t="s">
        <v>79</v>
      </c>
      <c r="Q371" s="772"/>
      <c r="R371" s="772"/>
      <c r="S371" s="772"/>
      <c r="T371" s="772"/>
      <c r="U371" s="772"/>
      <c r="V371" s="773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57"/>
      <c r="P372" s="771" t="s">
        <v>79</v>
      </c>
      <c r="Q372" s="772"/>
      <c r="R372" s="772"/>
      <c r="S372" s="772"/>
      <c r="T372" s="772"/>
      <c r="U372" s="772"/>
      <c r="V372" s="773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63" t="s">
        <v>176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hidden="1" customHeight="1" x14ac:dyDescent="0.25">
      <c r="A374" s="54" t="s">
        <v>588</v>
      </c>
      <c r="B374" s="54" t="s">
        <v>589</v>
      </c>
      <c r="C374" s="31">
        <v>4301060387</v>
      </c>
      <c r="D374" s="754">
        <v>4607091380880</v>
      </c>
      <c r="E374" s="755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101</v>
      </c>
      <c r="N374" s="33"/>
      <c r="O374" s="32">
        <v>30</v>
      </c>
      <c r="P374" s="100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0</v>
      </c>
      <c r="Y374" s="742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43" t="s">
        <v>590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591</v>
      </c>
      <c r="B375" s="54" t="s">
        <v>592</v>
      </c>
      <c r="C375" s="31">
        <v>4301060406</v>
      </c>
      <c r="D375" s="754">
        <v>4607091384482</v>
      </c>
      <c r="E375" s="755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101</v>
      </c>
      <c r="N375" s="33"/>
      <c r="O375" s="32">
        <v>30</v>
      </c>
      <c r="P375" s="96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0</v>
      </c>
      <c r="Y375" s="742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45" t="s">
        <v>593</v>
      </c>
      <c r="AG375" s="64"/>
      <c r="AJ375" s="68"/>
      <c r="AK375" s="68">
        <v>0</v>
      </c>
      <c r="BB375" s="446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16.5" hidden="1" customHeight="1" x14ac:dyDescent="0.25">
      <c r="A376" s="54" t="s">
        <v>594</v>
      </c>
      <c r="B376" s="54" t="s">
        <v>595</v>
      </c>
      <c r="C376" s="31">
        <v>4301060484</v>
      </c>
      <c r="D376" s="754">
        <v>4607091380897</v>
      </c>
      <c r="E376" s="755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130</v>
      </c>
      <c r="N376" s="33"/>
      <c r="O376" s="32">
        <v>30</v>
      </c>
      <c r="P376" s="104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0</v>
      </c>
      <c r="Y376" s="742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756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57"/>
      <c r="P377" s="771" t="s">
        <v>79</v>
      </c>
      <c r="Q377" s="772"/>
      <c r="R377" s="772"/>
      <c r="S377" s="772"/>
      <c r="T377" s="772"/>
      <c r="U377" s="772"/>
      <c r="V377" s="773"/>
      <c r="W377" s="37" t="s">
        <v>80</v>
      </c>
      <c r="X377" s="743">
        <f>IFERROR(X374/H374,"0")+IFERROR(X375/H375,"0")+IFERROR(X376/H376,"0")</f>
        <v>0</v>
      </c>
      <c r="Y377" s="743">
        <f>IFERROR(Y374/H374,"0")+IFERROR(Y375/H375,"0")+IFERROR(Y376/H376,"0")</f>
        <v>0</v>
      </c>
      <c r="Z377" s="743">
        <f>IFERROR(IF(Z374="",0,Z374),"0")+IFERROR(IF(Z375="",0,Z375),"0")+IFERROR(IF(Z376="",0,Z376),"0")</f>
        <v>0</v>
      </c>
      <c r="AA377" s="744"/>
      <c r="AB377" s="744"/>
      <c r="AC377" s="744"/>
    </row>
    <row r="378" spans="1:68" hidden="1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57"/>
      <c r="P378" s="771" t="s">
        <v>79</v>
      </c>
      <c r="Q378" s="772"/>
      <c r="R378" s="772"/>
      <c r="S378" s="772"/>
      <c r="T378" s="772"/>
      <c r="U378" s="772"/>
      <c r="V378" s="773"/>
      <c r="W378" s="37" t="s">
        <v>68</v>
      </c>
      <c r="X378" s="743">
        <f>IFERROR(SUM(X374:X376),"0")</f>
        <v>0</v>
      </c>
      <c r="Y378" s="743">
        <f>IFERROR(SUM(Y374:Y376),"0")</f>
        <v>0</v>
      </c>
      <c r="Z378" s="37"/>
      <c r="AA378" s="744"/>
      <c r="AB378" s="744"/>
      <c r="AC378" s="744"/>
    </row>
    <row r="379" spans="1:68" ht="14.25" hidden="1" customHeight="1" x14ac:dyDescent="0.25">
      <c r="A379" s="763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27" hidden="1" customHeight="1" x14ac:dyDescent="0.25">
      <c r="A380" s="54" t="s">
        <v>597</v>
      </c>
      <c r="B380" s="54" t="s">
        <v>598</v>
      </c>
      <c r="C380" s="31">
        <v>4301030235</v>
      </c>
      <c r="D380" s="754">
        <v>4607091388381</v>
      </c>
      <c r="E380" s="755"/>
      <c r="F380" s="740">
        <v>0.38</v>
      </c>
      <c r="G380" s="32">
        <v>8</v>
      </c>
      <c r="H380" s="740">
        <v>3.04</v>
      </c>
      <c r="I380" s="740">
        <v>3.33</v>
      </c>
      <c r="J380" s="32">
        <v>132</v>
      </c>
      <c r="K380" s="32" t="s">
        <v>100</v>
      </c>
      <c r="L380" s="32"/>
      <c r="M380" s="33" t="s">
        <v>84</v>
      </c>
      <c r="N380" s="33"/>
      <c r="O380" s="32">
        <v>180</v>
      </c>
      <c r="P380" s="978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4301030232</v>
      </c>
      <c r="D381" s="754">
        <v>4607091388374</v>
      </c>
      <c r="E381" s="755"/>
      <c r="F381" s="740">
        <v>0.38</v>
      </c>
      <c r="G381" s="32">
        <v>8</v>
      </c>
      <c r="H381" s="740">
        <v>3.04</v>
      </c>
      <c r="I381" s="740">
        <v>3.29</v>
      </c>
      <c r="J381" s="32">
        <v>132</v>
      </c>
      <c r="K381" s="32" t="s">
        <v>100</v>
      </c>
      <c r="L381" s="32"/>
      <c r="M381" s="33" t="s">
        <v>84</v>
      </c>
      <c r="N381" s="33"/>
      <c r="O381" s="32">
        <v>180</v>
      </c>
      <c r="P381" s="1137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54">
        <v>4607091383102</v>
      </c>
      <c r="E382" s="755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110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607</v>
      </c>
      <c r="B383" s="54" t="s">
        <v>608</v>
      </c>
      <c r="C383" s="31">
        <v>4301030233</v>
      </c>
      <c r="D383" s="754">
        <v>4607091388404</v>
      </c>
      <c r="E383" s="755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0</v>
      </c>
      <c r="Y383" s="742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56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57"/>
      <c r="P384" s="771" t="s">
        <v>79</v>
      </c>
      <c r="Q384" s="772"/>
      <c r="R384" s="772"/>
      <c r="S384" s="772"/>
      <c r="T384" s="772"/>
      <c r="U384" s="772"/>
      <c r="V384" s="773"/>
      <c r="W384" s="37" t="s">
        <v>80</v>
      </c>
      <c r="X384" s="743">
        <f>IFERROR(X380/H380,"0")+IFERROR(X381/H381,"0")+IFERROR(X382/H382,"0")+IFERROR(X383/H383,"0")</f>
        <v>0</v>
      </c>
      <c r="Y384" s="743">
        <f>IFERROR(Y380/H380,"0")+IFERROR(Y381/H381,"0")+IFERROR(Y382/H382,"0")+IFERROR(Y383/H383,"0")</f>
        <v>0</v>
      </c>
      <c r="Z384" s="743">
        <f>IFERROR(IF(Z380="",0,Z380),"0")+IFERROR(IF(Z381="",0,Z381),"0")+IFERROR(IF(Z382="",0,Z382),"0")+IFERROR(IF(Z383="",0,Z383),"0")</f>
        <v>0</v>
      </c>
      <c r="AA384" s="744"/>
      <c r="AB384" s="744"/>
      <c r="AC384" s="744"/>
    </row>
    <row r="385" spans="1:68" hidden="1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57"/>
      <c r="P385" s="771" t="s">
        <v>79</v>
      </c>
      <c r="Q385" s="772"/>
      <c r="R385" s="772"/>
      <c r="S385" s="772"/>
      <c r="T385" s="772"/>
      <c r="U385" s="772"/>
      <c r="V385" s="773"/>
      <c r="W385" s="37" t="s">
        <v>68</v>
      </c>
      <c r="X385" s="743">
        <f>IFERROR(SUM(X380:X383),"0")</f>
        <v>0</v>
      </c>
      <c r="Y385" s="743">
        <f>IFERROR(SUM(Y380:Y383),"0")</f>
        <v>0</v>
      </c>
      <c r="Z385" s="37"/>
      <c r="AA385" s="744"/>
      <c r="AB385" s="744"/>
      <c r="AC385" s="744"/>
    </row>
    <row r="386" spans="1:68" ht="14.25" hidden="1" customHeight="1" x14ac:dyDescent="0.25">
      <c r="A386" s="763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54">
        <v>4680115881808</v>
      </c>
      <c r="E387" s="755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54">
        <v>4680115881822</v>
      </c>
      <c r="E388" s="755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8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54">
        <v>4680115880016</v>
      </c>
      <c r="E389" s="755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114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56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57"/>
      <c r="P390" s="771" t="s">
        <v>79</v>
      </c>
      <c r="Q390" s="772"/>
      <c r="R390" s="772"/>
      <c r="S390" s="772"/>
      <c r="T390" s="772"/>
      <c r="U390" s="772"/>
      <c r="V390" s="773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57"/>
      <c r="P391" s="771" t="s">
        <v>79</v>
      </c>
      <c r="Q391" s="772"/>
      <c r="R391" s="772"/>
      <c r="S391" s="772"/>
      <c r="T391" s="772"/>
      <c r="U391" s="772"/>
      <c r="V391" s="773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70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63" t="s">
        <v>145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hidden="1" customHeight="1" x14ac:dyDescent="0.25">
      <c r="A394" s="54" t="s">
        <v>619</v>
      </c>
      <c r="B394" s="54" t="s">
        <v>620</v>
      </c>
      <c r="C394" s="31">
        <v>4301031066</v>
      </c>
      <c r="D394" s="754">
        <v>4607091383836</v>
      </c>
      <c r="E394" s="755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112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0</v>
      </c>
      <c r="Y394" s="742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56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57"/>
      <c r="P395" s="771" t="s">
        <v>79</v>
      </c>
      <c r="Q395" s="772"/>
      <c r="R395" s="772"/>
      <c r="S395" s="772"/>
      <c r="T395" s="772"/>
      <c r="U395" s="772"/>
      <c r="V395" s="773"/>
      <c r="W395" s="37" t="s">
        <v>80</v>
      </c>
      <c r="X395" s="743">
        <f>IFERROR(X394/H394,"0")</f>
        <v>0</v>
      </c>
      <c r="Y395" s="743">
        <f>IFERROR(Y394/H394,"0")</f>
        <v>0</v>
      </c>
      <c r="Z395" s="743">
        <f>IFERROR(IF(Z394="",0,Z394),"0")</f>
        <v>0</v>
      </c>
      <c r="AA395" s="744"/>
      <c r="AB395" s="744"/>
      <c r="AC395" s="744"/>
    </row>
    <row r="396" spans="1:68" hidden="1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57"/>
      <c r="P396" s="771" t="s">
        <v>79</v>
      </c>
      <c r="Q396" s="772"/>
      <c r="R396" s="772"/>
      <c r="S396" s="772"/>
      <c r="T396" s="772"/>
      <c r="U396" s="772"/>
      <c r="V396" s="773"/>
      <c r="W396" s="37" t="s">
        <v>68</v>
      </c>
      <c r="X396" s="743">
        <f>IFERROR(SUM(X394:X394),"0")</f>
        <v>0</v>
      </c>
      <c r="Y396" s="743">
        <f>IFERROR(SUM(Y394:Y394),"0")</f>
        <v>0</v>
      </c>
      <c r="Z396" s="37"/>
      <c r="AA396" s="744"/>
      <c r="AB396" s="744"/>
      <c r="AC396" s="744"/>
    </row>
    <row r="397" spans="1:68" ht="14.25" hidden="1" customHeight="1" x14ac:dyDescent="0.25">
      <c r="A397" s="763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54">
        <v>4607091387919</v>
      </c>
      <c r="E398" s="755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9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54">
        <v>4680115883604</v>
      </c>
      <c r="E399" s="755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101</v>
      </c>
      <c r="N399" s="33"/>
      <c r="O399" s="32">
        <v>45</v>
      </c>
      <c r="P399" s="94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54">
        <v>4680115883567</v>
      </c>
      <c r="E400" s="755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130</v>
      </c>
      <c r="N400" s="33"/>
      <c r="O400" s="32">
        <v>40</v>
      </c>
      <c r="P400" s="11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56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57"/>
      <c r="P401" s="771" t="s">
        <v>79</v>
      </c>
      <c r="Q401" s="772"/>
      <c r="R401" s="772"/>
      <c r="S401" s="772"/>
      <c r="T401" s="772"/>
      <c r="U401" s="772"/>
      <c r="V401" s="773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57"/>
      <c r="P402" s="771" t="s">
        <v>79</v>
      </c>
      <c r="Q402" s="772"/>
      <c r="R402" s="772"/>
      <c r="S402" s="772"/>
      <c r="T402" s="772"/>
      <c r="U402" s="772"/>
      <c r="V402" s="773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934" t="s">
        <v>631</v>
      </c>
      <c r="B403" s="935"/>
      <c r="C403" s="935"/>
      <c r="D403" s="935"/>
      <c r="E403" s="935"/>
      <c r="F403" s="935"/>
      <c r="G403" s="935"/>
      <c r="H403" s="935"/>
      <c r="I403" s="935"/>
      <c r="J403" s="935"/>
      <c r="K403" s="935"/>
      <c r="L403" s="935"/>
      <c r="M403" s="935"/>
      <c r="N403" s="935"/>
      <c r="O403" s="935"/>
      <c r="P403" s="935"/>
      <c r="Q403" s="935"/>
      <c r="R403" s="935"/>
      <c r="S403" s="935"/>
      <c r="T403" s="935"/>
      <c r="U403" s="935"/>
      <c r="V403" s="935"/>
      <c r="W403" s="935"/>
      <c r="X403" s="935"/>
      <c r="Y403" s="935"/>
      <c r="Z403" s="935"/>
      <c r="AA403" s="48"/>
      <c r="AB403" s="48"/>
      <c r="AC403" s="48"/>
    </row>
    <row r="404" spans="1:68" ht="16.5" hidden="1" customHeight="1" x14ac:dyDescent="0.25">
      <c r="A404" s="770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63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54">
        <v>4680115884847</v>
      </c>
      <c r="E406" s="755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10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1500</v>
      </c>
      <c r="Y406" s="742">
        <f t="shared" ref="Y406:Y415" si="71">IFERROR(IF(X406="",0,CEILING((X406/$H406),1)*$H406),"")</f>
        <v>1500</v>
      </c>
      <c r="Z406" s="36">
        <f>IFERROR(IF(Y406=0,"",ROUNDUP(Y406/H406,0)*0.02175),"")</f>
        <v>2.1749999999999998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2">IFERROR(X406*I406/H406,"0")</f>
        <v>1548</v>
      </c>
      <c r="BN406" s="64">
        <f t="shared" ref="BN406:BN415" si="73">IFERROR(Y406*I406/H406,"0")</f>
        <v>1548</v>
      </c>
      <c r="BO406" s="64">
        <f t="shared" ref="BO406:BO415" si="74">IFERROR(1/J406*(X406/H406),"0")</f>
        <v>2.083333333333333</v>
      </c>
      <c r="BP406" s="64">
        <f t="shared" ref="BP406:BP415" si="75">IFERROR(1/J406*(Y406/H406),"0")</f>
        <v>2.083333333333333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54">
        <v>4680115884847</v>
      </c>
      <c r="E407" s="755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394</v>
      </c>
      <c r="N407" s="33"/>
      <c r="O407" s="32">
        <v>60</v>
      </c>
      <c r="P407" s="110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1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2"/>
        <v>0</v>
      </c>
      <c r="BN407" s="64">
        <f t="shared" si="73"/>
        <v>0</v>
      </c>
      <c r="BO407" s="64">
        <f t="shared" si="74"/>
        <v>0</v>
      </c>
      <c r="BP407" s="64">
        <f t="shared" si="75"/>
        <v>0</v>
      </c>
    </row>
    <row r="408" spans="1:68" ht="27" hidden="1" customHeight="1" x14ac:dyDescent="0.25">
      <c r="A408" s="54" t="s">
        <v>638</v>
      </c>
      <c r="B408" s="54" t="s">
        <v>639</v>
      </c>
      <c r="C408" s="31">
        <v>4301011870</v>
      </c>
      <c r="D408" s="754">
        <v>4680115884854</v>
      </c>
      <c r="E408" s="755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8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0</v>
      </c>
      <c r="Y408" s="742">
        <f t="shared" si="71"/>
        <v>0</v>
      </c>
      <c r="Z408" s="36" t="str">
        <f>IFERROR(IF(Y408=0,"",ROUNDUP(Y408/H408,0)*0.02175),"")</f>
        <v/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2"/>
        <v>0</v>
      </c>
      <c r="BN408" s="64">
        <f t="shared" si="73"/>
        <v>0</v>
      </c>
      <c r="BO408" s="64">
        <f t="shared" si="74"/>
        <v>0</v>
      </c>
      <c r="BP408" s="64">
        <f t="shared" si="75"/>
        <v>0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54">
        <v>4680115884854</v>
      </c>
      <c r="E409" s="755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394</v>
      </c>
      <c r="N409" s="33"/>
      <c r="O409" s="32">
        <v>60</v>
      </c>
      <c r="P409" s="88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1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2"/>
        <v>0</v>
      </c>
      <c r="BN409" s="64">
        <f t="shared" si="73"/>
        <v>0</v>
      </c>
      <c r="BO409" s="64">
        <f t="shared" si="74"/>
        <v>0</v>
      </c>
      <c r="BP409" s="64">
        <f t="shared" si="75"/>
        <v>0</v>
      </c>
    </row>
    <row r="410" spans="1:68" ht="27" hidden="1" customHeight="1" x14ac:dyDescent="0.25">
      <c r="A410" s="54" t="s">
        <v>642</v>
      </c>
      <c r="B410" s="54" t="s">
        <v>643</v>
      </c>
      <c r="C410" s="31">
        <v>4301011832</v>
      </c>
      <c r="D410" s="754">
        <v>4607091383997</v>
      </c>
      <c r="E410" s="755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130</v>
      </c>
      <c r="N410" s="33"/>
      <c r="O410" s="32">
        <v>60</v>
      </c>
      <c r="P410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1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2"/>
        <v>0</v>
      </c>
      <c r="BN410" s="64">
        <f t="shared" si="73"/>
        <v>0</v>
      </c>
      <c r="BO410" s="64">
        <f t="shared" si="74"/>
        <v>0</v>
      </c>
      <c r="BP410" s="64">
        <f t="shared" si="75"/>
        <v>0</v>
      </c>
    </row>
    <row r="411" spans="1:68" ht="37.5" customHeight="1" x14ac:dyDescent="0.25">
      <c r="A411" s="54" t="s">
        <v>645</v>
      </c>
      <c r="B411" s="54" t="s">
        <v>646</v>
      </c>
      <c r="C411" s="31">
        <v>4301011867</v>
      </c>
      <c r="D411" s="754">
        <v>4680115884830</v>
      </c>
      <c r="E411" s="755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67</v>
      </c>
      <c r="N411" s="33"/>
      <c r="O411" s="32">
        <v>60</v>
      </c>
      <c r="P411" s="10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1500</v>
      </c>
      <c r="Y411" s="742">
        <f t="shared" si="71"/>
        <v>1500</v>
      </c>
      <c r="Z411" s="36">
        <f>IFERROR(IF(Y411=0,"",ROUNDUP(Y411/H411,0)*0.02175),"")</f>
        <v>2.1749999999999998</v>
      </c>
      <c r="AA411" s="56"/>
      <c r="AB411" s="57"/>
      <c r="AC411" s="481" t="s">
        <v>647</v>
      </c>
      <c r="AG411" s="64"/>
      <c r="AJ411" s="68"/>
      <c r="AK411" s="68">
        <v>0</v>
      </c>
      <c r="BB411" s="482" t="s">
        <v>1</v>
      </c>
      <c r="BM411" s="64">
        <f t="shared" si="72"/>
        <v>1548</v>
      </c>
      <c r="BN411" s="64">
        <f t="shared" si="73"/>
        <v>1548</v>
      </c>
      <c r="BO411" s="64">
        <f t="shared" si="74"/>
        <v>2.083333333333333</v>
      </c>
      <c r="BP411" s="64">
        <f t="shared" si="75"/>
        <v>2.083333333333333</v>
      </c>
    </row>
    <row r="412" spans="1:68" ht="27" hidden="1" customHeight="1" x14ac:dyDescent="0.25">
      <c r="A412" s="54" t="s">
        <v>645</v>
      </c>
      <c r="B412" s="54" t="s">
        <v>648</v>
      </c>
      <c r="C412" s="31">
        <v>4301011943</v>
      </c>
      <c r="D412" s="754">
        <v>4680115884830</v>
      </c>
      <c r="E412" s="755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394</v>
      </c>
      <c r="N412" s="33"/>
      <c r="O412" s="32">
        <v>60</v>
      </c>
      <c r="P412" s="83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1"/>
        <v>0</v>
      </c>
      <c r="Z412" s="36" t="str">
        <f>IFERROR(IF(Y412=0,"",ROUNDUP(Y412/H412,0)*0.02039),"")</f>
        <v/>
      </c>
      <c r="AA412" s="56"/>
      <c r="AB412" s="57"/>
      <c r="AC412" s="483" t="s">
        <v>637</v>
      </c>
      <c r="AG412" s="64"/>
      <c r="AJ412" s="68"/>
      <c r="AK412" s="68">
        <v>0</v>
      </c>
      <c r="BB412" s="484" t="s">
        <v>1</v>
      </c>
      <c r="BM412" s="64">
        <f t="shared" si="72"/>
        <v>0</v>
      </c>
      <c r="BN412" s="64">
        <f t="shared" si="73"/>
        <v>0</v>
      </c>
      <c r="BO412" s="64">
        <f t="shared" si="74"/>
        <v>0</v>
      </c>
      <c r="BP412" s="64">
        <f t="shared" si="75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54">
        <v>4680115882638</v>
      </c>
      <c r="E413" s="755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100</v>
      </c>
      <c r="L413" s="32"/>
      <c r="M413" s="33" t="s">
        <v>93</v>
      </c>
      <c r="N413" s="33"/>
      <c r="O413" s="32">
        <v>90</v>
      </c>
      <c r="P413" s="11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1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2"/>
        <v>0</v>
      </c>
      <c r="BN413" s="64">
        <f t="shared" si="73"/>
        <v>0</v>
      </c>
      <c r="BO413" s="64">
        <f t="shared" si="74"/>
        <v>0</v>
      </c>
      <c r="BP413" s="64">
        <f t="shared" si="75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54">
        <v>4680115884922</v>
      </c>
      <c r="E414" s="755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100</v>
      </c>
      <c r="L414" s="32"/>
      <c r="M414" s="33" t="s">
        <v>67</v>
      </c>
      <c r="N414" s="33"/>
      <c r="O414" s="32">
        <v>60</v>
      </c>
      <c r="P414" s="107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1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2"/>
        <v>0</v>
      </c>
      <c r="BN414" s="64">
        <f t="shared" si="73"/>
        <v>0</v>
      </c>
      <c r="BO414" s="64">
        <f t="shared" si="74"/>
        <v>0</v>
      </c>
      <c r="BP414" s="64">
        <f t="shared" si="75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54">
        <v>4680115884861</v>
      </c>
      <c r="E415" s="755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100</v>
      </c>
      <c r="L415" s="32"/>
      <c r="M415" s="33" t="s">
        <v>67</v>
      </c>
      <c r="N415" s="33"/>
      <c r="O415" s="32">
        <v>60</v>
      </c>
      <c r="P415" s="8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1"/>
        <v>0</v>
      </c>
      <c r="Z415" s="36" t="str">
        <f>IFERROR(IF(Y415=0,"",ROUNDUP(Y415/H415,0)*0.00902),"")</f>
        <v/>
      </c>
      <c r="AA415" s="56"/>
      <c r="AB415" s="57"/>
      <c r="AC415" s="489" t="s">
        <v>647</v>
      </c>
      <c r="AG415" s="64"/>
      <c r="AJ415" s="68"/>
      <c r="AK415" s="68">
        <v>0</v>
      </c>
      <c r="BB415" s="490" t="s">
        <v>1</v>
      </c>
      <c r="BM415" s="64">
        <f t="shared" si="72"/>
        <v>0</v>
      </c>
      <c r="BN415" s="64">
        <f t="shared" si="73"/>
        <v>0</v>
      </c>
      <c r="BO415" s="64">
        <f t="shared" si="74"/>
        <v>0</v>
      </c>
      <c r="BP415" s="64">
        <f t="shared" si="75"/>
        <v>0</v>
      </c>
    </row>
    <row r="416" spans="1:68" x14ac:dyDescent="0.2">
      <c r="A416" s="756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57"/>
      <c r="P416" s="771" t="s">
        <v>79</v>
      </c>
      <c r="Q416" s="772"/>
      <c r="R416" s="772"/>
      <c r="S416" s="772"/>
      <c r="T416" s="772"/>
      <c r="U416" s="772"/>
      <c r="V416" s="773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200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200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4.3499999999999996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57"/>
      <c r="P417" s="771" t="s">
        <v>79</v>
      </c>
      <c r="Q417" s="772"/>
      <c r="R417" s="772"/>
      <c r="S417" s="772"/>
      <c r="T417" s="772"/>
      <c r="U417" s="772"/>
      <c r="V417" s="773"/>
      <c r="W417" s="37" t="s">
        <v>68</v>
      </c>
      <c r="X417" s="743">
        <f>IFERROR(SUM(X406:X415),"0")</f>
        <v>3000</v>
      </c>
      <c r="Y417" s="743">
        <f>IFERROR(SUM(Y406:Y415),"0")</f>
        <v>3000</v>
      </c>
      <c r="Z417" s="37"/>
      <c r="AA417" s="744"/>
      <c r="AB417" s="744"/>
      <c r="AC417" s="744"/>
    </row>
    <row r="418" spans="1:68" ht="14.25" hidden="1" customHeight="1" x14ac:dyDescent="0.25">
      <c r="A418" s="763" t="s">
        <v>134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54">
        <v>4607091383980</v>
      </c>
      <c r="E419" s="755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93</v>
      </c>
      <c r="N419" s="33"/>
      <c r="O419" s="32">
        <v>50</v>
      </c>
      <c r="P419" s="10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500</v>
      </c>
      <c r="Y419" s="742">
        <f>IFERROR(IF(X419="",0,CEILING((X419/$H419),1)*$H419),"")</f>
        <v>510</v>
      </c>
      <c r="Z419" s="36">
        <f>IFERROR(IF(Y419=0,"",ROUNDUP(Y419/H419,0)*0.02175),"")</f>
        <v>0.73949999999999994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516</v>
      </c>
      <c r="BN419" s="64">
        <f>IFERROR(Y419*I419/H419,"0")</f>
        <v>526.32000000000005</v>
      </c>
      <c r="BO419" s="64">
        <f>IFERROR(1/J419*(X419/H419),"0")</f>
        <v>0.69444444444444442</v>
      </c>
      <c r="BP419" s="64">
        <f>IFERROR(1/J419*(Y419/H419),"0")</f>
        <v>0.70833333333333326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54">
        <v>4607091384178</v>
      </c>
      <c r="E420" s="755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100</v>
      </c>
      <c r="L420" s="32"/>
      <c r="M420" s="33" t="s">
        <v>93</v>
      </c>
      <c r="N420" s="33"/>
      <c r="O420" s="32">
        <v>50</v>
      </c>
      <c r="P420" s="8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56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57"/>
      <c r="P421" s="771" t="s">
        <v>79</v>
      </c>
      <c r="Q421" s="772"/>
      <c r="R421" s="772"/>
      <c r="S421" s="772"/>
      <c r="T421" s="772"/>
      <c r="U421" s="772"/>
      <c r="V421" s="773"/>
      <c r="W421" s="37" t="s">
        <v>80</v>
      </c>
      <c r="X421" s="743">
        <f>IFERROR(X419/H419,"0")+IFERROR(X420/H420,"0")</f>
        <v>33.333333333333336</v>
      </c>
      <c r="Y421" s="743">
        <f>IFERROR(Y419/H419,"0")+IFERROR(Y420/H420,"0")</f>
        <v>34</v>
      </c>
      <c r="Z421" s="743">
        <f>IFERROR(IF(Z419="",0,Z419),"0")+IFERROR(IF(Z420="",0,Z420),"0")</f>
        <v>0.73949999999999994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57"/>
      <c r="P422" s="771" t="s">
        <v>79</v>
      </c>
      <c r="Q422" s="772"/>
      <c r="R422" s="772"/>
      <c r="S422" s="772"/>
      <c r="T422" s="772"/>
      <c r="U422" s="772"/>
      <c r="V422" s="773"/>
      <c r="W422" s="37" t="s">
        <v>68</v>
      </c>
      <c r="X422" s="743">
        <f>IFERROR(SUM(X419:X420),"0")</f>
        <v>500</v>
      </c>
      <c r="Y422" s="743">
        <f>IFERROR(SUM(Y419:Y420),"0")</f>
        <v>510</v>
      </c>
      <c r="Z422" s="37"/>
      <c r="AA422" s="744"/>
      <c r="AB422" s="744"/>
      <c r="AC422" s="744"/>
    </row>
    <row r="423" spans="1:68" ht="14.25" hidden="1" customHeight="1" x14ac:dyDescent="0.25">
      <c r="A423" s="763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54">
        <v>4607091383928</v>
      </c>
      <c r="E424" s="755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101</v>
      </c>
      <c r="N424" s="33"/>
      <c r="O424" s="32">
        <v>40</v>
      </c>
      <c r="P424" s="997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665</v>
      </c>
      <c r="B425" s="54" t="s">
        <v>666</v>
      </c>
      <c r="C425" s="31">
        <v>4301051897</v>
      </c>
      <c r="D425" s="754">
        <v>4607091384260</v>
      </c>
      <c r="E425" s="755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101</v>
      </c>
      <c r="N425" s="33"/>
      <c r="O425" s="32">
        <v>40</v>
      </c>
      <c r="P425" s="1013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0</v>
      </c>
      <c r="Y425" s="742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56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57"/>
      <c r="P426" s="771" t="s">
        <v>79</v>
      </c>
      <c r="Q426" s="772"/>
      <c r="R426" s="772"/>
      <c r="S426" s="772"/>
      <c r="T426" s="772"/>
      <c r="U426" s="772"/>
      <c r="V426" s="773"/>
      <c r="W426" s="37" t="s">
        <v>80</v>
      </c>
      <c r="X426" s="743">
        <f>IFERROR(X424/H424,"0")+IFERROR(X425/H425,"0")</f>
        <v>0</v>
      </c>
      <c r="Y426" s="743">
        <f>IFERROR(Y424/H424,"0")+IFERROR(Y425/H425,"0")</f>
        <v>0</v>
      </c>
      <c r="Z426" s="743">
        <f>IFERROR(IF(Z424="",0,Z424),"0")+IFERROR(IF(Z425="",0,Z425),"0")</f>
        <v>0</v>
      </c>
      <c r="AA426" s="744"/>
      <c r="AB426" s="744"/>
      <c r="AC426" s="744"/>
    </row>
    <row r="427" spans="1:68" hidden="1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57"/>
      <c r="P427" s="771" t="s">
        <v>79</v>
      </c>
      <c r="Q427" s="772"/>
      <c r="R427" s="772"/>
      <c r="S427" s="772"/>
      <c r="T427" s="772"/>
      <c r="U427" s="772"/>
      <c r="V427" s="773"/>
      <c r="W427" s="37" t="s">
        <v>68</v>
      </c>
      <c r="X427" s="743">
        <f>IFERROR(SUM(X424:X425),"0")</f>
        <v>0</v>
      </c>
      <c r="Y427" s="743">
        <f>IFERROR(SUM(Y424:Y425),"0")</f>
        <v>0</v>
      </c>
      <c r="Z427" s="37"/>
      <c r="AA427" s="744"/>
      <c r="AB427" s="744"/>
      <c r="AC427" s="744"/>
    </row>
    <row r="428" spans="1:68" ht="14.25" hidden="1" customHeight="1" x14ac:dyDescent="0.25">
      <c r="A428" s="763" t="s">
        <v>176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54">
        <v>4607091384673</v>
      </c>
      <c r="E429" s="755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30</v>
      </c>
      <c r="P429" s="1061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200</v>
      </c>
      <c r="Y429" s="742">
        <f>IFERROR(IF(X429="",0,CEILING((X429/$H429),1)*$H429),"")</f>
        <v>207</v>
      </c>
      <c r="Z429" s="36">
        <f>IFERROR(IF(Y429=0,"",ROUNDUP(Y429/H429,0)*0.01898),"")</f>
        <v>0.43653999999999998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211.53333333333333</v>
      </c>
      <c r="BN429" s="64">
        <f>IFERROR(Y429*I429/H429,"0")</f>
        <v>218.93700000000001</v>
      </c>
      <c r="BO429" s="64">
        <f>IFERROR(1/J429*(X429/H429),"0")</f>
        <v>0.34722222222222221</v>
      </c>
      <c r="BP429" s="64">
        <f>IFERROR(1/J429*(Y429/H429),"0")</f>
        <v>0.359375</v>
      </c>
    </row>
    <row r="430" spans="1:68" x14ac:dyDescent="0.2">
      <c r="A430" s="756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57"/>
      <c r="P430" s="771" t="s">
        <v>79</v>
      </c>
      <c r="Q430" s="772"/>
      <c r="R430" s="772"/>
      <c r="S430" s="772"/>
      <c r="T430" s="772"/>
      <c r="U430" s="772"/>
      <c r="V430" s="773"/>
      <c r="W430" s="37" t="s">
        <v>80</v>
      </c>
      <c r="X430" s="743">
        <f>IFERROR(X429/H429,"0")</f>
        <v>22.222222222222221</v>
      </c>
      <c r="Y430" s="743">
        <f>IFERROR(Y429/H429,"0")</f>
        <v>23</v>
      </c>
      <c r="Z430" s="743">
        <f>IFERROR(IF(Z429="",0,Z429),"0")</f>
        <v>0.43653999999999998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57"/>
      <c r="P431" s="771" t="s">
        <v>79</v>
      </c>
      <c r="Q431" s="772"/>
      <c r="R431" s="772"/>
      <c r="S431" s="772"/>
      <c r="T431" s="772"/>
      <c r="U431" s="772"/>
      <c r="V431" s="773"/>
      <c r="W431" s="37" t="s">
        <v>68</v>
      </c>
      <c r="X431" s="743">
        <f>IFERROR(SUM(X429:X429),"0")</f>
        <v>200</v>
      </c>
      <c r="Y431" s="743">
        <f>IFERROR(SUM(Y429:Y429),"0")</f>
        <v>207</v>
      </c>
      <c r="Z431" s="37"/>
      <c r="AA431" s="744"/>
      <c r="AB431" s="744"/>
      <c r="AC431" s="744"/>
    </row>
    <row r="432" spans="1:68" ht="16.5" hidden="1" customHeight="1" x14ac:dyDescent="0.25">
      <c r="A432" s="770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63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37.5" hidden="1" customHeight="1" x14ac:dyDescent="0.25">
      <c r="A434" s="54" t="s">
        <v>674</v>
      </c>
      <c r="B434" s="54" t="s">
        <v>675</v>
      </c>
      <c r="C434" s="31">
        <v>4301011873</v>
      </c>
      <c r="D434" s="754">
        <v>4680115881907</v>
      </c>
      <c r="E434" s="755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8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76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77">IFERROR(X434*I434/H434,"0")</f>
        <v>0</v>
      </c>
      <c r="BN434" s="64">
        <f t="shared" ref="BN434:BN441" si="78">IFERROR(Y434*I434/H434,"0")</f>
        <v>0</v>
      </c>
      <c r="BO434" s="64">
        <f t="shared" ref="BO434:BO441" si="79">IFERROR(1/J434*(X434/H434),"0")</f>
        <v>0</v>
      </c>
      <c r="BP434" s="64">
        <f t="shared" ref="BP434:BP441" si="80">IFERROR(1/J434*(Y434/H434),"0")</f>
        <v>0</v>
      </c>
    </row>
    <row r="435" spans="1:68" ht="27" hidden="1" customHeight="1" x14ac:dyDescent="0.25">
      <c r="A435" s="54" t="s">
        <v>674</v>
      </c>
      <c r="B435" s="54" t="s">
        <v>677</v>
      </c>
      <c r="C435" s="31">
        <v>4301011483</v>
      </c>
      <c r="D435" s="754">
        <v>4680115881907</v>
      </c>
      <c r="E435" s="755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8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76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77"/>
        <v>0</v>
      </c>
      <c r="BN435" s="64">
        <f t="shared" si="78"/>
        <v>0</v>
      </c>
      <c r="BO435" s="64">
        <f t="shared" si="79"/>
        <v>0</v>
      </c>
      <c r="BP435" s="64">
        <f t="shared" si="80"/>
        <v>0</v>
      </c>
    </row>
    <row r="436" spans="1:68" ht="37.5" hidden="1" customHeight="1" x14ac:dyDescent="0.25">
      <c r="A436" s="54" t="s">
        <v>679</v>
      </c>
      <c r="B436" s="54" t="s">
        <v>680</v>
      </c>
      <c r="C436" s="31">
        <v>4301011872</v>
      </c>
      <c r="D436" s="754">
        <v>4680115883925</v>
      </c>
      <c r="E436" s="755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79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76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77"/>
        <v>0</v>
      </c>
      <c r="BN436" s="64">
        <f t="shared" si="78"/>
        <v>0</v>
      </c>
      <c r="BO436" s="64">
        <f t="shared" si="79"/>
        <v>0</v>
      </c>
      <c r="BP436" s="64">
        <f t="shared" si="80"/>
        <v>0</v>
      </c>
    </row>
    <row r="437" spans="1:68" ht="27" hidden="1" customHeight="1" x14ac:dyDescent="0.25">
      <c r="A437" s="54" t="s">
        <v>679</v>
      </c>
      <c r="B437" s="54" t="s">
        <v>681</v>
      </c>
      <c r="C437" s="31">
        <v>4301011655</v>
      </c>
      <c r="D437" s="754">
        <v>4680115883925</v>
      </c>
      <c r="E437" s="755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115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76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77"/>
        <v>0</v>
      </c>
      <c r="BN437" s="64">
        <f t="shared" si="78"/>
        <v>0</v>
      </c>
      <c r="BO437" s="64">
        <f t="shared" si="79"/>
        <v>0</v>
      </c>
      <c r="BP437" s="64">
        <f t="shared" si="80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4301011312</v>
      </c>
      <c r="D438" s="754">
        <v>4607091384192</v>
      </c>
      <c r="E438" s="755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93</v>
      </c>
      <c r="N438" s="33"/>
      <c r="O438" s="32">
        <v>60</v>
      </c>
      <c r="P438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76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77"/>
        <v>0</v>
      </c>
      <c r="BN438" s="64">
        <f t="shared" si="78"/>
        <v>0</v>
      </c>
      <c r="BO438" s="64">
        <f t="shared" si="79"/>
        <v>0</v>
      </c>
      <c r="BP438" s="64">
        <f t="shared" si="80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4301011874</v>
      </c>
      <c r="D439" s="754">
        <v>4680115884892</v>
      </c>
      <c r="E439" s="755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67</v>
      </c>
      <c r="N439" s="33"/>
      <c r="O439" s="32">
        <v>60</v>
      </c>
      <c r="P439" s="89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76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77"/>
        <v>0</v>
      </c>
      <c r="BN439" s="64">
        <f t="shared" si="78"/>
        <v>0</v>
      </c>
      <c r="BO439" s="64">
        <f t="shared" si="79"/>
        <v>0</v>
      </c>
      <c r="BP439" s="64">
        <f t="shared" si="80"/>
        <v>0</v>
      </c>
    </row>
    <row r="440" spans="1:68" ht="37.5" hidden="1" customHeight="1" x14ac:dyDescent="0.25">
      <c r="A440" s="54" t="s">
        <v>688</v>
      </c>
      <c r="B440" s="54" t="s">
        <v>689</v>
      </c>
      <c r="C440" s="31">
        <v>4301011875</v>
      </c>
      <c r="D440" s="754">
        <v>4680115884885</v>
      </c>
      <c r="E440" s="755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7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0</v>
      </c>
      <c r="Y440" s="742">
        <f t="shared" si="76"/>
        <v>0</v>
      </c>
      <c r="Z440" s="36" t="str">
        <f>IFERROR(IF(Y440=0,"",ROUNDUP(Y440/H440,0)*0.01898),"")</f>
        <v/>
      </c>
      <c r="AA440" s="56"/>
      <c r="AB440" s="57"/>
      <c r="AC440" s="513" t="s">
        <v>687</v>
      </c>
      <c r="AG440" s="64"/>
      <c r="AJ440" s="68"/>
      <c r="AK440" s="68">
        <v>0</v>
      </c>
      <c r="BB440" s="514" t="s">
        <v>1</v>
      </c>
      <c r="BM440" s="64">
        <f t="shared" si="77"/>
        <v>0</v>
      </c>
      <c r="BN440" s="64">
        <f t="shared" si="78"/>
        <v>0</v>
      </c>
      <c r="BO440" s="64">
        <f t="shared" si="79"/>
        <v>0</v>
      </c>
      <c r="BP440" s="64">
        <f t="shared" si="80"/>
        <v>0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54">
        <v>4680115884908</v>
      </c>
      <c r="E441" s="755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100</v>
      </c>
      <c r="L441" s="32"/>
      <c r="M441" s="33" t="s">
        <v>67</v>
      </c>
      <c r="N441" s="33"/>
      <c r="O441" s="32">
        <v>60</v>
      </c>
      <c r="P441" s="95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76"/>
        <v>0</v>
      </c>
      <c r="Z441" s="36" t="str">
        <f>IFERROR(IF(Y441=0,"",ROUNDUP(Y441/H441,0)*0.00902),"")</f>
        <v/>
      </c>
      <c r="AA441" s="56"/>
      <c r="AB441" s="57"/>
      <c r="AC441" s="515" t="s">
        <v>687</v>
      </c>
      <c r="AG441" s="64"/>
      <c r="AJ441" s="68"/>
      <c r="AK441" s="68">
        <v>0</v>
      </c>
      <c r="BB441" s="516" t="s">
        <v>1</v>
      </c>
      <c r="BM441" s="64">
        <f t="shared" si="77"/>
        <v>0</v>
      </c>
      <c r="BN441" s="64">
        <f t="shared" si="78"/>
        <v>0</v>
      </c>
      <c r="BO441" s="64">
        <f t="shared" si="79"/>
        <v>0</v>
      </c>
      <c r="BP441" s="64">
        <f t="shared" si="80"/>
        <v>0</v>
      </c>
    </row>
    <row r="442" spans="1:68" hidden="1" x14ac:dyDescent="0.2">
      <c r="A442" s="756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57"/>
      <c r="P442" s="771" t="s">
        <v>79</v>
      </c>
      <c r="Q442" s="772"/>
      <c r="R442" s="772"/>
      <c r="S442" s="772"/>
      <c r="T442" s="772"/>
      <c r="U442" s="772"/>
      <c r="V442" s="773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0</v>
      </c>
      <c r="Y442" s="743">
        <f>IFERROR(Y434/H434,"0")+IFERROR(Y435/H435,"0")+IFERROR(Y436/H436,"0")+IFERROR(Y437/H437,"0")+IFERROR(Y438/H438,"0")+IFERROR(Y439/H439,"0")+IFERROR(Y440/H440,"0")+IFERROR(Y441/H441,"0")</f>
        <v>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744"/>
      <c r="AB442" s="744"/>
      <c r="AC442" s="744"/>
    </row>
    <row r="443" spans="1:68" hidden="1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57"/>
      <c r="P443" s="771" t="s">
        <v>79</v>
      </c>
      <c r="Q443" s="772"/>
      <c r="R443" s="772"/>
      <c r="S443" s="772"/>
      <c r="T443" s="772"/>
      <c r="U443" s="772"/>
      <c r="V443" s="773"/>
      <c r="W443" s="37" t="s">
        <v>68</v>
      </c>
      <c r="X443" s="743">
        <f>IFERROR(SUM(X434:X441),"0")</f>
        <v>0</v>
      </c>
      <c r="Y443" s="743">
        <f>IFERROR(SUM(Y434:Y441),"0")</f>
        <v>0</v>
      </c>
      <c r="Z443" s="37"/>
      <c r="AA443" s="744"/>
      <c r="AB443" s="744"/>
      <c r="AC443" s="744"/>
    </row>
    <row r="444" spans="1:68" ht="14.25" hidden="1" customHeight="1" x14ac:dyDescent="0.25">
      <c r="A444" s="763" t="s">
        <v>145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customHeight="1" x14ac:dyDescent="0.25">
      <c r="A445" s="54" t="s">
        <v>692</v>
      </c>
      <c r="B445" s="54" t="s">
        <v>693</v>
      </c>
      <c r="C445" s="31">
        <v>4301031303</v>
      </c>
      <c r="D445" s="754">
        <v>4607091384802</v>
      </c>
      <c r="E445" s="755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100</v>
      </c>
      <c r="L445" s="32"/>
      <c r="M445" s="33" t="s">
        <v>67</v>
      </c>
      <c r="N445" s="33"/>
      <c r="O445" s="32">
        <v>35</v>
      </c>
      <c r="P445" s="11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170</v>
      </c>
      <c r="Y445" s="742">
        <f>IFERROR(IF(X445="",0,CEILING((X445/$H445),1)*$H445),"")</f>
        <v>170.82</v>
      </c>
      <c r="Z445" s="36">
        <f>IFERROR(IF(Y445=0,"",ROUNDUP(Y445/H445,0)*0.00902),"")</f>
        <v>0.35177999999999998</v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180.47945205479456</v>
      </c>
      <c r="BN445" s="64">
        <f>IFERROR(Y445*I445/H445,"0")</f>
        <v>181.35</v>
      </c>
      <c r="BO445" s="64">
        <f>IFERROR(1/J445*(X445/H445),"0")</f>
        <v>0.29403625294036256</v>
      </c>
      <c r="BP445" s="64">
        <f>IFERROR(1/J445*(Y445/H445),"0")</f>
        <v>0.29545454545454547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54">
        <v>4607091384826</v>
      </c>
      <c r="E446" s="755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108</v>
      </c>
      <c r="L446" s="32"/>
      <c r="M446" s="33" t="s">
        <v>67</v>
      </c>
      <c r="N446" s="33"/>
      <c r="O446" s="32">
        <v>35</v>
      </c>
      <c r="P446" s="9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756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57"/>
      <c r="P447" s="771" t="s">
        <v>79</v>
      </c>
      <c r="Q447" s="772"/>
      <c r="R447" s="772"/>
      <c r="S447" s="772"/>
      <c r="T447" s="772"/>
      <c r="U447" s="772"/>
      <c r="V447" s="773"/>
      <c r="W447" s="37" t="s">
        <v>80</v>
      </c>
      <c r="X447" s="743">
        <f>IFERROR(X445/H445,"0")+IFERROR(X446/H446,"0")</f>
        <v>38.812785388127857</v>
      </c>
      <c r="Y447" s="743">
        <f>IFERROR(Y445/H445,"0")+IFERROR(Y446/H446,"0")</f>
        <v>39</v>
      </c>
      <c r="Z447" s="743">
        <f>IFERROR(IF(Z445="",0,Z445),"0")+IFERROR(IF(Z446="",0,Z446),"0")</f>
        <v>0.35177999999999998</v>
      </c>
      <c r="AA447" s="744"/>
      <c r="AB447" s="744"/>
      <c r="AC447" s="744"/>
    </row>
    <row r="448" spans="1:68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57"/>
      <c r="P448" s="771" t="s">
        <v>79</v>
      </c>
      <c r="Q448" s="772"/>
      <c r="R448" s="772"/>
      <c r="S448" s="772"/>
      <c r="T448" s="772"/>
      <c r="U448" s="772"/>
      <c r="V448" s="773"/>
      <c r="W448" s="37" t="s">
        <v>68</v>
      </c>
      <c r="X448" s="743">
        <f>IFERROR(SUM(X445:X446),"0")</f>
        <v>170</v>
      </c>
      <c r="Y448" s="743">
        <f>IFERROR(SUM(Y445:Y446),"0")</f>
        <v>170.82</v>
      </c>
      <c r="Z448" s="37"/>
      <c r="AA448" s="744"/>
      <c r="AB448" s="744"/>
      <c r="AC448" s="744"/>
    </row>
    <row r="449" spans="1:68" ht="14.25" hidden="1" customHeight="1" x14ac:dyDescent="0.25">
      <c r="A449" s="763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hidden="1" customHeight="1" x14ac:dyDescent="0.25">
      <c r="A450" s="54" t="s">
        <v>697</v>
      </c>
      <c r="B450" s="54" t="s">
        <v>698</v>
      </c>
      <c r="C450" s="31">
        <v>4301051899</v>
      </c>
      <c r="D450" s="754">
        <v>4607091384246</v>
      </c>
      <c r="E450" s="755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101</v>
      </c>
      <c r="N450" s="33"/>
      <c r="O450" s="32">
        <v>40</v>
      </c>
      <c r="P450" s="101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0</v>
      </c>
      <c r="Y450" s="742">
        <f>IFERROR(IF(X450="",0,CEILING((X450/$H450),1)*$H450),"")</f>
        <v>0</v>
      </c>
      <c r="Z450" s="36" t="str">
        <f>IFERROR(IF(Y450=0,"",ROUNDUP(Y450/H450,0)*0.01898),"")</f>
        <v/>
      </c>
      <c r="AA450" s="56"/>
      <c r="AB450" s="57"/>
      <c r="AC450" s="521" t="s">
        <v>699</v>
      </c>
      <c r="AG450" s="64"/>
      <c r="AJ450" s="68"/>
      <c r="AK450" s="68">
        <v>0</v>
      </c>
      <c r="BB450" s="522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37.5" hidden="1" customHeight="1" x14ac:dyDescent="0.25">
      <c r="A451" s="54" t="s">
        <v>700</v>
      </c>
      <c r="B451" s="54" t="s">
        <v>701</v>
      </c>
      <c r="C451" s="31">
        <v>4301051901</v>
      </c>
      <c r="D451" s="754">
        <v>4680115881976</v>
      </c>
      <c r="E451" s="755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101</v>
      </c>
      <c r="N451" s="33"/>
      <c r="O451" s="32">
        <v>40</v>
      </c>
      <c r="P451" s="990" t="s">
        <v>702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703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4301051297</v>
      </c>
      <c r="D452" s="754">
        <v>4607091384253</v>
      </c>
      <c r="E452" s="755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67</v>
      </c>
      <c r="N452" s="33"/>
      <c r="O452" s="32">
        <v>40</v>
      </c>
      <c r="P452" s="114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704</v>
      </c>
      <c r="B453" s="54" t="s">
        <v>707</v>
      </c>
      <c r="C453" s="31">
        <v>4301051660</v>
      </c>
      <c r="D453" s="754">
        <v>4607091384253</v>
      </c>
      <c r="E453" s="755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101</v>
      </c>
      <c r="N453" s="33"/>
      <c r="O453" s="32">
        <v>40</v>
      </c>
      <c r="P453" s="11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699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708</v>
      </c>
      <c r="B454" s="54" t="s">
        <v>709</v>
      </c>
      <c r="C454" s="31">
        <v>4301051444</v>
      </c>
      <c r="D454" s="754">
        <v>4680115881969</v>
      </c>
      <c r="E454" s="755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115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710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idden="1" x14ac:dyDescent="0.2">
      <c r="A455" s="756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57"/>
      <c r="P455" s="771" t="s">
        <v>79</v>
      </c>
      <c r="Q455" s="772"/>
      <c r="R455" s="772"/>
      <c r="S455" s="772"/>
      <c r="T455" s="772"/>
      <c r="U455" s="772"/>
      <c r="V455" s="773"/>
      <c r="W455" s="37" t="s">
        <v>80</v>
      </c>
      <c r="X455" s="743">
        <f>IFERROR(X450/H450,"0")+IFERROR(X451/H451,"0")+IFERROR(X452/H452,"0")+IFERROR(X453/H453,"0")+IFERROR(X454/H454,"0")</f>
        <v>0</v>
      </c>
      <c r="Y455" s="743">
        <f>IFERROR(Y450/H450,"0")+IFERROR(Y451/H451,"0")+IFERROR(Y452/H452,"0")+IFERROR(Y453/H453,"0")+IFERROR(Y454/H454,"0")</f>
        <v>0</v>
      </c>
      <c r="Z455" s="743">
        <f>IFERROR(IF(Z450="",0,Z450),"0")+IFERROR(IF(Z451="",0,Z451),"0")+IFERROR(IF(Z452="",0,Z452),"0")+IFERROR(IF(Z453="",0,Z453),"0")+IFERROR(IF(Z454="",0,Z454),"0")</f>
        <v>0</v>
      </c>
      <c r="AA455" s="744"/>
      <c r="AB455" s="744"/>
      <c r="AC455" s="744"/>
    </row>
    <row r="456" spans="1:68" hidden="1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57"/>
      <c r="P456" s="771" t="s">
        <v>79</v>
      </c>
      <c r="Q456" s="772"/>
      <c r="R456" s="772"/>
      <c r="S456" s="772"/>
      <c r="T456" s="772"/>
      <c r="U456" s="772"/>
      <c r="V456" s="773"/>
      <c r="W456" s="37" t="s">
        <v>68</v>
      </c>
      <c r="X456" s="743">
        <f>IFERROR(SUM(X450:X454),"0")</f>
        <v>0</v>
      </c>
      <c r="Y456" s="743">
        <f>IFERROR(SUM(Y450:Y454),"0")</f>
        <v>0</v>
      </c>
      <c r="Z456" s="37"/>
      <c r="AA456" s="744"/>
      <c r="AB456" s="744"/>
      <c r="AC456" s="744"/>
    </row>
    <row r="457" spans="1:68" ht="14.25" hidden="1" customHeight="1" x14ac:dyDescent="0.25">
      <c r="A457" s="763" t="s">
        <v>176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711</v>
      </c>
      <c r="B458" s="54" t="s">
        <v>712</v>
      </c>
      <c r="C458" s="31">
        <v>4301060441</v>
      </c>
      <c r="D458" s="754">
        <v>4607091389357</v>
      </c>
      <c r="E458" s="755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101</v>
      </c>
      <c r="N458" s="33"/>
      <c r="O458" s="32">
        <v>40</v>
      </c>
      <c r="P458" s="1166" t="s">
        <v>713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714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56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57"/>
      <c r="P459" s="771" t="s">
        <v>79</v>
      </c>
      <c r="Q459" s="772"/>
      <c r="R459" s="772"/>
      <c r="S459" s="772"/>
      <c r="T459" s="772"/>
      <c r="U459" s="772"/>
      <c r="V459" s="773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57"/>
      <c r="P460" s="771" t="s">
        <v>79</v>
      </c>
      <c r="Q460" s="772"/>
      <c r="R460" s="772"/>
      <c r="S460" s="772"/>
      <c r="T460" s="772"/>
      <c r="U460" s="772"/>
      <c r="V460" s="773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934" t="s">
        <v>715</v>
      </c>
      <c r="B461" s="935"/>
      <c r="C461" s="935"/>
      <c r="D461" s="935"/>
      <c r="E461" s="935"/>
      <c r="F461" s="935"/>
      <c r="G461" s="935"/>
      <c r="H461" s="935"/>
      <c r="I461" s="935"/>
      <c r="J461" s="935"/>
      <c r="K461" s="935"/>
      <c r="L461" s="935"/>
      <c r="M461" s="935"/>
      <c r="N461" s="935"/>
      <c r="O461" s="935"/>
      <c r="P461" s="935"/>
      <c r="Q461" s="935"/>
      <c r="R461" s="935"/>
      <c r="S461" s="935"/>
      <c r="T461" s="935"/>
      <c r="U461" s="935"/>
      <c r="V461" s="935"/>
      <c r="W461" s="935"/>
      <c r="X461" s="935"/>
      <c r="Y461" s="935"/>
      <c r="Z461" s="935"/>
      <c r="AA461" s="48"/>
      <c r="AB461" s="48"/>
      <c r="AC461" s="48"/>
    </row>
    <row r="462" spans="1:68" ht="16.5" hidden="1" customHeight="1" x14ac:dyDescent="0.25">
      <c r="A462" s="770" t="s">
        <v>716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63" t="s">
        <v>145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717</v>
      </c>
      <c r="B464" s="54" t="s">
        <v>718</v>
      </c>
      <c r="C464" s="31">
        <v>4301031405</v>
      </c>
      <c r="D464" s="754">
        <v>4680115886100</v>
      </c>
      <c r="E464" s="755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100</v>
      </c>
      <c r="L464" s="32"/>
      <c r="M464" s="33" t="s">
        <v>67</v>
      </c>
      <c r="N464" s="33"/>
      <c r="O464" s="32">
        <v>50</v>
      </c>
      <c r="P464" s="1089" t="s">
        <v>719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1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720</v>
      </c>
      <c r="AG464" s="64"/>
      <c r="AJ464" s="68"/>
      <c r="AK464" s="68">
        <v>0</v>
      </c>
      <c r="BB464" s="534" t="s">
        <v>1</v>
      </c>
      <c r="BM464" s="64">
        <f t="shared" ref="BM464:BM479" si="82">IFERROR(X464*I464/H464,"0")</f>
        <v>0</v>
      </c>
      <c r="BN464" s="64">
        <f t="shared" ref="BN464:BN479" si="83">IFERROR(Y464*I464/H464,"0")</f>
        <v>0</v>
      </c>
      <c r="BO464" s="64">
        <f t="shared" ref="BO464:BO479" si="84">IFERROR(1/J464*(X464/H464),"0")</f>
        <v>0</v>
      </c>
      <c r="BP464" s="64">
        <f t="shared" ref="BP464:BP479" si="85">IFERROR(1/J464*(Y464/H464),"0")</f>
        <v>0</v>
      </c>
    </row>
    <row r="465" spans="1:68" ht="27" hidden="1" customHeight="1" x14ac:dyDescent="0.25">
      <c r="A465" s="54" t="s">
        <v>721</v>
      </c>
      <c r="B465" s="54" t="s">
        <v>722</v>
      </c>
      <c r="C465" s="31">
        <v>4301031382</v>
      </c>
      <c r="D465" s="754">
        <v>4680115886117</v>
      </c>
      <c r="E465" s="755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100</v>
      </c>
      <c r="L465" s="32"/>
      <c r="M465" s="33" t="s">
        <v>67</v>
      </c>
      <c r="N465" s="33"/>
      <c r="O465" s="32">
        <v>50</v>
      </c>
      <c r="P465" s="876" t="s">
        <v>723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1"/>
        <v>0</v>
      </c>
      <c r="Z465" s="36" t="str">
        <f>IFERROR(IF(Y465=0,"",ROUNDUP(Y465/H465,0)*0.00902),"")</f>
        <v/>
      </c>
      <c r="AA465" s="56"/>
      <c r="AB465" s="57"/>
      <c r="AC465" s="535" t="s">
        <v>724</v>
      </c>
      <c r="AG465" s="64"/>
      <c r="AJ465" s="68"/>
      <c r="AK465" s="68">
        <v>0</v>
      </c>
      <c r="BB465" s="536" t="s">
        <v>1</v>
      </c>
      <c r="BM465" s="64">
        <f t="shared" si="82"/>
        <v>0</v>
      </c>
      <c r="BN465" s="64">
        <f t="shared" si="83"/>
        <v>0</v>
      </c>
      <c r="BO465" s="64">
        <f t="shared" si="84"/>
        <v>0</v>
      </c>
      <c r="BP465" s="64">
        <f t="shared" si="85"/>
        <v>0</v>
      </c>
    </row>
    <row r="466" spans="1:68" ht="27" hidden="1" customHeight="1" x14ac:dyDescent="0.25">
      <c r="A466" s="54" t="s">
        <v>721</v>
      </c>
      <c r="B466" s="54" t="s">
        <v>725</v>
      </c>
      <c r="C466" s="31">
        <v>4301031406</v>
      </c>
      <c r="D466" s="754">
        <v>4680115886117</v>
      </c>
      <c r="E466" s="755"/>
      <c r="F466" s="740">
        <v>0.9</v>
      </c>
      <c r="G466" s="32">
        <v>6</v>
      </c>
      <c r="H466" s="740">
        <v>5.4</v>
      </c>
      <c r="I466" s="740">
        <v>5.61</v>
      </c>
      <c r="J466" s="32">
        <v>132</v>
      </c>
      <c r="K466" s="32" t="s">
        <v>100</v>
      </c>
      <c r="L466" s="32"/>
      <c r="M466" s="33" t="s">
        <v>67</v>
      </c>
      <c r="N466" s="33"/>
      <c r="O466" s="32">
        <v>50</v>
      </c>
      <c r="P466" s="1095" t="s">
        <v>723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1"/>
        <v>0</v>
      </c>
      <c r="Z466" s="36" t="str">
        <f>IFERROR(IF(Y466=0,"",ROUNDUP(Y466/H466,0)*0.00902),"")</f>
        <v/>
      </c>
      <c r="AA466" s="56"/>
      <c r="AB466" s="57"/>
      <c r="AC466" s="537" t="s">
        <v>724</v>
      </c>
      <c r="AG466" s="64"/>
      <c r="AJ466" s="68"/>
      <c r="AK466" s="68">
        <v>0</v>
      </c>
      <c r="BB466" s="538" t="s">
        <v>1</v>
      </c>
      <c r="BM466" s="64">
        <f t="shared" si="82"/>
        <v>0</v>
      </c>
      <c r="BN466" s="64">
        <f t="shared" si="83"/>
        <v>0</v>
      </c>
      <c r="BO466" s="64">
        <f t="shared" si="84"/>
        <v>0</v>
      </c>
      <c r="BP466" s="64">
        <f t="shared" si="85"/>
        <v>0</v>
      </c>
    </row>
    <row r="467" spans="1:68" ht="27" hidden="1" customHeight="1" x14ac:dyDescent="0.25">
      <c r="A467" s="54" t="s">
        <v>726</v>
      </c>
      <c r="B467" s="54" t="s">
        <v>727</v>
      </c>
      <c r="C467" s="31">
        <v>4301031402</v>
      </c>
      <c r="D467" s="754">
        <v>4680115886124</v>
      </c>
      <c r="E467" s="755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100</v>
      </c>
      <c r="L467" s="32"/>
      <c r="M467" s="33" t="s">
        <v>67</v>
      </c>
      <c r="N467" s="33"/>
      <c r="O467" s="32">
        <v>50</v>
      </c>
      <c r="P467" s="1041" t="s">
        <v>728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1"/>
        <v>0</v>
      </c>
      <c r="Z467" s="36" t="str">
        <f>IFERROR(IF(Y467=0,"",ROUNDUP(Y467/H467,0)*0.00902),"")</f>
        <v/>
      </c>
      <c r="AA467" s="56"/>
      <c r="AB467" s="57"/>
      <c r="AC467" s="539" t="s">
        <v>729</v>
      </c>
      <c r="AG467" s="64"/>
      <c r="AJ467" s="68"/>
      <c r="AK467" s="68">
        <v>0</v>
      </c>
      <c r="BB467" s="540" t="s">
        <v>1</v>
      </c>
      <c r="BM467" s="64">
        <f t="shared" si="82"/>
        <v>0</v>
      </c>
      <c r="BN467" s="64">
        <f t="shared" si="83"/>
        <v>0</v>
      </c>
      <c r="BO467" s="64">
        <f t="shared" si="84"/>
        <v>0</v>
      </c>
      <c r="BP467" s="64">
        <f t="shared" si="85"/>
        <v>0</v>
      </c>
    </row>
    <row r="468" spans="1:68" ht="27" hidden="1" customHeight="1" x14ac:dyDescent="0.25">
      <c r="A468" s="54" t="s">
        <v>730</v>
      </c>
      <c r="B468" s="54" t="s">
        <v>731</v>
      </c>
      <c r="C468" s="31">
        <v>4301031335</v>
      </c>
      <c r="D468" s="754">
        <v>4680115883147</v>
      </c>
      <c r="E468" s="755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108</v>
      </c>
      <c r="L468" s="32"/>
      <c r="M468" s="33" t="s">
        <v>67</v>
      </c>
      <c r="N468" s="33"/>
      <c r="O468" s="32">
        <v>50</v>
      </c>
      <c r="P468" s="113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1"/>
        <v>0</v>
      </c>
      <c r="Z468" s="36" t="str">
        <f t="shared" ref="Z468:Z479" si="86">IFERROR(IF(Y468=0,"",ROUNDUP(Y468/H468,0)*0.00502),"")</f>
        <v/>
      </c>
      <c r="AA468" s="56"/>
      <c r="AB468" s="57"/>
      <c r="AC468" s="541" t="s">
        <v>720</v>
      </c>
      <c r="AG468" s="64"/>
      <c r="AJ468" s="68"/>
      <c r="AK468" s="68">
        <v>0</v>
      </c>
      <c r="BB468" s="542" t="s">
        <v>1</v>
      </c>
      <c r="BM468" s="64">
        <f t="shared" si="82"/>
        <v>0</v>
      </c>
      <c r="BN468" s="64">
        <f t="shared" si="83"/>
        <v>0</v>
      </c>
      <c r="BO468" s="64">
        <f t="shared" si="84"/>
        <v>0</v>
      </c>
      <c r="BP468" s="64">
        <f t="shared" si="85"/>
        <v>0</v>
      </c>
    </row>
    <row r="469" spans="1:68" ht="27" hidden="1" customHeight="1" x14ac:dyDescent="0.25">
      <c r="A469" s="54" t="s">
        <v>730</v>
      </c>
      <c r="B469" s="54" t="s">
        <v>732</v>
      </c>
      <c r="C469" s="31">
        <v>4301031366</v>
      </c>
      <c r="D469" s="754">
        <v>4680115883147</v>
      </c>
      <c r="E469" s="755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108</v>
      </c>
      <c r="L469" s="32"/>
      <c r="M469" s="33" t="s">
        <v>67</v>
      </c>
      <c r="N469" s="33"/>
      <c r="O469" s="32">
        <v>50</v>
      </c>
      <c r="P469" s="1043" t="s">
        <v>733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1"/>
        <v>0</v>
      </c>
      <c r="Z469" s="36" t="str">
        <f t="shared" si="86"/>
        <v/>
      </c>
      <c r="AA469" s="56"/>
      <c r="AB469" s="57"/>
      <c r="AC469" s="543" t="s">
        <v>720</v>
      </c>
      <c r="AG469" s="64"/>
      <c r="AJ469" s="68"/>
      <c r="AK469" s="68">
        <v>0</v>
      </c>
      <c r="BB469" s="544" t="s">
        <v>1</v>
      </c>
      <c r="BM469" s="64">
        <f t="shared" si="82"/>
        <v>0</v>
      </c>
      <c r="BN469" s="64">
        <f t="shared" si="83"/>
        <v>0</v>
      </c>
      <c r="BO469" s="64">
        <f t="shared" si="84"/>
        <v>0</v>
      </c>
      <c r="BP469" s="64">
        <f t="shared" si="85"/>
        <v>0</v>
      </c>
    </row>
    <row r="470" spans="1:68" ht="27" hidden="1" customHeight="1" x14ac:dyDescent="0.25">
      <c r="A470" s="54" t="s">
        <v>734</v>
      </c>
      <c r="B470" s="54" t="s">
        <v>735</v>
      </c>
      <c r="C470" s="31">
        <v>4301031362</v>
      </c>
      <c r="D470" s="754">
        <v>4607091384338</v>
      </c>
      <c r="E470" s="755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108</v>
      </c>
      <c r="L470" s="32"/>
      <c r="M470" s="33" t="s">
        <v>67</v>
      </c>
      <c r="N470" s="33"/>
      <c r="O470" s="32">
        <v>50</v>
      </c>
      <c r="P470" s="86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1"/>
        <v>0</v>
      </c>
      <c r="Z470" s="36" t="str">
        <f t="shared" si="86"/>
        <v/>
      </c>
      <c r="AA470" s="56"/>
      <c r="AB470" s="57"/>
      <c r="AC470" s="545" t="s">
        <v>720</v>
      </c>
      <c r="AG470" s="64"/>
      <c r="AJ470" s="68"/>
      <c r="AK470" s="68">
        <v>0</v>
      </c>
      <c r="BB470" s="546" t="s">
        <v>1</v>
      </c>
      <c r="BM470" s="64">
        <f t="shared" si="82"/>
        <v>0</v>
      </c>
      <c r="BN470" s="64">
        <f t="shared" si="83"/>
        <v>0</v>
      </c>
      <c r="BO470" s="64">
        <f t="shared" si="84"/>
        <v>0</v>
      </c>
      <c r="BP470" s="64">
        <f t="shared" si="85"/>
        <v>0</v>
      </c>
    </row>
    <row r="471" spans="1:68" ht="37.5" hidden="1" customHeight="1" x14ac:dyDescent="0.25">
      <c r="A471" s="54" t="s">
        <v>736</v>
      </c>
      <c r="B471" s="54" t="s">
        <v>737</v>
      </c>
      <c r="C471" s="31">
        <v>4301031336</v>
      </c>
      <c r="D471" s="754">
        <v>4680115883154</v>
      </c>
      <c r="E471" s="755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108</v>
      </c>
      <c r="L471" s="32"/>
      <c r="M471" s="33" t="s">
        <v>67</v>
      </c>
      <c r="N471" s="33"/>
      <c r="O471" s="32">
        <v>50</v>
      </c>
      <c r="P471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1"/>
        <v>0</v>
      </c>
      <c r="Z471" s="36" t="str">
        <f t="shared" si="86"/>
        <v/>
      </c>
      <c r="AA471" s="56"/>
      <c r="AB471" s="57"/>
      <c r="AC471" s="547" t="s">
        <v>738</v>
      </c>
      <c r="AG471" s="64"/>
      <c r="AJ471" s="68"/>
      <c r="AK471" s="68">
        <v>0</v>
      </c>
      <c r="BB471" s="548" t="s">
        <v>1</v>
      </c>
      <c r="BM471" s="64">
        <f t="shared" si="82"/>
        <v>0</v>
      </c>
      <c r="BN471" s="64">
        <f t="shared" si="83"/>
        <v>0</v>
      </c>
      <c r="BO471" s="64">
        <f t="shared" si="84"/>
        <v>0</v>
      </c>
      <c r="BP471" s="64">
        <f t="shared" si="85"/>
        <v>0</v>
      </c>
    </row>
    <row r="472" spans="1:68" ht="37.5" hidden="1" customHeight="1" x14ac:dyDescent="0.25">
      <c r="A472" s="54" t="s">
        <v>736</v>
      </c>
      <c r="B472" s="54" t="s">
        <v>739</v>
      </c>
      <c r="C472" s="31">
        <v>4301031374</v>
      </c>
      <c r="D472" s="754">
        <v>4680115883154</v>
      </c>
      <c r="E472" s="755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108</v>
      </c>
      <c r="L472" s="32"/>
      <c r="M472" s="33" t="s">
        <v>67</v>
      </c>
      <c r="N472" s="33"/>
      <c r="O472" s="32">
        <v>50</v>
      </c>
      <c r="P472" s="938" t="s">
        <v>740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1"/>
        <v>0</v>
      </c>
      <c r="Z472" s="36" t="str">
        <f t="shared" si="86"/>
        <v/>
      </c>
      <c r="AA472" s="56"/>
      <c r="AB472" s="57"/>
      <c r="AC472" s="549" t="s">
        <v>738</v>
      </c>
      <c r="AG472" s="64"/>
      <c r="AJ472" s="68"/>
      <c r="AK472" s="68">
        <v>0</v>
      </c>
      <c r="BB472" s="550" t="s">
        <v>1</v>
      </c>
      <c r="BM472" s="64">
        <f t="shared" si="82"/>
        <v>0</v>
      </c>
      <c r="BN472" s="64">
        <f t="shared" si="83"/>
        <v>0</v>
      </c>
      <c r="BO472" s="64">
        <f t="shared" si="84"/>
        <v>0</v>
      </c>
      <c r="BP472" s="64">
        <f t="shared" si="85"/>
        <v>0</v>
      </c>
    </row>
    <row r="473" spans="1:68" ht="37.5" hidden="1" customHeight="1" x14ac:dyDescent="0.25">
      <c r="A473" s="54" t="s">
        <v>741</v>
      </c>
      <c r="B473" s="54" t="s">
        <v>742</v>
      </c>
      <c r="C473" s="31">
        <v>4301031361</v>
      </c>
      <c r="D473" s="754">
        <v>4607091389524</v>
      </c>
      <c r="E473" s="755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108</v>
      </c>
      <c r="L473" s="32"/>
      <c r="M473" s="33" t="s">
        <v>67</v>
      </c>
      <c r="N473" s="33"/>
      <c r="O473" s="32">
        <v>50</v>
      </c>
      <c r="P473" s="11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1"/>
        <v>0</v>
      </c>
      <c r="Z473" s="36" t="str">
        <f t="shared" si="86"/>
        <v/>
      </c>
      <c r="AA473" s="56"/>
      <c r="AB473" s="57"/>
      <c r="AC473" s="551" t="s">
        <v>738</v>
      </c>
      <c r="AG473" s="64"/>
      <c r="AJ473" s="68"/>
      <c r="AK473" s="68">
        <v>0</v>
      </c>
      <c r="BB473" s="552" t="s">
        <v>1</v>
      </c>
      <c r="BM473" s="64">
        <f t="shared" si="82"/>
        <v>0</v>
      </c>
      <c r="BN473" s="64">
        <f t="shared" si="83"/>
        <v>0</v>
      </c>
      <c r="BO473" s="64">
        <f t="shared" si="84"/>
        <v>0</v>
      </c>
      <c r="BP473" s="64">
        <f t="shared" si="85"/>
        <v>0</v>
      </c>
    </row>
    <row r="474" spans="1:68" ht="27" hidden="1" customHeight="1" x14ac:dyDescent="0.25">
      <c r="A474" s="54" t="s">
        <v>743</v>
      </c>
      <c r="B474" s="54" t="s">
        <v>744</v>
      </c>
      <c r="C474" s="31">
        <v>4301031337</v>
      </c>
      <c r="D474" s="754">
        <v>4680115883161</v>
      </c>
      <c r="E474" s="755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108</v>
      </c>
      <c r="L474" s="32"/>
      <c r="M474" s="33" t="s">
        <v>67</v>
      </c>
      <c r="N474" s="33"/>
      <c r="O474" s="32">
        <v>50</v>
      </c>
      <c r="P474" s="109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1"/>
        <v>0</v>
      </c>
      <c r="Z474" s="36" t="str">
        <f t="shared" si="86"/>
        <v/>
      </c>
      <c r="AA474" s="56"/>
      <c r="AB474" s="57"/>
      <c r="AC474" s="553" t="s">
        <v>745</v>
      </c>
      <c r="AG474" s="64"/>
      <c r="AJ474" s="68"/>
      <c r="AK474" s="68">
        <v>0</v>
      </c>
      <c r="BB474" s="554" t="s">
        <v>1</v>
      </c>
      <c r="BM474" s="64">
        <f t="shared" si="82"/>
        <v>0</v>
      </c>
      <c r="BN474" s="64">
        <f t="shared" si="83"/>
        <v>0</v>
      </c>
      <c r="BO474" s="64">
        <f t="shared" si="84"/>
        <v>0</v>
      </c>
      <c r="BP474" s="64">
        <f t="shared" si="85"/>
        <v>0</v>
      </c>
    </row>
    <row r="475" spans="1:68" ht="27" hidden="1" customHeight="1" x14ac:dyDescent="0.25">
      <c r="A475" s="54" t="s">
        <v>743</v>
      </c>
      <c r="B475" s="54" t="s">
        <v>746</v>
      </c>
      <c r="C475" s="31">
        <v>4301031364</v>
      </c>
      <c r="D475" s="754">
        <v>4680115883161</v>
      </c>
      <c r="E475" s="755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108</v>
      </c>
      <c r="L475" s="32"/>
      <c r="M475" s="33" t="s">
        <v>67</v>
      </c>
      <c r="N475" s="33"/>
      <c r="O475" s="32">
        <v>50</v>
      </c>
      <c r="P475" s="912" t="s">
        <v>747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1"/>
        <v>0</v>
      </c>
      <c r="Z475" s="36" t="str">
        <f t="shared" si="86"/>
        <v/>
      </c>
      <c r="AA475" s="56"/>
      <c r="AB475" s="57"/>
      <c r="AC475" s="555" t="s">
        <v>745</v>
      </c>
      <c r="AG475" s="64"/>
      <c r="AJ475" s="68"/>
      <c r="AK475" s="68">
        <v>0</v>
      </c>
      <c r="BB475" s="556" t="s">
        <v>1</v>
      </c>
      <c r="BM475" s="64">
        <f t="shared" si="82"/>
        <v>0</v>
      </c>
      <c r="BN475" s="64">
        <f t="shared" si="83"/>
        <v>0</v>
      </c>
      <c r="BO475" s="64">
        <f t="shared" si="84"/>
        <v>0</v>
      </c>
      <c r="BP475" s="64">
        <f t="shared" si="85"/>
        <v>0</v>
      </c>
    </row>
    <row r="476" spans="1:68" ht="27" hidden="1" customHeight="1" x14ac:dyDescent="0.25">
      <c r="A476" s="54" t="s">
        <v>748</v>
      </c>
      <c r="B476" s="54" t="s">
        <v>749</v>
      </c>
      <c r="C476" s="31">
        <v>4301031358</v>
      </c>
      <c r="D476" s="754">
        <v>4607091389531</v>
      </c>
      <c r="E476" s="755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108</v>
      </c>
      <c r="L476" s="32"/>
      <c r="M476" s="33" t="s">
        <v>67</v>
      </c>
      <c r="N476" s="33"/>
      <c r="O476" s="32">
        <v>50</v>
      </c>
      <c r="P476" s="110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1"/>
        <v>0</v>
      </c>
      <c r="Z476" s="36" t="str">
        <f t="shared" si="86"/>
        <v/>
      </c>
      <c r="AA476" s="56"/>
      <c r="AB476" s="57"/>
      <c r="AC476" s="557" t="s">
        <v>750</v>
      </c>
      <c r="AG476" s="64"/>
      <c r="AJ476" s="68"/>
      <c r="AK476" s="68">
        <v>0</v>
      </c>
      <c r="BB476" s="558" t="s">
        <v>1</v>
      </c>
      <c r="BM476" s="64">
        <f t="shared" si="82"/>
        <v>0</v>
      </c>
      <c r="BN476" s="64">
        <f t="shared" si="83"/>
        <v>0</v>
      </c>
      <c r="BO476" s="64">
        <f t="shared" si="84"/>
        <v>0</v>
      </c>
      <c r="BP476" s="64">
        <f t="shared" si="85"/>
        <v>0</v>
      </c>
    </row>
    <row r="477" spans="1:68" ht="37.5" hidden="1" customHeight="1" x14ac:dyDescent="0.25">
      <c r="A477" s="54" t="s">
        <v>751</v>
      </c>
      <c r="B477" s="54" t="s">
        <v>752</v>
      </c>
      <c r="C477" s="31">
        <v>4301031360</v>
      </c>
      <c r="D477" s="754">
        <v>4607091384345</v>
      </c>
      <c r="E477" s="755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108</v>
      </c>
      <c r="L477" s="32"/>
      <c r="M477" s="33" t="s">
        <v>67</v>
      </c>
      <c r="N477" s="33"/>
      <c r="O477" s="32">
        <v>50</v>
      </c>
      <c r="P477" s="9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1"/>
        <v>0</v>
      </c>
      <c r="Z477" s="36" t="str">
        <f t="shared" si="86"/>
        <v/>
      </c>
      <c r="AA477" s="56"/>
      <c r="AB477" s="57"/>
      <c r="AC477" s="559" t="s">
        <v>745</v>
      </c>
      <c r="AG477" s="64"/>
      <c r="AJ477" s="68"/>
      <c r="AK477" s="68">
        <v>0</v>
      </c>
      <c r="BB477" s="560" t="s">
        <v>1</v>
      </c>
      <c r="BM477" s="64">
        <f t="shared" si="82"/>
        <v>0</v>
      </c>
      <c r="BN477" s="64">
        <f t="shared" si="83"/>
        <v>0</v>
      </c>
      <c r="BO477" s="64">
        <f t="shared" si="84"/>
        <v>0</v>
      </c>
      <c r="BP477" s="64">
        <f t="shared" si="85"/>
        <v>0</v>
      </c>
    </row>
    <row r="478" spans="1:68" ht="27" hidden="1" customHeight="1" x14ac:dyDescent="0.25">
      <c r="A478" s="54" t="s">
        <v>753</v>
      </c>
      <c r="B478" s="54" t="s">
        <v>754</v>
      </c>
      <c r="C478" s="31">
        <v>4301031368</v>
      </c>
      <c r="D478" s="754">
        <v>4680115883185</v>
      </c>
      <c r="E478" s="755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108</v>
      </c>
      <c r="L478" s="32"/>
      <c r="M478" s="33" t="s">
        <v>67</v>
      </c>
      <c r="N478" s="33"/>
      <c r="O478" s="32">
        <v>50</v>
      </c>
      <c r="P478" s="873" t="s">
        <v>755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1"/>
        <v>0</v>
      </c>
      <c r="Z478" s="36" t="str">
        <f t="shared" si="86"/>
        <v/>
      </c>
      <c r="AA478" s="56"/>
      <c r="AB478" s="57"/>
      <c r="AC478" s="561" t="s">
        <v>724</v>
      </c>
      <c r="AG478" s="64"/>
      <c r="AJ478" s="68"/>
      <c r="AK478" s="68">
        <v>0</v>
      </c>
      <c r="BB478" s="562" t="s">
        <v>1</v>
      </c>
      <c r="BM478" s="64">
        <f t="shared" si="82"/>
        <v>0</v>
      </c>
      <c r="BN478" s="64">
        <f t="shared" si="83"/>
        <v>0</v>
      </c>
      <c r="BO478" s="64">
        <f t="shared" si="84"/>
        <v>0</v>
      </c>
      <c r="BP478" s="64">
        <f t="shared" si="85"/>
        <v>0</v>
      </c>
    </row>
    <row r="479" spans="1:68" ht="27" hidden="1" customHeight="1" x14ac:dyDescent="0.25">
      <c r="A479" s="54" t="s">
        <v>753</v>
      </c>
      <c r="B479" s="54" t="s">
        <v>756</v>
      </c>
      <c r="C479" s="31">
        <v>4301031255</v>
      </c>
      <c r="D479" s="754">
        <v>4680115883185</v>
      </c>
      <c r="E479" s="755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108</v>
      </c>
      <c r="L479" s="32"/>
      <c r="M479" s="33" t="s">
        <v>67</v>
      </c>
      <c r="N479" s="33"/>
      <c r="O479" s="32">
        <v>45</v>
      </c>
      <c r="P479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1"/>
        <v>0</v>
      </c>
      <c r="Z479" s="36" t="str">
        <f t="shared" si="86"/>
        <v/>
      </c>
      <c r="AA479" s="56"/>
      <c r="AB479" s="57"/>
      <c r="AC479" s="563" t="s">
        <v>757</v>
      </c>
      <c r="AG479" s="64"/>
      <c r="AJ479" s="68"/>
      <c r="AK479" s="68">
        <v>0</v>
      </c>
      <c r="BB479" s="564" t="s">
        <v>1</v>
      </c>
      <c r="BM479" s="64">
        <f t="shared" si="82"/>
        <v>0</v>
      </c>
      <c r="BN479" s="64">
        <f t="shared" si="83"/>
        <v>0</v>
      </c>
      <c r="BO479" s="64">
        <f t="shared" si="84"/>
        <v>0</v>
      </c>
      <c r="BP479" s="64">
        <f t="shared" si="85"/>
        <v>0</v>
      </c>
    </row>
    <row r="480" spans="1:68" hidden="1" x14ac:dyDescent="0.2">
      <c r="A480" s="756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57"/>
      <c r="P480" s="771" t="s">
        <v>79</v>
      </c>
      <c r="Q480" s="772"/>
      <c r="R480" s="772"/>
      <c r="S480" s="772"/>
      <c r="T480" s="772"/>
      <c r="U480" s="772"/>
      <c r="V480" s="773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57"/>
      <c r="P481" s="771" t="s">
        <v>79</v>
      </c>
      <c r="Q481" s="772"/>
      <c r="R481" s="772"/>
      <c r="S481" s="772"/>
      <c r="T481" s="772"/>
      <c r="U481" s="772"/>
      <c r="V481" s="773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63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758</v>
      </c>
      <c r="B483" s="54" t="s">
        <v>759</v>
      </c>
      <c r="C483" s="31">
        <v>4301051284</v>
      </c>
      <c r="D483" s="754">
        <v>4607091384352</v>
      </c>
      <c r="E483" s="755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100</v>
      </c>
      <c r="L483" s="32"/>
      <c r="M483" s="33" t="s">
        <v>101</v>
      </c>
      <c r="N483" s="33"/>
      <c r="O483" s="32">
        <v>45</v>
      </c>
      <c r="P483" s="89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760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761</v>
      </c>
      <c r="B484" s="54" t="s">
        <v>762</v>
      </c>
      <c r="C484" s="31">
        <v>4301051431</v>
      </c>
      <c r="D484" s="754">
        <v>4607091389654</v>
      </c>
      <c r="E484" s="755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101</v>
      </c>
      <c r="N484" s="33"/>
      <c r="O484" s="32">
        <v>45</v>
      </c>
      <c r="P484" s="80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763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56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57"/>
      <c r="P485" s="771" t="s">
        <v>79</v>
      </c>
      <c r="Q485" s="772"/>
      <c r="R485" s="772"/>
      <c r="S485" s="772"/>
      <c r="T485" s="772"/>
      <c r="U485" s="772"/>
      <c r="V485" s="773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57"/>
      <c r="P486" s="771" t="s">
        <v>79</v>
      </c>
      <c r="Q486" s="772"/>
      <c r="R486" s="772"/>
      <c r="S486" s="772"/>
      <c r="T486" s="772"/>
      <c r="U486" s="772"/>
      <c r="V486" s="773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63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764</v>
      </c>
      <c r="B488" s="54" t="s">
        <v>765</v>
      </c>
      <c r="C488" s="31">
        <v>4301170011</v>
      </c>
      <c r="D488" s="754">
        <v>4680115884113</v>
      </c>
      <c r="E488" s="755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766</v>
      </c>
      <c r="L488" s="32"/>
      <c r="M488" s="33" t="s">
        <v>767</v>
      </c>
      <c r="N488" s="33"/>
      <c r="O488" s="32">
        <v>150</v>
      </c>
      <c r="P488" s="98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768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56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57"/>
      <c r="P489" s="771" t="s">
        <v>79</v>
      </c>
      <c r="Q489" s="772"/>
      <c r="R489" s="772"/>
      <c r="S489" s="772"/>
      <c r="T489" s="772"/>
      <c r="U489" s="772"/>
      <c r="V489" s="773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57"/>
      <c r="P490" s="771" t="s">
        <v>79</v>
      </c>
      <c r="Q490" s="772"/>
      <c r="R490" s="772"/>
      <c r="S490" s="772"/>
      <c r="T490" s="772"/>
      <c r="U490" s="772"/>
      <c r="V490" s="773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70" t="s">
        <v>769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63" t="s">
        <v>134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770</v>
      </c>
      <c r="B493" s="54" t="s">
        <v>771</v>
      </c>
      <c r="C493" s="31">
        <v>4301020315</v>
      </c>
      <c r="D493" s="754">
        <v>4607091389364</v>
      </c>
      <c r="E493" s="755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10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772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56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57"/>
      <c r="P494" s="771" t="s">
        <v>79</v>
      </c>
      <c r="Q494" s="772"/>
      <c r="R494" s="772"/>
      <c r="S494" s="772"/>
      <c r="T494" s="772"/>
      <c r="U494" s="772"/>
      <c r="V494" s="773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57"/>
      <c r="P495" s="771" t="s">
        <v>79</v>
      </c>
      <c r="Q495" s="772"/>
      <c r="R495" s="772"/>
      <c r="S495" s="772"/>
      <c r="T495" s="772"/>
      <c r="U495" s="772"/>
      <c r="V495" s="773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63" t="s">
        <v>145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773</v>
      </c>
      <c r="B497" s="54" t="s">
        <v>774</v>
      </c>
      <c r="C497" s="31">
        <v>4301031403</v>
      </c>
      <c r="D497" s="754">
        <v>4680115886094</v>
      </c>
      <c r="E497" s="755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50</v>
      </c>
      <c r="P497" s="799" t="s">
        <v>775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776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777</v>
      </c>
      <c r="B498" s="54" t="s">
        <v>778</v>
      </c>
      <c r="C498" s="31">
        <v>4301031363</v>
      </c>
      <c r="D498" s="754">
        <v>4607091389425</v>
      </c>
      <c r="E498" s="755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108</v>
      </c>
      <c r="L498" s="32"/>
      <c r="M498" s="33" t="s">
        <v>67</v>
      </c>
      <c r="N498" s="33"/>
      <c r="O498" s="32">
        <v>50</v>
      </c>
      <c r="P498" s="10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779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780</v>
      </c>
      <c r="B499" s="54" t="s">
        <v>781</v>
      </c>
      <c r="C499" s="31">
        <v>4301031373</v>
      </c>
      <c r="D499" s="754">
        <v>4680115880771</v>
      </c>
      <c r="E499" s="755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108</v>
      </c>
      <c r="L499" s="32"/>
      <c r="M499" s="33" t="s">
        <v>67</v>
      </c>
      <c r="N499" s="33"/>
      <c r="O499" s="32">
        <v>50</v>
      </c>
      <c r="P499" s="788" t="s">
        <v>782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783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784</v>
      </c>
      <c r="B500" s="54" t="s">
        <v>785</v>
      </c>
      <c r="C500" s="31">
        <v>4301031359</v>
      </c>
      <c r="D500" s="754">
        <v>4607091389500</v>
      </c>
      <c r="E500" s="755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108</v>
      </c>
      <c r="L500" s="32"/>
      <c r="M500" s="33" t="s">
        <v>67</v>
      </c>
      <c r="N500" s="33"/>
      <c r="O500" s="32">
        <v>50</v>
      </c>
      <c r="P500" s="89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783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56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57"/>
      <c r="P501" s="771" t="s">
        <v>79</v>
      </c>
      <c r="Q501" s="772"/>
      <c r="R501" s="772"/>
      <c r="S501" s="772"/>
      <c r="T501" s="772"/>
      <c r="U501" s="772"/>
      <c r="V501" s="773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57"/>
      <c r="P502" s="771" t="s">
        <v>79</v>
      </c>
      <c r="Q502" s="772"/>
      <c r="R502" s="772"/>
      <c r="S502" s="772"/>
      <c r="T502" s="772"/>
      <c r="U502" s="772"/>
      <c r="V502" s="773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70" t="s">
        <v>786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63" t="s">
        <v>145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787</v>
      </c>
      <c r="B505" s="54" t="s">
        <v>788</v>
      </c>
      <c r="C505" s="31">
        <v>4301031294</v>
      </c>
      <c r="D505" s="754">
        <v>4680115885189</v>
      </c>
      <c r="E505" s="755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108</v>
      </c>
      <c r="L505" s="32"/>
      <c r="M505" s="33" t="s">
        <v>67</v>
      </c>
      <c r="N505" s="33"/>
      <c r="O505" s="32">
        <v>40</v>
      </c>
      <c r="P505" s="77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789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790</v>
      </c>
      <c r="B506" s="54" t="s">
        <v>791</v>
      </c>
      <c r="C506" s="31">
        <v>4301031347</v>
      </c>
      <c r="D506" s="754">
        <v>4680115885110</v>
      </c>
      <c r="E506" s="755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960" t="s">
        <v>792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793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794</v>
      </c>
      <c r="B507" s="54" t="s">
        <v>795</v>
      </c>
      <c r="C507" s="31">
        <v>4301031416</v>
      </c>
      <c r="D507" s="754">
        <v>4680115885219</v>
      </c>
      <c r="E507" s="755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108</v>
      </c>
      <c r="L507" s="32"/>
      <c r="M507" s="33" t="s">
        <v>67</v>
      </c>
      <c r="N507" s="33"/>
      <c r="O507" s="32">
        <v>50</v>
      </c>
      <c r="P507" s="779" t="s">
        <v>796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797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56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57"/>
      <c r="P508" s="771" t="s">
        <v>79</v>
      </c>
      <c r="Q508" s="772"/>
      <c r="R508" s="772"/>
      <c r="S508" s="772"/>
      <c r="T508" s="772"/>
      <c r="U508" s="772"/>
      <c r="V508" s="773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57"/>
      <c r="P509" s="771" t="s">
        <v>79</v>
      </c>
      <c r="Q509" s="772"/>
      <c r="R509" s="772"/>
      <c r="S509" s="772"/>
      <c r="T509" s="772"/>
      <c r="U509" s="772"/>
      <c r="V509" s="773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70" t="s">
        <v>798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63" t="s">
        <v>145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799</v>
      </c>
      <c r="B512" s="54" t="s">
        <v>800</v>
      </c>
      <c r="C512" s="31">
        <v>4301031261</v>
      </c>
      <c r="D512" s="754">
        <v>4680115885103</v>
      </c>
      <c r="E512" s="755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9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801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56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57"/>
      <c r="P513" s="771" t="s">
        <v>79</v>
      </c>
      <c r="Q513" s="772"/>
      <c r="R513" s="772"/>
      <c r="S513" s="772"/>
      <c r="T513" s="772"/>
      <c r="U513" s="772"/>
      <c r="V513" s="773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57"/>
      <c r="P514" s="771" t="s">
        <v>79</v>
      </c>
      <c r="Q514" s="772"/>
      <c r="R514" s="772"/>
      <c r="S514" s="772"/>
      <c r="T514" s="772"/>
      <c r="U514" s="772"/>
      <c r="V514" s="773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63" t="s">
        <v>176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802</v>
      </c>
      <c r="B516" s="54" t="s">
        <v>803</v>
      </c>
      <c r="C516" s="31">
        <v>4301060412</v>
      </c>
      <c r="D516" s="754">
        <v>4680115885509</v>
      </c>
      <c r="E516" s="755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9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804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56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57"/>
      <c r="P517" s="771" t="s">
        <v>79</v>
      </c>
      <c r="Q517" s="772"/>
      <c r="R517" s="772"/>
      <c r="S517" s="772"/>
      <c r="T517" s="772"/>
      <c r="U517" s="772"/>
      <c r="V517" s="773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57"/>
      <c r="P518" s="771" t="s">
        <v>79</v>
      </c>
      <c r="Q518" s="772"/>
      <c r="R518" s="772"/>
      <c r="S518" s="772"/>
      <c r="T518" s="772"/>
      <c r="U518" s="772"/>
      <c r="V518" s="773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934" t="s">
        <v>805</v>
      </c>
      <c r="B519" s="935"/>
      <c r="C519" s="935"/>
      <c r="D519" s="935"/>
      <c r="E519" s="935"/>
      <c r="F519" s="935"/>
      <c r="G519" s="935"/>
      <c r="H519" s="935"/>
      <c r="I519" s="935"/>
      <c r="J519" s="935"/>
      <c r="K519" s="935"/>
      <c r="L519" s="935"/>
      <c r="M519" s="935"/>
      <c r="N519" s="935"/>
      <c r="O519" s="935"/>
      <c r="P519" s="935"/>
      <c r="Q519" s="935"/>
      <c r="R519" s="935"/>
      <c r="S519" s="935"/>
      <c r="T519" s="935"/>
      <c r="U519" s="935"/>
      <c r="V519" s="935"/>
      <c r="W519" s="935"/>
      <c r="X519" s="935"/>
      <c r="Y519" s="935"/>
      <c r="Z519" s="935"/>
      <c r="AA519" s="48"/>
      <c r="AB519" s="48"/>
      <c r="AC519" s="48"/>
    </row>
    <row r="520" spans="1:68" ht="16.5" hidden="1" customHeight="1" x14ac:dyDescent="0.25">
      <c r="A520" s="770" t="s">
        <v>805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63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hidden="1" customHeight="1" x14ac:dyDescent="0.25">
      <c r="A522" s="54" t="s">
        <v>806</v>
      </c>
      <c r="B522" s="54" t="s">
        <v>807</v>
      </c>
      <c r="C522" s="31">
        <v>4301011795</v>
      </c>
      <c r="D522" s="754">
        <v>4607091389067</v>
      </c>
      <c r="E522" s="755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93</v>
      </c>
      <c r="N522" s="33"/>
      <c r="O522" s="32">
        <v>60</v>
      </c>
      <c r="P522" s="11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0</v>
      </c>
      <c r="Y522" s="742">
        <f t="shared" ref="Y522:Y537" si="87">IFERROR(IF(X522="",0,CEILING((X522/$H522),1)*$H522),"")</f>
        <v>0</v>
      </c>
      <c r="Z522" s="36" t="str">
        <f t="shared" ref="Z522:Z527" si="88">IFERROR(IF(Y522=0,"",ROUNDUP(Y522/H522,0)*0.01196),"")</f>
        <v/>
      </c>
      <c r="AA522" s="56"/>
      <c r="AB522" s="57"/>
      <c r="AC522" s="591" t="s">
        <v>808</v>
      </c>
      <c r="AG522" s="64"/>
      <c r="AJ522" s="68"/>
      <c r="AK522" s="68">
        <v>0</v>
      </c>
      <c r="BB522" s="592" t="s">
        <v>1</v>
      </c>
      <c r="BM522" s="64">
        <f t="shared" ref="BM522:BM537" si="89">IFERROR(X522*I522/H522,"0")</f>
        <v>0</v>
      </c>
      <c r="BN522" s="64">
        <f t="shared" ref="BN522:BN537" si="90">IFERROR(Y522*I522/H522,"0")</f>
        <v>0</v>
      </c>
      <c r="BO522" s="64">
        <f t="shared" ref="BO522:BO537" si="91">IFERROR(1/J522*(X522/H522),"0")</f>
        <v>0</v>
      </c>
      <c r="BP522" s="64">
        <f t="shared" ref="BP522:BP537" si="92">IFERROR(1/J522*(Y522/H522),"0")</f>
        <v>0</v>
      </c>
    </row>
    <row r="523" spans="1:68" ht="27" hidden="1" customHeight="1" x14ac:dyDescent="0.25">
      <c r="A523" s="54" t="s">
        <v>809</v>
      </c>
      <c r="B523" s="54" t="s">
        <v>810</v>
      </c>
      <c r="C523" s="31">
        <v>4301011961</v>
      </c>
      <c r="D523" s="754">
        <v>4680115885271</v>
      </c>
      <c r="E523" s="755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93</v>
      </c>
      <c r="N523" s="33"/>
      <c r="O523" s="32">
        <v>60</v>
      </c>
      <c r="P523" s="10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0</v>
      </c>
      <c r="Y523" s="742">
        <f t="shared" si="87"/>
        <v>0</v>
      </c>
      <c r="Z523" s="36" t="str">
        <f t="shared" si="88"/>
        <v/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89"/>
        <v>0</v>
      </c>
      <c r="BN523" s="64">
        <f t="shared" si="90"/>
        <v>0</v>
      </c>
      <c r="BO523" s="64">
        <f t="shared" si="91"/>
        <v>0</v>
      </c>
      <c r="BP523" s="64">
        <f t="shared" si="92"/>
        <v>0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54">
        <v>4680115884502</v>
      </c>
      <c r="E524" s="755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93</v>
      </c>
      <c r="N524" s="33"/>
      <c r="O524" s="32">
        <v>60</v>
      </c>
      <c r="P524" s="10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87"/>
        <v>0</v>
      </c>
      <c r="Z524" s="36" t="str">
        <f t="shared" si="88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89"/>
        <v>0</v>
      </c>
      <c r="BN524" s="64">
        <f t="shared" si="90"/>
        <v>0</v>
      </c>
      <c r="BO524" s="64">
        <f t="shared" si="91"/>
        <v>0</v>
      </c>
      <c r="BP524" s="64">
        <f t="shared" si="92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54">
        <v>4607091389104</v>
      </c>
      <c r="E525" s="755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93</v>
      </c>
      <c r="N525" s="33"/>
      <c r="O525" s="32">
        <v>60</v>
      </c>
      <c r="P525" s="9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600</v>
      </c>
      <c r="Y525" s="742">
        <f t="shared" si="87"/>
        <v>601.92000000000007</v>
      </c>
      <c r="Z525" s="36">
        <f t="shared" si="88"/>
        <v>1.36344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89"/>
        <v>640.90909090909088</v>
      </c>
      <c r="BN525" s="64">
        <f t="shared" si="90"/>
        <v>642.96</v>
      </c>
      <c r="BO525" s="64">
        <f t="shared" si="91"/>
        <v>1.0926573426573427</v>
      </c>
      <c r="BP525" s="64">
        <f t="shared" si="92"/>
        <v>1.0961538461538463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54">
        <v>4680115884519</v>
      </c>
      <c r="E526" s="755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101</v>
      </c>
      <c r="N526" s="33"/>
      <c r="O526" s="32">
        <v>60</v>
      </c>
      <c r="P526" s="9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87"/>
        <v>0</v>
      </c>
      <c r="Z526" s="36" t="str">
        <f t="shared" si="88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89"/>
        <v>0</v>
      </c>
      <c r="BN526" s="64">
        <f t="shared" si="90"/>
        <v>0</v>
      </c>
      <c r="BO526" s="64">
        <f t="shared" si="91"/>
        <v>0</v>
      </c>
      <c r="BP526" s="64">
        <f t="shared" si="92"/>
        <v>0</v>
      </c>
    </row>
    <row r="527" spans="1:68" ht="27" hidden="1" customHeight="1" x14ac:dyDescent="0.25">
      <c r="A527" s="54" t="s">
        <v>821</v>
      </c>
      <c r="B527" s="54" t="s">
        <v>822</v>
      </c>
      <c r="C527" s="31">
        <v>4301011376</v>
      </c>
      <c r="D527" s="754">
        <v>4680115885226</v>
      </c>
      <c r="E527" s="755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101</v>
      </c>
      <c r="N527" s="33"/>
      <c r="O527" s="32">
        <v>60</v>
      </c>
      <c r="P527" s="11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0</v>
      </c>
      <c r="Y527" s="742">
        <f t="shared" si="87"/>
        <v>0</v>
      </c>
      <c r="Z527" s="36" t="str">
        <f t="shared" si="88"/>
        <v/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89"/>
        <v>0</v>
      </c>
      <c r="BN527" s="64">
        <f t="shared" si="90"/>
        <v>0</v>
      </c>
      <c r="BO527" s="64">
        <f t="shared" si="91"/>
        <v>0</v>
      </c>
      <c r="BP527" s="64">
        <f t="shared" si="92"/>
        <v>0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4301012035</v>
      </c>
      <c r="D528" s="754">
        <v>4680115880603</v>
      </c>
      <c r="E528" s="755"/>
      <c r="F528" s="740">
        <v>0.6</v>
      </c>
      <c r="G528" s="32">
        <v>8</v>
      </c>
      <c r="H528" s="740">
        <v>4.8</v>
      </c>
      <c r="I528" s="740">
        <v>6.96</v>
      </c>
      <c r="J528" s="32">
        <v>120</v>
      </c>
      <c r="K528" s="32" t="s">
        <v>100</v>
      </c>
      <c r="L528" s="32"/>
      <c r="M528" s="33" t="s">
        <v>93</v>
      </c>
      <c r="N528" s="33"/>
      <c r="O528" s="32">
        <v>60</v>
      </c>
      <c r="P52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87"/>
        <v>0</v>
      </c>
      <c r="Z528" s="36" t="str">
        <f>IFERROR(IF(Y528=0,"",ROUNDUP(Y528/H528,0)*0.00937),"")</f>
        <v/>
      </c>
      <c r="AA528" s="56"/>
      <c r="AB528" s="57"/>
      <c r="AC528" s="603" t="s">
        <v>808</v>
      </c>
      <c r="AG528" s="64"/>
      <c r="AJ528" s="68"/>
      <c r="AK528" s="68">
        <v>0</v>
      </c>
      <c r="BB528" s="604" t="s">
        <v>1</v>
      </c>
      <c r="BM528" s="64">
        <f t="shared" si="89"/>
        <v>0</v>
      </c>
      <c r="BN528" s="64">
        <f t="shared" si="90"/>
        <v>0</v>
      </c>
      <c r="BO528" s="64">
        <f t="shared" si="91"/>
        <v>0</v>
      </c>
      <c r="BP528" s="64">
        <f t="shared" si="92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4301011778</v>
      </c>
      <c r="D529" s="754">
        <v>4680115880603</v>
      </c>
      <c r="E529" s="755"/>
      <c r="F529" s="740">
        <v>0.6</v>
      </c>
      <c r="G529" s="32">
        <v>6</v>
      </c>
      <c r="H529" s="740">
        <v>3.6</v>
      </c>
      <c r="I529" s="740">
        <v>3.81</v>
      </c>
      <c r="J529" s="32">
        <v>132</v>
      </c>
      <c r="K529" s="32" t="s">
        <v>100</v>
      </c>
      <c r="L529" s="32"/>
      <c r="M529" s="33" t="s">
        <v>93</v>
      </c>
      <c r="N529" s="33"/>
      <c r="O529" s="32">
        <v>60</v>
      </c>
      <c r="P529" s="102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87"/>
        <v>0</v>
      </c>
      <c r="Z529" s="36" t="str">
        <f>IFERROR(IF(Y529=0,"",ROUNDUP(Y529/H529,0)*0.00902),"")</f>
        <v/>
      </c>
      <c r="AA529" s="56"/>
      <c r="AB529" s="57"/>
      <c r="AC529" s="605" t="s">
        <v>808</v>
      </c>
      <c r="AG529" s="64"/>
      <c r="AJ529" s="68"/>
      <c r="AK529" s="68">
        <v>0</v>
      </c>
      <c r="BB529" s="606" t="s">
        <v>1</v>
      </c>
      <c r="BM529" s="64">
        <f t="shared" si="89"/>
        <v>0</v>
      </c>
      <c r="BN529" s="64">
        <f t="shared" si="90"/>
        <v>0</v>
      </c>
      <c r="BO529" s="64">
        <f t="shared" si="91"/>
        <v>0</v>
      </c>
      <c r="BP529" s="64">
        <f t="shared" si="92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54">
        <v>4680115886391</v>
      </c>
      <c r="E530" s="755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101</v>
      </c>
      <c r="N530" s="33"/>
      <c r="O530" s="32">
        <v>60</v>
      </c>
      <c r="P530" s="942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87"/>
        <v>0</v>
      </c>
      <c r="Z530" s="36" t="str">
        <f>IFERROR(IF(Y530=0,"",ROUNDUP(Y530/H530,0)*0.00651),"")</f>
        <v/>
      </c>
      <c r="AA530" s="56"/>
      <c r="AB530" s="57"/>
      <c r="AC530" s="607" t="s">
        <v>808</v>
      </c>
      <c r="AG530" s="64"/>
      <c r="AJ530" s="68"/>
      <c r="AK530" s="68">
        <v>0</v>
      </c>
      <c r="BB530" s="608" t="s">
        <v>1</v>
      </c>
      <c r="BM530" s="64">
        <f t="shared" si="89"/>
        <v>0</v>
      </c>
      <c r="BN530" s="64">
        <f t="shared" si="90"/>
        <v>0</v>
      </c>
      <c r="BO530" s="64">
        <f t="shared" si="91"/>
        <v>0</v>
      </c>
      <c r="BP530" s="64">
        <f t="shared" si="92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54">
        <v>4680115882782</v>
      </c>
      <c r="E531" s="755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100</v>
      </c>
      <c r="L531" s="32"/>
      <c r="M531" s="33" t="s">
        <v>93</v>
      </c>
      <c r="N531" s="33"/>
      <c r="O531" s="32">
        <v>60</v>
      </c>
      <c r="P531" s="11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87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89"/>
        <v>0</v>
      </c>
      <c r="BN531" s="64">
        <f t="shared" si="90"/>
        <v>0</v>
      </c>
      <c r="BO531" s="64">
        <f t="shared" si="91"/>
        <v>0</v>
      </c>
      <c r="BP531" s="64">
        <f t="shared" si="92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54">
        <v>4680115885479</v>
      </c>
      <c r="E532" s="755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93</v>
      </c>
      <c r="N532" s="33"/>
      <c r="O532" s="32">
        <v>60</v>
      </c>
      <c r="P532" s="854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87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89"/>
        <v>0</v>
      </c>
      <c r="BN532" s="64">
        <f t="shared" si="90"/>
        <v>0</v>
      </c>
      <c r="BO532" s="64">
        <f t="shared" si="91"/>
        <v>0</v>
      </c>
      <c r="BP532" s="64">
        <f t="shared" si="92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4301012034</v>
      </c>
      <c r="D533" s="754">
        <v>4607091389982</v>
      </c>
      <c r="E533" s="755"/>
      <c r="F533" s="740">
        <v>0.6</v>
      </c>
      <c r="G533" s="32">
        <v>8</v>
      </c>
      <c r="H533" s="740">
        <v>4.8</v>
      </c>
      <c r="I533" s="740">
        <v>6.96</v>
      </c>
      <c r="J533" s="32">
        <v>120</v>
      </c>
      <c r="K533" s="32" t="s">
        <v>100</v>
      </c>
      <c r="L533" s="32"/>
      <c r="M533" s="33" t="s">
        <v>93</v>
      </c>
      <c r="N533" s="33"/>
      <c r="O533" s="32">
        <v>60</v>
      </c>
      <c r="P533" s="9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87"/>
        <v>0</v>
      </c>
      <c r="Z533" s="36" t="str">
        <f>IFERROR(IF(Y533=0,"",ROUNDUP(Y533/H533,0)*0.00937),"")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89"/>
        <v>0</v>
      </c>
      <c r="BN533" s="64">
        <f t="shared" si="90"/>
        <v>0</v>
      </c>
      <c r="BO533" s="64">
        <f t="shared" si="91"/>
        <v>0</v>
      </c>
      <c r="BP533" s="64">
        <f t="shared" si="92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4301011784</v>
      </c>
      <c r="D534" s="754">
        <v>4607091389982</v>
      </c>
      <c r="E534" s="755"/>
      <c r="F534" s="740">
        <v>0.6</v>
      </c>
      <c r="G534" s="32">
        <v>6</v>
      </c>
      <c r="H534" s="740">
        <v>3.6</v>
      </c>
      <c r="I534" s="740">
        <v>3.81</v>
      </c>
      <c r="J534" s="32">
        <v>132</v>
      </c>
      <c r="K534" s="32" t="s">
        <v>100</v>
      </c>
      <c r="L534" s="32"/>
      <c r="M534" s="33" t="s">
        <v>93</v>
      </c>
      <c r="N534" s="33"/>
      <c r="O534" s="32">
        <v>60</v>
      </c>
      <c r="P534" s="7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87"/>
        <v>0</v>
      </c>
      <c r="Z534" s="36" t="str">
        <f>IFERROR(IF(Y534=0,"",ROUNDUP(Y534/H534,0)*0.00902),"")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89"/>
        <v>0</v>
      </c>
      <c r="BN534" s="64">
        <f t="shared" si="90"/>
        <v>0</v>
      </c>
      <c r="BO534" s="64">
        <f t="shared" si="91"/>
        <v>0</v>
      </c>
      <c r="BP534" s="64">
        <f t="shared" si="92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54">
        <v>4680115886483</v>
      </c>
      <c r="E535" s="755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100</v>
      </c>
      <c r="L535" s="32"/>
      <c r="M535" s="33" t="s">
        <v>93</v>
      </c>
      <c r="N535" s="33"/>
      <c r="O535" s="32">
        <v>60</v>
      </c>
      <c r="P535" s="899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87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89"/>
        <v>0</v>
      </c>
      <c r="BN535" s="64">
        <f t="shared" si="90"/>
        <v>0</v>
      </c>
      <c r="BO535" s="64">
        <f t="shared" si="91"/>
        <v>0</v>
      </c>
      <c r="BP535" s="64">
        <f t="shared" si="92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54">
        <v>4680115886490</v>
      </c>
      <c r="E536" s="755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100</v>
      </c>
      <c r="L536" s="32"/>
      <c r="M536" s="33" t="s">
        <v>93</v>
      </c>
      <c r="N536" s="33"/>
      <c r="O536" s="32">
        <v>60</v>
      </c>
      <c r="P536" s="85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87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89"/>
        <v>0</v>
      </c>
      <c r="BN536" s="64">
        <f t="shared" si="90"/>
        <v>0</v>
      </c>
      <c r="BO536" s="64">
        <f t="shared" si="91"/>
        <v>0</v>
      </c>
      <c r="BP536" s="64">
        <f t="shared" si="92"/>
        <v>0</v>
      </c>
    </row>
    <row r="537" spans="1:68" ht="27" hidden="1" customHeight="1" x14ac:dyDescent="0.25">
      <c r="A537" s="54" t="s">
        <v>844</v>
      </c>
      <c r="B537" s="54" t="s">
        <v>845</v>
      </c>
      <c r="C537" s="31">
        <v>4301012055</v>
      </c>
      <c r="D537" s="754">
        <v>4680115886469</v>
      </c>
      <c r="E537" s="755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100</v>
      </c>
      <c r="L537" s="32"/>
      <c r="M537" s="33" t="s">
        <v>93</v>
      </c>
      <c r="N537" s="33"/>
      <c r="O537" s="32">
        <v>60</v>
      </c>
      <c r="P537" s="1087" t="s">
        <v>846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87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89"/>
        <v>0</v>
      </c>
      <c r="BN537" s="64">
        <f t="shared" si="90"/>
        <v>0</v>
      </c>
      <c r="BO537" s="64">
        <f t="shared" si="91"/>
        <v>0</v>
      </c>
      <c r="BP537" s="64">
        <f t="shared" si="92"/>
        <v>0</v>
      </c>
    </row>
    <row r="538" spans="1:68" x14ac:dyDescent="0.2">
      <c r="A538" s="756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57"/>
      <c r="P538" s="771" t="s">
        <v>79</v>
      </c>
      <c r="Q538" s="772"/>
      <c r="R538" s="772"/>
      <c r="S538" s="772"/>
      <c r="T538" s="772"/>
      <c r="U538" s="772"/>
      <c r="V538" s="773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113.63636363636363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114.00000000000001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1.36344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57"/>
      <c r="P539" s="771" t="s">
        <v>79</v>
      </c>
      <c r="Q539" s="772"/>
      <c r="R539" s="772"/>
      <c r="S539" s="772"/>
      <c r="T539" s="772"/>
      <c r="U539" s="772"/>
      <c r="V539" s="773"/>
      <c r="W539" s="37" t="s">
        <v>68</v>
      </c>
      <c r="X539" s="743">
        <f>IFERROR(SUM(X522:X537),"0")</f>
        <v>600</v>
      </c>
      <c r="Y539" s="743">
        <f>IFERROR(SUM(Y522:Y537),"0")</f>
        <v>601.92000000000007</v>
      </c>
      <c r="Z539" s="37"/>
      <c r="AA539" s="744"/>
      <c r="AB539" s="744"/>
      <c r="AC539" s="744"/>
    </row>
    <row r="540" spans="1:68" ht="14.25" hidden="1" customHeight="1" x14ac:dyDescent="0.25">
      <c r="A540" s="763" t="s">
        <v>134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customHeight="1" x14ac:dyDescent="0.25">
      <c r="A541" s="54" t="s">
        <v>847</v>
      </c>
      <c r="B541" s="54" t="s">
        <v>848</v>
      </c>
      <c r="C541" s="31">
        <v>4301020222</v>
      </c>
      <c r="D541" s="754">
        <v>4607091388930</v>
      </c>
      <c r="E541" s="755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93</v>
      </c>
      <c r="N541" s="33"/>
      <c r="O541" s="32">
        <v>55</v>
      </c>
      <c r="P541" s="9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300</v>
      </c>
      <c r="Y541" s="742">
        <f>IFERROR(IF(X541="",0,CEILING((X541/$H541),1)*$H541),"")</f>
        <v>300.96000000000004</v>
      </c>
      <c r="Z541" s="36">
        <f>IFERROR(IF(Y541=0,"",ROUNDUP(Y541/H541,0)*0.01196),"")</f>
        <v>0.68171999999999999</v>
      </c>
      <c r="AA541" s="56"/>
      <c r="AB541" s="57"/>
      <c r="AC541" s="623" t="s">
        <v>849</v>
      </c>
      <c r="AG541" s="64"/>
      <c r="AJ541" s="68"/>
      <c r="AK541" s="68">
        <v>0</v>
      </c>
      <c r="BB541" s="624" t="s">
        <v>1</v>
      </c>
      <c r="BM541" s="64">
        <f>IFERROR(X541*I541/H541,"0")</f>
        <v>320.45454545454544</v>
      </c>
      <c r="BN541" s="64">
        <f>IFERROR(Y541*I541/H541,"0")</f>
        <v>321.48</v>
      </c>
      <c r="BO541" s="64">
        <f>IFERROR(1/J541*(X541/H541),"0")</f>
        <v>0.54632867132867136</v>
      </c>
      <c r="BP541" s="64">
        <f>IFERROR(1/J541*(Y541/H541),"0")</f>
        <v>0.54807692307692313</v>
      </c>
    </row>
    <row r="542" spans="1:68" ht="16.5" hidden="1" customHeight="1" x14ac:dyDescent="0.25">
      <c r="A542" s="54" t="s">
        <v>847</v>
      </c>
      <c r="B542" s="54" t="s">
        <v>850</v>
      </c>
      <c r="C542" s="31">
        <v>4301020334</v>
      </c>
      <c r="D542" s="754">
        <v>4607091388930</v>
      </c>
      <c r="E542" s="755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101</v>
      </c>
      <c r="N542" s="33"/>
      <c r="O542" s="32">
        <v>70</v>
      </c>
      <c r="P542" s="1110" t="s">
        <v>851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852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853</v>
      </c>
      <c r="B543" s="54" t="s">
        <v>854</v>
      </c>
      <c r="C543" s="31">
        <v>4301020385</v>
      </c>
      <c r="D543" s="754">
        <v>4680115880054</v>
      </c>
      <c r="E543" s="755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70</v>
      </c>
      <c r="P543" s="992" t="s">
        <v>855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852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856</v>
      </c>
      <c r="B544" s="54" t="s">
        <v>857</v>
      </c>
      <c r="C544" s="31">
        <v>4301020384</v>
      </c>
      <c r="D544" s="754">
        <v>4680115886407</v>
      </c>
      <c r="E544" s="755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101</v>
      </c>
      <c r="N544" s="33"/>
      <c r="O544" s="32">
        <v>70</v>
      </c>
      <c r="P544" s="1023" t="s">
        <v>858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852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56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57"/>
      <c r="P545" s="771" t="s">
        <v>79</v>
      </c>
      <c r="Q545" s="772"/>
      <c r="R545" s="772"/>
      <c r="S545" s="772"/>
      <c r="T545" s="772"/>
      <c r="U545" s="772"/>
      <c r="V545" s="773"/>
      <c r="W545" s="37" t="s">
        <v>80</v>
      </c>
      <c r="X545" s="743">
        <f>IFERROR(X541/H541,"0")+IFERROR(X542/H542,"0")+IFERROR(X543/H543,"0")+IFERROR(X544/H544,"0")</f>
        <v>56.818181818181813</v>
      </c>
      <c r="Y545" s="743">
        <f>IFERROR(Y541/H541,"0")+IFERROR(Y542/H542,"0")+IFERROR(Y543/H543,"0")+IFERROR(Y544/H544,"0")</f>
        <v>57.000000000000007</v>
      </c>
      <c r="Z545" s="743">
        <f>IFERROR(IF(Z541="",0,Z541),"0")+IFERROR(IF(Z542="",0,Z542),"0")+IFERROR(IF(Z543="",0,Z543),"0")+IFERROR(IF(Z544="",0,Z544),"0")</f>
        <v>0.68171999999999999</v>
      </c>
      <c r="AA545" s="744"/>
      <c r="AB545" s="744"/>
      <c r="AC545" s="744"/>
    </row>
    <row r="546" spans="1:68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57"/>
      <c r="P546" s="771" t="s">
        <v>79</v>
      </c>
      <c r="Q546" s="772"/>
      <c r="R546" s="772"/>
      <c r="S546" s="772"/>
      <c r="T546" s="772"/>
      <c r="U546" s="772"/>
      <c r="V546" s="773"/>
      <c r="W546" s="37" t="s">
        <v>68</v>
      </c>
      <c r="X546" s="743">
        <f>IFERROR(SUM(X541:X544),"0")</f>
        <v>300</v>
      </c>
      <c r="Y546" s="743">
        <f>IFERROR(SUM(Y541:Y544),"0")</f>
        <v>300.96000000000004</v>
      </c>
      <c r="Z546" s="37"/>
      <c r="AA546" s="744"/>
      <c r="AB546" s="744"/>
      <c r="AC546" s="744"/>
    </row>
    <row r="547" spans="1:68" ht="14.25" hidden="1" customHeight="1" x14ac:dyDescent="0.25">
      <c r="A547" s="763" t="s">
        <v>145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customHeight="1" x14ac:dyDescent="0.25">
      <c r="A548" s="54" t="s">
        <v>859</v>
      </c>
      <c r="B548" s="54" t="s">
        <v>860</v>
      </c>
      <c r="C548" s="31">
        <v>4301031349</v>
      </c>
      <c r="D548" s="754">
        <v>4680115883116</v>
      </c>
      <c r="E548" s="755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93</v>
      </c>
      <c r="N548" s="33"/>
      <c r="O548" s="32">
        <v>70</v>
      </c>
      <c r="P548" s="1068" t="s">
        <v>861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100</v>
      </c>
      <c r="Y548" s="742">
        <f t="shared" ref="Y548:Y559" si="93">IFERROR(IF(X548="",0,CEILING((X548/$H548),1)*$H548),"")</f>
        <v>100.32000000000001</v>
      </c>
      <c r="Z548" s="36">
        <f>IFERROR(IF(Y548=0,"",ROUNDUP(Y548/H548,0)*0.01196),"")</f>
        <v>0.22724</v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ref="BM548:BM559" si="94">IFERROR(X548*I548/H548,"0")</f>
        <v>106.81818181818181</v>
      </c>
      <c r="BN548" s="64">
        <f t="shared" ref="BN548:BN559" si="95">IFERROR(Y548*I548/H548,"0")</f>
        <v>107.16</v>
      </c>
      <c r="BO548" s="64">
        <f t="shared" ref="BO548:BO559" si="96">IFERROR(1/J548*(X548/H548),"0")</f>
        <v>0.18210955710955709</v>
      </c>
      <c r="BP548" s="64">
        <f t="shared" ref="BP548:BP559" si="97">IFERROR(1/J548*(Y548/H548),"0")</f>
        <v>0.18269230769230771</v>
      </c>
    </row>
    <row r="549" spans="1:68" ht="27" customHeight="1" x14ac:dyDescent="0.25">
      <c r="A549" s="54" t="s">
        <v>863</v>
      </c>
      <c r="B549" s="54" t="s">
        <v>864</v>
      </c>
      <c r="C549" s="31">
        <v>4301031350</v>
      </c>
      <c r="D549" s="754">
        <v>4680115883093</v>
      </c>
      <c r="E549" s="755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1144" t="s">
        <v>865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150</v>
      </c>
      <c r="Y549" s="742">
        <f t="shared" si="93"/>
        <v>153.12</v>
      </c>
      <c r="Z549" s="36">
        <f>IFERROR(IF(Y549=0,"",ROUNDUP(Y549/H549,0)*0.01196),"")</f>
        <v>0.34683999999999998</v>
      </c>
      <c r="AA549" s="56"/>
      <c r="AB549" s="57"/>
      <c r="AC549" s="633" t="s">
        <v>866</v>
      </c>
      <c r="AG549" s="64"/>
      <c r="AJ549" s="68"/>
      <c r="AK549" s="68">
        <v>0</v>
      </c>
      <c r="BB549" s="634" t="s">
        <v>1</v>
      </c>
      <c r="BM549" s="64">
        <f t="shared" si="94"/>
        <v>160.22727272727272</v>
      </c>
      <c r="BN549" s="64">
        <f t="shared" si="95"/>
        <v>163.56</v>
      </c>
      <c r="BO549" s="64">
        <f t="shared" si="96"/>
        <v>0.27316433566433568</v>
      </c>
      <c r="BP549" s="64">
        <f t="shared" si="97"/>
        <v>0.27884615384615385</v>
      </c>
    </row>
    <row r="550" spans="1:68" ht="27" hidden="1" customHeight="1" x14ac:dyDescent="0.25">
      <c r="A550" s="54" t="s">
        <v>867</v>
      </c>
      <c r="B550" s="54" t="s">
        <v>868</v>
      </c>
      <c r="C550" s="31">
        <v>4301031353</v>
      </c>
      <c r="D550" s="754">
        <v>4680115883109</v>
      </c>
      <c r="E550" s="755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1111" t="s">
        <v>869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0</v>
      </c>
      <c r="Y550" s="742">
        <f t="shared" si="93"/>
        <v>0</v>
      </c>
      <c r="Z550" s="36" t="str">
        <f>IFERROR(IF(Y550=0,"",ROUNDUP(Y550/H550,0)*0.01196),"")</f>
        <v/>
      </c>
      <c r="AA550" s="56"/>
      <c r="AB550" s="57"/>
      <c r="AC550" s="635" t="s">
        <v>870</v>
      </c>
      <c r="AG550" s="64"/>
      <c r="AJ550" s="68"/>
      <c r="AK550" s="68">
        <v>0</v>
      </c>
      <c r="BB550" s="636" t="s">
        <v>1</v>
      </c>
      <c r="BM550" s="64">
        <f t="shared" si="94"/>
        <v>0</v>
      </c>
      <c r="BN550" s="64">
        <f t="shared" si="95"/>
        <v>0</v>
      </c>
      <c r="BO550" s="64">
        <f t="shared" si="96"/>
        <v>0</v>
      </c>
      <c r="BP550" s="64">
        <f t="shared" si="97"/>
        <v>0</v>
      </c>
    </row>
    <row r="551" spans="1:68" ht="27" hidden="1" customHeight="1" x14ac:dyDescent="0.25">
      <c r="A551" s="54" t="s">
        <v>871</v>
      </c>
      <c r="B551" s="54" t="s">
        <v>872</v>
      </c>
      <c r="C551" s="31">
        <v>4301031409</v>
      </c>
      <c r="D551" s="754">
        <v>4680115886438</v>
      </c>
      <c r="E551" s="755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93</v>
      </c>
      <c r="N551" s="33"/>
      <c r="O551" s="32">
        <v>70</v>
      </c>
      <c r="P551" s="981" t="s">
        <v>873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3"/>
        <v>0</v>
      </c>
      <c r="Z551" s="36" t="str">
        <f>IFERROR(IF(Y551=0,"",ROUNDUP(Y551/H551,0)*0.00651),"")</f>
        <v/>
      </c>
      <c r="AA551" s="56"/>
      <c r="AB551" s="57"/>
      <c r="AC551" s="637" t="s">
        <v>862</v>
      </c>
      <c r="AG551" s="64"/>
      <c r="AJ551" s="68"/>
      <c r="AK551" s="68">
        <v>0</v>
      </c>
      <c r="BB551" s="638" t="s">
        <v>1</v>
      </c>
      <c r="BM551" s="64">
        <f t="shared" si="94"/>
        <v>0</v>
      </c>
      <c r="BN551" s="64">
        <f t="shared" si="95"/>
        <v>0</v>
      </c>
      <c r="BO551" s="64">
        <f t="shared" si="96"/>
        <v>0</v>
      </c>
      <c r="BP551" s="64">
        <f t="shared" si="97"/>
        <v>0</v>
      </c>
    </row>
    <row r="552" spans="1:68" ht="27" hidden="1" customHeight="1" x14ac:dyDescent="0.25">
      <c r="A552" s="54" t="s">
        <v>874</v>
      </c>
      <c r="B552" s="54" t="s">
        <v>875</v>
      </c>
      <c r="C552" s="31">
        <v>4301031351</v>
      </c>
      <c r="D552" s="754">
        <v>4680115882072</v>
      </c>
      <c r="E552" s="755"/>
      <c r="F552" s="740">
        <v>0.6</v>
      </c>
      <c r="G552" s="32">
        <v>6</v>
      </c>
      <c r="H552" s="740">
        <v>3.6</v>
      </c>
      <c r="I552" s="740">
        <v>3.81</v>
      </c>
      <c r="J552" s="32">
        <v>132</v>
      </c>
      <c r="K552" s="32" t="s">
        <v>100</v>
      </c>
      <c r="L552" s="32"/>
      <c r="M552" s="33" t="s">
        <v>93</v>
      </c>
      <c r="N552" s="33"/>
      <c r="O552" s="32">
        <v>70</v>
      </c>
      <c r="P552" s="1136" t="s">
        <v>876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3"/>
        <v>0</v>
      </c>
      <c r="Z552" s="36" t="str">
        <f>IFERROR(IF(Y552=0,"",ROUNDUP(Y552/H552,0)*0.00902),"")</f>
        <v/>
      </c>
      <c r="AA552" s="56"/>
      <c r="AB552" s="57"/>
      <c r="AC552" s="639" t="s">
        <v>862</v>
      </c>
      <c r="AG552" s="64"/>
      <c r="AJ552" s="68"/>
      <c r="AK552" s="68">
        <v>0</v>
      </c>
      <c r="BB552" s="640" t="s">
        <v>1</v>
      </c>
      <c r="BM552" s="64">
        <f t="shared" si="94"/>
        <v>0</v>
      </c>
      <c r="BN552" s="64">
        <f t="shared" si="95"/>
        <v>0</v>
      </c>
      <c r="BO552" s="64">
        <f t="shared" si="96"/>
        <v>0</v>
      </c>
      <c r="BP552" s="64">
        <f t="shared" si="97"/>
        <v>0</v>
      </c>
    </row>
    <row r="553" spans="1:68" ht="27" hidden="1" customHeight="1" x14ac:dyDescent="0.25">
      <c r="A553" s="54" t="s">
        <v>874</v>
      </c>
      <c r="B553" s="54" t="s">
        <v>877</v>
      </c>
      <c r="C553" s="31">
        <v>4301031419</v>
      </c>
      <c r="D553" s="754">
        <v>4680115882072</v>
      </c>
      <c r="E553" s="755"/>
      <c r="F553" s="740">
        <v>0.6</v>
      </c>
      <c r="G553" s="32">
        <v>8</v>
      </c>
      <c r="H553" s="740">
        <v>4.8</v>
      </c>
      <c r="I553" s="740">
        <v>6.93</v>
      </c>
      <c r="J553" s="32">
        <v>132</v>
      </c>
      <c r="K553" s="32" t="s">
        <v>100</v>
      </c>
      <c r="L553" s="32"/>
      <c r="M553" s="33" t="s">
        <v>93</v>
      </c>
      <c r="N553" s="33"/>
      <c r="O553" s="32">
        <v>70</v>
      </c>
      <c r="P553" s="1100" t="s">
        <v>878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3"/>
        <v>0</v>
      </c>
      <c r="Z553" s="36" t="str">
        <f>IFERROR(IF(Y553=0,"",ROUNDUP(Y553/H553,0)*0.00902),"")</f>
        <v/>
      </c>
      <c r="AA553" s="56"/>
      <c r="AB553" s="57"/>
      <c r="AC553" s="641" t="s">
        <v>862</v>
      </c>
      <c r="AG553" s="64"/>
      <c r="AJ553" s="68"/>
      <c r="AK553" s="68">
        <v>0</v>
      </c>
      <c r="BB553" s="642" t="s">
        <v>1</v>
      </c>
      <c r="BM553" s="64">
        <f t="shared" si="94"/>
        <v>0</v>
      </c>
      <c r="BN553" s="64">
        <f t="shared" si="95"/>
        <v>0</v>
      </c>
      <c r="BO553" s="64">
        <f t="shared" si="96"/>
        <v>0</v>
      </c>
      <c r="BP553" s="64">
        <f t="shared" si="97"/>
        <v>0</v>
      </c>
    </row>
    <row r="554" spans="1:68" ht="27" hidden="1" customHeight="1" x14ac:dyDescent="0.25">
      <c r="A554" s="54" t="s">
        <v>874</v>
      </c>
      <c r="B554" s="54" t="s">
        <v>879</v>
      </c>
      <c r="C554" s="31">
        <v>4301031383</v>
      </c>
      <c r="D554" s="754">
        <v>4680115882072</v>
      </c>
      <c r="E554" s="755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100</v>
      </c>
      <c r="L554" s="32"/>
      <c r="M554" s="33" t="s">
        <v>93</v>
      </c>
      <c r="N554" s="33"/>
      <c r="O554" s="32">
        <v>60</v>
      </c>
      <c r="P554" s="92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3"/>
        <v>0</v>
      </c>
      <c r="Z554" s="36" t="str">
        <f>IFERROR(IF(Y554=0,"",ROUNDUP(Y554/H554,0)*0.00937),"")</f>
        <v/>
      </c>
      <c r="AA554" s="56"/>
      <c r="AB554" s="57"/>
      <c r="AC554" s="643" t="s">
        <v>880</v>
      </c>
      <c r="AG554" s="64"/>
      <c r="AJ554" s="68"/>
      <c r="AK554" s="68">
        <v>0</v>
      </c>
      <c r="BB554" s="644" t="s">
        <v>1</v>
      </c>
      <c r="BM554" s="64">
        <f t="shared" si="94"/>
        <v>0</v>
      </c>
      <c r="BN554" s="64">
        <f t="shared" si="95"/>
        <v>0</v>
      </c>
      <c r="BO554" s="64">
        <f t="shared" si="96"/>
        <v>0</v>
      </c>
      <c r="BP554" s="64">
        <f t="shared" si="97"/>
        <v>0</v>
      </c>
    </row>
    <row r="555" spans="1:68" ht="27" hidden="1" customHeight="1" x14ac:dyDescent="0.25">
      <c r="A555" s="54" t="s">
        <v>881</v>
      </c>
      <c r="B555" s="54" t="s">
        <v>882</v>
      </c>
      <c r="C555" s="31">
        <v>4301031418</v>
      </c>
      <c r="D555" s="754">
        <v>4680115882102</v>
      </c>
      <c r="E555" s="755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70</v>
      </c>
      <c r="P555" s="882" t="s">
        <v>883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3"/>
        <v>0</v>
      </c>
      <c r="Z555" s="36" t="str">
        <f>IFERROR(IF(Y555=0,"",ROUNDUP(Y555/H555,0)*0.00902),"")</f>
        <v/>
      </c>
      <c r="AA555" s="56"/>
      <c r="AB555" s="57"/>
      <c r="AC555" s="645" t="s">
        <v>866</v>
      </c>
      <c r="AG555" s="64"/>
      <c r="AJ555" s="68"/>
      <c r="AK555" s="68">
        <v>0</v>
      </c>
      <c r="BB555" s="646" t="s">
        <v>1</v>
      </c>
      <c r="BM555" s="64">
        <f t="shared" si="94"/>
        <v>0</v>
      </c>
      <c r="BN555" s="64">
        <f t="shared" si="95"/>
        <v>0</v>
      </c>
      <c r="BO555" s="64">
        <f t="shared" si="96"/>
        <v>0</v>
      </c>
      <c r="BP555" s="64">
        <f t="shared" si="97"/>
        <v>0</v>
      </c>
    </row>
    <row r="556" spans="1:68" ht="27" hidden="1" customHeight="1" x14ac:dyDescent="0.25">
      <c r="A556" s="54" t="s">
        <v>881</v>
      </c>
      <c r="B556" s="54" t="s">
        <v>884</v>
      </c>
      <c r="C556" s="31">
        <v>4301031251</v>
      </c>
      <c r="D556" s="754">
        <v>4680115882102</v>
      </c>
      <c r="E556" s="755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60</v>
      </c>
      <c r="P556" s="106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3"/>
        <v>0</v>
      </c>
      <c r="Z556" s="36" t="str">
        <f>IFERROR(IF(Y556=0,"",ROUNDUP(Y556/H556,0)*0.00902),"")</f>
        <v/>
      </c>
      <c r="AA556" s="56"/>
      <c r="AB556" s="57"/>
      <c r="AC556" s="647" t="s">
        <v>885</v>
      </c>
      <c r="AG556" s="64"/>
      <c r="AJ556" s="68"/>
      <c r="AK556" s="68">
        <v>0</v>
      </c>
      <c r="BB556" s="648" t="s">
        <v>1</v>
      </c>
      <c r="BM556" s="64">
        <f t="shared" si="94"/>
        <v>0</v>
      </c>
      <c r="BN556" s="64">
        <f t="shared" si="95"/>
        <v>0</v>
      </c>
      <c r="BO556" s="64">
        <f t="shared" si="96"/>
        <v>0</v>
      </c>
      <c r="BP556" s="64">
        <f t="shared" si="97"/>
        <v>0</v>
      </c>
    </row>
    <row r="557" spans="1:68" ht="27" hidden="1" customHeight="1" x14ac:dyDescent="0.25">
      <c r="A557" s="54" t="s">
        <v>886</v>
      </c>
      <c r="B557" s="54" t="s">
        <v>887</v>
      </c>
      <c r="C557" s="31">
        <v>4301031417</v>
      </c>
      <c r="D557" s="754">
        <v>4680115882096</v>
      </c>
      <c r="E557" s="755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70</v>
      </c>
      <c r="P557" s="883" t="s">
        <v>888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3"/>
        <v>0</v>
      </c>
      <c r="Z557" s="36" t="str">
        <f>IFERROR(IF(Y557=0,"",ROUNDUP(Y557/H557,0)*0.00902),"")</f>
        <v/>
      </c>
      <c r="AA557" s="56"/>
      <c r="AB557" s="57"/>
      <c r="AC557" s="649" t="s">
        <v>870</v>
      </c>
      <c r="AG557" s="64"/>
      <c r="AJ557" s="68"/>
      <c r="AK557" s="68">
        <v>0</v>
      </c>
      <c r="BB557" s="650" t="s">
        <v>1</v>
      </c>
      <c r="BM557" s="64">
        <f t="shared" si="94"/>
        <v>0</v>
      </c>
      <c r="BN557" s="64">
        <f t="shared" si="95"/>
        <v>0</v>
      </c>
      <c r="BO557" s="64">
        <f t="shared" si="96"/>
        <v>0</v>
      </c>
      <c r="BP557" s="64">
        <f t="shared" si="97"/>
        <v>0</v>
      </c>
    </row>
    <row r="558" spans="1:68" ht="27" hidden="1" customHeight="1" x14ac:dyDescent="0.25">
      <c r="A558" s="54" t="s">
        <v>886</v>
      </c>
      <c r="B558" s="54" t="s">
        <v>889</v>
      </c>
      <c r="C558" s="31">
        <v>4301031384</v>
      </c>
      <c r="D558" s="754">
        <v>4680115882096</v>
      </c>
      <c r="E558" s="755"/>
      <c r="F558" s="740">
        <v>0.6</v>
      </c>
      <c r="G558" s="32">
        <v>8</v>
      </c>
      <c r="H558" s="740">
        <v>4.8</v>
      </c>
      <c r="I558" s="740">
        <v>6.69</v>
      </c>
      <c r="J558" s="32">
        <v>120</v>
      </c>
      <c r="K558" s="32" t="s">
        <v>100</v>
      </c>
      <c r="L558" s="32"/>
      <c r="M558" s="33" t="s">
        <v>67</v>
      </c>
      <c r="N558" s="33"/>
      <c r="O558" s="32">
        <v>60</v>
      </c>
      <c r="P558" s="85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3"/>
        <v>0</v>
      </c>
      <c r="Z558" s="36" t="str">
        <f>IFERROR(IF(Y558=0,"",ROUNDUP(Y558/H558,0)*0.00937),"")</f>
        <v/>
      </c>
      <c r="AA558" s="56"/>
      <c r="AB558" s="57"/>
      <c r="AC558" s="651" t="s">
        <v>870</v>
      </c>
      <c r="AG558" s="64"/>
      <c r="AJ558" s="68"/>
      <c r="AK558" s="68">
        <v>0</v>
      </c>
      <c r="BB558" s="652" t="s">
        <v>1</v>
      </c>
      <c r="BM558" s="64">
        <f t="shared" si="94"/>
        <v>0</v>
      </c>
      <c r="BN558" s="64">
        <f t="shared" si="95"/>
        <v>0</v>
      </c>
      <c r="BO558" s="64">
        <f t="shared" si="96"/>
        <v>0</v>
      </c>
      <c r="BP558" s="64">
        <f t="shared" si="97"/>
        <v>0</v>
      </c>
    </row>
    <row r="559" spans="1:68" ht="27" hidden="1" customHeight="1" x14ac:dyDescent="0.25">
      <c r="A559" s="54" t="s">
        <v>886</v>
      </c>
      <c r="B559" s="54" t="s">
        <v>890</v>
      </c>
      <c r="C559" s="31">
        <v>4301031253</v>
      </c>
      <c r="D559" s="754">
        <v>4680115882096</v>
      </c>
      <c r="E559" s="755"/>
      <c r="F559" s="740">
        <v>0.6</v>
      </c>
      <c r="G559" s="32">
        <v>6</v>
      </c>
      <c r="H559" s="740">
        <v>3.6</v>
      </c>
      <c r="I559" s="740">
        <v>3.81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60</v>
      </c>
      <c r="P559" s="8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3"/>
        <v>0</v>
      </c>
      <c r="Z559" s="36" t="str">
        <f>IFERROR(IF(Y559=0,"",ROUNDUP(Y559/H559,0)*0.00902),"")</f>
        <v/>
      </c>
      <c r="AA559" s="56"/>
      <c r="AB559" s="57"/>
      <c r="AC559" s="653" t="s">
        <v>891</v>
      </c>
      <c r="AG559" s="64"/>
      <c r="AJ559" s="68"/>
      <c r="AK559" s="68">
        <v>0</v>
      </c>
      <c r="BB559" s="654" t="s">
        <v>1</v>
      </c>
      <c r="BM559" s="64">
        <f t="shared" si="94"/>
        <v>0</v>
      </c>
      <c r="BN559" s="64">
        <f t="shared" si="95"/>
        <v>0</v>
      </c>
      <c r="BO559" s="64">
        <f t="shared" si="96"/>
        <v>0</v>
      </c>
      <c r="BP559" s="64">
        <f t="shared" si="97"/>
        <v>0</v>
      </c>
    </row>
    <row r="560" spans="1:68" x14ac:dyDescent="0.2">
      <c r="A560" s="756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57"/>
      <c r="P560" s="771" t="s">
        <v>79</v>
      </c>
      <c r="Q560" s="772"/>
      <c r="R560" s="772"/>
      <c r="S560" s="772"/>
      <c r="T560" s="772"/>
      <c r="U560" s="772"/>
      <c r="V560" s="773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47.348484848484844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48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0.57407999999999992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57"/>
      <c r="P561" s="771" t="s">
        <v>79</v>
      </c>
      <c r="Q561" s="772"/>
      <c r="R561" s="772"/>
      <c r="S561" s="772"/>
      <c r="T561" s="772"/>
      <c r="U561" s="772"/>
      <c r="V561" s="773"/>
      <c r="W561" s="37" t="s">
        <v>68</v>
      </c>
      <c r="X561" s="743">
        <f>IFERROR(SUM(X548:X559),"0")</f>
        <v>250</v>
      </c>
      <c r="Y561" s="743">
        <f>IFERROR(SUM(Y548:Y559),"0")</f>
        <v>253.44</v>
      </c>
      <c r="Z561" s="37"/>
      <c r="AA561" s="744"/>
      <c r="AB561" s="744"/>
      <c r="AC561" s="744"/>
    </row>
    <row r="562" spans="1:68" ht="14.25" hidden="1" customHeight="1" x14ac:dyDescent="0.25">
      <c r="A562" s="763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892</v>
      </c>
      <c r="B563" s="54" t="s">
        <v>893</v>
      </c>
      <c r="C563" s="31">
        <v>4301051232</v>
      </c>
      <c r="D563" s="754">
        <v>4607091383409</v>
      </c>
      <c r="E563" s="755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101</v>
      </c>
      <c r="N563" s="33"/>
      <c r="O563" s="32">
        <v>45</v>
      </c>
      <c r="P563" s="116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894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895</v>
      </c>
      <c r="B564" s="54" t="s">
        <v>896</v>
      </c>
      <c r="C564" s="31">
        <v>4301051231</v>
      </c>
      <c r="D564" s="754">
        <v>4607091383416</v>
      </c>
      <c r="E564" s="755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9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897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898</v>
      </c>
      <c r="B565" s="54" t="s">
        <v>899</v>
      </c>
      <c r="C565" s="31">
        <v>4301051064</v>
      </c>
      <c r="D565" s="754">
        <v>4680115883536</v>
      </c>
      <c r="E565" s="755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101</v>
      </c>
      <c r="N565" s="33"/>
      <c r="O565" s="32">
        <v>45</v>
      </c>
      <c r="P565" s="11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900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56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57"/>
      <c r="P566" s="771" t="s">
        <v>79</v>
      </c>
      <c r="Q566" s="772"/>
      <c r="R566" s="772"/>
      <c r="S566" s="772"/>
      <c r="T566" s="772"/>
      <c r="U566" s="772"/>
      <c r="V566" s="773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57"/>
      <c r="P567" s="771" t="s">
        <v>79</v>
      </c>
      <c r="Q567" s="772"/>
      <c r="R567" s="772"/>
      <c r="S567" s="772"/>
      <c r="T567" s="772"/>
      <c r="U567" s="772"/>
      <c r="V567" s="773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63" t="s">
        <v>176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901</v>
      </c>
      <c r="B569" s="54" t="s">
        <v>902</v>
      </c>
      <c r="C569" s="31">
        <v>4301060363</v>
      </c>
      <c r="D569" s="754">
        <v>4680115885035</v>
      </c>
      <c r="E569" s="755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90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903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904</v>
      </c>
      <c r="B570" s="54" t="s">
        <v>905</v>
      </c>
      <c r="C570" s="31">
        <v>4301060436</v>
      </c>
      <c r="D570" s="754">
        <v>4680115885936</v>
      </c>
      <c r="E570" s="755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1125" t="s">
        <v>906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903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56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57"/>
      <c r="P571" s="771" t="s">
        <v>79</v>
      </c>
      <c r="Q571" s="772"/>
      <c r="R571" s="772"/>
      <c r="S571" s="772"/>
      <c r="T571" s="772"/>
      <c r="U571" s="772"/>
      <c r="V571" s="773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57"/>
      <c r="P572" s="771" t="s">
        <v>79</v>
      </c>
      <c r="Q572" s="772"/>
      <c r="R572" s="772"/>
      <c r="S572" s="772"/>
      <c r="T572" s="772"/>
      <c r="U572" s="772"/>
      <c r="V572" s="773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934" t="s">
        <v>907</v>
      </c>
      <c r="B573" s="935"/>
      <c r="C573" s="935"/>
      <c r="D573" s="935"/>
      <c r="E573" s="935"/>
      <c r="F573" s="935"/>
      <c r="G573" s="935"/>
      <c r="H573" s="935"/>
      <c r="I573" s="935"/>
      <c r="J573" s="935"/>
      <c r="K573" s="935"/>
      <c r="L573" s="935"/>
      <c r="M573" s="935"/>
      <c r="N573" s="935"/>
      <c r="O573" s="935"/>
      <c r="P573" s="935"/>
      <c r="Q573" s="935"/>
      <c r="R573" s="935"/>
      <c r="S573" s="935"/>
      <c r="T573" s="935"/>
      <c r="U573" s="935"/>
      <c r="V573" s="935"/>
      <c r="W573" s="935"/>
      <c r="X573" s="935"/>
      <c r="Y573" s="935"/>
      <c r="Z573" s="935"/>
      <c r="AA573" s="48"/>
      <c r="AB573" s="48"/>
      <c r="AC573" s="48"/>
    </row>
    <row r="574" spans="1:68" ht="16.5" hidden="1" customHeight="1" x14ac:dyDescent="0.25">
      <c r="A574" s="770" t="s">
        <v>907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63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908</v>
      </c>
      <c r="B576" s="54" t="s">
        <v>909</v>
      </c>
      <c r="C576" s="31">
        <v>4301011862</v>
      </c>
      <c r="D576" s="754">
        <v>4680115885523</v>
      </c>
      <c r="E576" s="755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910</v>
      </c>
      <c r="N576" s="33"/>
      <c r="O576" s="32">
        <v>90</v>
      </c>
      <c r="P576" s="874" t="s">
        <v>911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912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56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57"/>
      <c r="P577" s="771" t="s">
        <v>79</v>
      </c>
      <c r="Q577" s="772"/>
      <c r="R577" s="772"/>
      <c r="S577" s="772"/>
      <c r="T577" s="772"/>
      <c r="U577" s="772"/>
      <c r="V577" s="773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57"/>
      <c r="P578" s="771" t="s">
        <v>79</v>
      </c>
      <c r="Q578" s="772"/>
      <c r="R578" s="772"/>
      <c r="S578" s="772"/>
      <c r="T578" s="772"/>
      <c r="U578" s="772"/>
      <c r="V578" s="773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934" t="s">
        <v>913</v>
      </c>
      <c r="B579" s="935"/>
      <c r="C579" s="935"/>
      <c r="D579" s="935"/>
      <c r="E579" s="935"/>
      <c r="F579" s="935"/>
      <c r="G579" s="935"/>
      <c r="H579" s="935"/>
      <c r="I579" s="935"/>
      <c r="J579" s="935"/>
      <c r="K579" s="935"/>
      <c r="L579" s="935"/>
      <c r="M579" s="935"/>
      <c r="N579" s="935"/>
      <c r="O579" s="935"/>
      <c r="P579" s="935"/>
      <c r="Q579" s="935"/>
      <c r="R579" s="935"/>
      <c r="S579" s="935"/>
      <c r="T579" s="935"/>
      <c r="U579" s="935"/>
      <c r="V579" s="935"/>
      <c r="W579" s="935"/>
      <c r="X579" s="935"/>
      <c r="Y579" s="935"/>
      <c r="Z579" s="935"/>
      <c r="AA579" s="48"/>
      <c r="AB579" s="48"/>
      <c r="AC579" s="48"/>
    </row>
    <row r="580" spans="1:68" ht="16.5" hidden="1" customHeight="1" x14ac:dyDescent="0.25">
      <c r="A580" s="770" t="s">
        <v>913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63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914</v>
      </c>
      <c r="B582" s="54" t="s">
        <v>915</v>
      </c>
      <c r="C582" s="31">
        <v>4301011763</v>
      </c>
      <c r="D582" s="754">
        <v>4640242181011</v>
      </c>
      <c r="E582" s="755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101</v>
      </c>
      <c r="N582" s="33"/>
      <c r="O582" s="32">
        <v>55</v>
      </c>
      <c r="P582" s="865" t="s">
        <v>916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98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917</v>
      </c>
      <c r="AG582" s="64"/>
      <c r="AJ582" s="68"/>
      <c r="AK582" s="68">
        <v>0</v>
      </c>
      <c r="BB582" s="668" t="s">
        <v>1</v>
      </c>
      <c r="BM582" s="64">
        <f t="shared" ref="BM582:BM588" si="99">IFERROR(X582*I582/H582,"0")</f>
        <v>0</v>
      </c>
      <c r="BN582" s="64">
        <f t="shared" ref="BN582:BN588" si="100">IFERROR(Y582*I582/H582,"0")</f>
        <v>0</v>
      </c>
      <c r="BO582" s="64">
        <f t="shared" ref="BO582:BO588" si="101">IFERROR(1/J582*(X582/H582),"0")</f>
        <v>0</v>
      </c>
      <c r="BP582" s="64">
        <f t="shared" ref="BP582:BP588" si="102">IFERROR(1/J582*(Y582/H582),"0")</f>
        <v>0</v>
      </c>
    </row>
    <row r="583" spans="1:68" ht="27" hidden="1" customHeight="1" x14ac:dyDescent="0.25">
      <c r="A583" s="54" t="s">
        <v>918</v>
      </c>
      <c r="B583" s="54" t="s">
        <v>919</v>
      </c>
      <c r="C583" s="31">
        <v>4301011585</v>
      </c>
      <c r="D583" s="754">
        <v>4640242180441</v>
      </c>
      <c r="E583" s="755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93</v>
      </c>
      <c r="N583" s="33"/>
      <c r="O583" s="32">
        <v>50</v>
      </c>
      <c r="P583" s="838" t="s">
        <v>920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98"/>
        <v>0</v>
      </c>
      <c r="Z583" s="36" t="str">
        <f>IFERROR(IF(Y583=0,"",ROUNDUP(Y583/H583,0)*0.01898),"")</f>
        <v/>
      </c>
      <c r="AA583" s="56"/>
      <c r="AB583" s="57"/>
      <c r="AC583" s="669" t="s">
        <v>921</v>
      </c>
      <c r="AG583" s="64"/>
      <c r="AJ583" s="68"/>
      <c r="AK583" s="68">
        <v>0</v>
      </c>
      <c r="BB583" s="670" t="s">
        <v>1</v>
      </c>
      <c r="BM583" s="64">
        <f t="shared" si="99"/>
        <v>0</v>
      </c>
      <c r="BN583" s="64">
        <f t="shared" si="100"/>
        <v>0</v>
      </c>
      <c r="BO583" s="64">
        <f t="shared" si="101"/>
        <v>0</v>
      </c>
      <c r="BP583" s="64">
        <f t="shared" si="102"/>
        <v>0</v>
      </c>
    </row>
    <row r="584" spans="1:68" ht="27" hidden="1" customHeight="1" x14ac:dyDescent="0.25">
      <c r="A584" s="54" t="s">
        <v>922</v>
      </c>
      <c r="B584" s="54" t="s">
        <v>923</v>
      </c>
      <c r="C584" s="31">
        <v>4301011584</v>
      </c>
      <c r="D584" s="754">
        <v>4640242180564</v>
      </c>
      <c r="E584" s="755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93</v>
      </c>
      <c r="N584" s="33"/>
      <c r="O584" s="32">
        <v>50</v>
      </c>
      <c r="P584" s="1059" t="s">
        <v>924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98"/>
        <v>0</v>
      </c>
      <c r="Z584" s="36" t="str">
        <f>IFERROR(IF(Y584=0,"",ROUNDUP(Y584/H584,0)*0.01898),"")</f>
        <v/>
      </c>
      <c r="AA584" s="56"/>
      <c r="AB584" s="57"/>
      <c r="AC584" s="671" t="s">
        <v>925</v>
      </c>
      <c r="AG584" s="64"/>
      <c r="AJ584" s="68"/>
      <c r="AK584" s="68">
        <v>0</v>
      </c>
      <c r="BB584" s="672" t="s">
        <v>1</v>
      </c>
      <c r="BM584" s="64">
        <f t="shared" si="99"/>
        <v>0</v>
      </c>
      <c r="BN584" s="64">
        <f t="shared" si="100"/>
        <v>0</v>
      </c>
      <c r="BO584" s="64">
        <f t="shared" si="101"/>
        <v>0</v>
      </c>
      <c r="BP584" s="64">
        <f t="shared" si="102"/>
        <v>0</v>
      </c>
    </row>
    <row r="585" spans="1:68" ht="27" hidden="1" customHeight="1" x14ac:dyDescent="0.25">
      <c r="A585" s="54" t="s">
        <v>926</v>
      </c>
      <c r="B585" s="54" t="s">
        <v>927</v>
      </c>
      <c r="C585" s="31">
        <v>4301011762</v>
      </c>
      <c r="D585" s="754">
        <v>4640242180922</v>
      </c>
      <c r="E585" s="755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93</v>
      </c>
      <c r="N585" s="33"/>
      <c r="O585" s="32">
        <v>55</v>
      </c>
      <c r="P585" s="1067" t="s">
        <v>928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98"/>
        <v>0</v>
      </c>
      <c r="Z585" s="36" t="str">
        <f>IFERROR(IF(Y585=0,"",ROUNDUP(Y585/H585,0)*0.01898),"")</f>
        <v/>
      </c>
      <c r="AA585" s="56"/>
      <c r="AB585" s="57"/>
      <c r="AC585" s="673" t="s">
        <v>929</v>
      </c>
      <c r="AG585" s="64"/>
      <c r="AJ585" s="68"/>
      <c r="AK585" s="68">
        <v>0</v>
      </c>
      <c r="BB585" s="674" t="s">
        <v>1</v>
      </c>
      <c r="BM585" s="64">
        <f t="shared" si="99"/>
        <v>0</v>
      </c>
      <c r="BN585" s="64">
        <f t="shared" si="100"/>
        <v>0</v>
      </c>
      <c r="BO585" s="64">
        <f t="shared" si="101"/>
        <v>0</v>
      </c>
      <c r="BP585" s="64">
        <f t="shared" si="102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4301011764</v>
      </c>
      <c r="D586" s="754">
        <v>4640242181189</v>
      </c>
      <c r="E586" s="755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100</v>
      </c>
      <c r="L586" s="32"/>
      <c r="M586" s="33" t="s">
        <v>101</v>
      </c>
      <c r="N586" s="33"/>
      <c r="O586" s="32">
        <v>55</v>
      </c>
      <c r="P586" s="964" t="s">
        <v>932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98"/>
        <v>0</v>
      </c>
      <c r="Z586" s="36" t="str">
        <f>IFERROR(IF(Y586=0,"",ROUNDUP(Y586/H586,0)*0.00902),"")</f>
        <v/>
      </c>
      <c r="AA586" s="56"/>
      <c r="AB586" s="57"/>
      <c r="AC586" s="675" t="s">
        <v>917</v>
      </c>
      <c r="AG586" s="64"/>
      <c r="AJ586" s="68"/>
      <c r="AK586" s="68">
        <v>0</v>
      </c>
      <c r="BB586" s="676" t="s">
        <v>1</v>
      </c>
      <c r="BM586" s="64">
        <f t="shared" si="99"/>
        <v>0</v>
      </c>
      <c r="BN586" s="64">
        <f t="shared" si="100"/>
        <v>0</v>
      </c>
      <c r="BO586" s="64">
        <f t="shared" si="101"/>
        <v>0</v>
      </c>
      <c r="BP586" s="64">
        <f t="shared" si="102"/>
        <v>0</v>
      </c>
    </row>
    <row r="587" spans="1:68" ht="27" hidden="1" customHeight="1" x14ac:dyDescent="0.25">
      <c r="A587" s="54" t="s">
        <v>933</v>
      </c>
      <c r="B587" s="54" t="s">
        <v>934</v>
      </c>
      <c r="C587" s="31">
        <v>4301011551</v>
      </c>
      <c r="D587" s="754">
        <v>4640242180038</v>
      </c>
      <c r="E587" s="755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100</v>
      </c>
      <c r="L587" s="32"/>
      <c r="M587" s="33" t="s">
        <v>93</v>
      </c>
      <c r="N587" s="33"/>
      <c r="O587" s="32">
        <v>50</v>
      </c>
      <c r="P587" s="1032" t="s">
        <v>935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98"/>
        <v>0</v>
      </c>
      <c r="Z587" s="36" t="str">
        <f>IFERROR(IF(Y587=0,"",ROUNDUP(Y587/H587,0)*0.00902),"")</f>
        <v/>
      </c>
      <c r="AA587" s="56"/>
      <c r="AB587" s="57"/>
      <c r="AC587" s="677" t="s">
        <v>925</v>
      </c>
      <c r="AG587" s="64"/>
      <c r="AJ587" s="68"/>
      <c r="AK587" s="68">
        <v>0</v>
      </c>
      <c r="BB587" s="678" t="s">
        <v>1</v>
      </c>
      <c r="BM587" s="64">
        <f t="shared" si="99"/>
        <v>0</v>
      </c>
      <c r="BN587" s="64">
        <f t="shared" si="100"/>
        <v>0</v>
      </c>
      <c r="BO587" s="64">
        <f t="shared" si="101"/>
        <v>0</v>
      </c>
      <c r="BP587" s="64">
        <f t="shared" si="102"/>
        <v>0</v>
      </c>
    </row>
    <row r="588" spans="1:68" ht="27" hidden="1" customHeight="1" x14ac:dyDescent="0.25">
      <c r="A588" s="54" t="s">
        <v>936</v>
      </c>
      <c r="B588" s="54" t="s">
        <v>937</v>
      </c>
      <c r="C588" s="31">
        <v>4301011765</v>
      </c>
      <c r="D588" s="754">
        <v>4640242181172</v>
      </c>
      <c r="E588" s="755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100</v>
      </c>
      <c r="L588" s="32"/>
      <c r="M588" s="33" t="s">
        <v>93</v>
      </c>
      <c r="N588" s="33"/>
      <c r="O588" s="32">
        <v>55</v>
      </c>
      <c r="P588" s="846" t="s">
        <v>938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98"/>
        <v>0</v>
      </c>
      <c r="Z588" s="36" t="str">
        <f>IFERROR(IF(Y588=0,"",ROUNDUP(Y588/H588,0)*0.00902),"")</f>
        <v/>
      </c>
      <c r="AA588" s="56"/>
      <c r="AB588" s="57"/>
      <c r="AC588" s="679" t="s">
        <v>929</v>
      </c>
      <c r="AG588" s="64"/>
      <c r="AJ588" s="68"/>
      <c r="AK588" s="68">
        <v>0</v>
      </c>
      <c r="BB588" s="680" t="s">
        <v>1</v>
      </c>
      <c r="BM588" s="64">
        <f t="shared" si="99"/>
        <v>0</v>
      </c>
      <c r="BN588" s="64">
        <f t="shared" si="100"/>
        <v>0</v>
      </c>
      <c r="BO588" s="64">
        <f t="shared" si="101"/>
        <v>0</v>
      </c>
      <c r="BP588" s="64">
        <f t="shared" si="102"/>
        <v>0</v>
      </c>
    </row>
    <row r="589" spans="1:68" hidden="1" x14ac:dyDescent="0.2">
      <c r="A589" s="756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57"/>
      <c r="P589" s="771" t="s">
        <v>79</v>
      </c>
      <c r="Q589" s="772"/>
      <c r="R589" s="772"/>
      <c r="S589" s="772"/>
      <c r="T589" s="772"/>
      <c r="U589" s="772"/>
      <c r="V589" s="773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57"/>
      <c r="P590" s="771" t="s">
        <v>79</v>
      </c>
      <c r="Q590" s="772"/>
      <c r="R590" s="772"/>
      <c r="S590" s="772"/>
      <c r="T590" s="772"/>
      <c r="U590" s="772"/>
      <c r="V590" s="773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63" t="s">
        <v>134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939</v>
      </c>
      <c r="B592" s="54" t="s">
        <v>940</v>
      </c>
      <c r="C592" s="31">
        <v>4301020269</v>
      </c>
      <c r="D592" s="754">
        <v>4640242180519</v>
      </c>
      <c r="E592" s="755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101</v>
      </c>
      <c r="N592" s="33"/>
      <c r="O592" s="32">
        <v>50</v>
      </c>
      <c r="P592" s="1046" t="s">
        <v>941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942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943</v>
      </c>
      <c r="B593" s="54" t="s">
        <v>944</v>
      </c>
      <c r="C593" s="31">
        <v>4301020260</v>
      </c>
      <c r="D593" s="754">
        <v>4640242180526</v>
      </c>
      <c r="E593" s="755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93</v>
      </c>
      <c r="N593" s="33"/>
      <c r="O593" s="32">
        <v>50</v>
      </c>
      <c r="P593" s="1030" t="s">
        <v>945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942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946</v>
      </c>
      <c r="B594" s="54" t="s">
        <v>947</v>
      </c>
      <c r="C594" s="31">
        <v>4301020309</v>
      </c>
      <c r="D594" s="754">
        <v>4640242180090</v>
      </c>
      <c r="E594" s="755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93</v>
      </c>
      <c r="N594" s="33"/>
      <c r="O594" s="32">
        <v>50</v>
      </c>
      <c r="P594" s="1160" t="s">
        <v>948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949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950</v>
      </c>
      <c r="B595" s="54" t="s">
        <v>951</v>
      </c>
      <c r="C595" s="31">
        <v>4301020295</v>
      </c>
      <c r="D595" s="754">
        <v>4640242181363</v>
      </c>
      <c r="E595" s="755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100</v>
      </c>
      <c r="L595" s="32"/>
      <c r="M595" s="33" t="s">
        <v>93</v>
      </c>
      <c r="N595" s="33"/>
      <c r="O595" s="32">
        <v>50</v>
      </c>
      <c r="P595" s="996" t="s">
        <v>952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949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56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57"/>
      <c r="P596" s="771" t="s">
        <v>79</v>
      </c>
      <c r="Q596" s="772"/>
      <c r="R596" s="772"/>
      <c r="S596" s="772"/>
      <c r="T596" s="772"/>
      <c r="U596" s="772"/>
      <c r="V596" s="773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57"/>
      <c r="P597" s="771" t="s">
        <v>79</v>
      </c>
      <c r="Q597" s="772"/>
      <c r="R597" s="772"/>
      <c r="S597" s="772"/>
      <c r="T597" s="772"/>
      <c r="U597" s="772"/>
      <c r="V597" s="773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63" t="s">
        <v>145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953</v>
      </c>
      <c r="B599" s="54" t="s">
        <v>954</v>
      </c>
      <c r="C599" s="31">
        <v>4301031280</v>
      </c>
      <c r="D599" s="754">
        <v>4640242180816</v>
      </c>
      <c r="E599" s="755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100</v>
      </c>
      <c r="L599" s="32"/>
      <c r="M599" s="33" t="s">
        <v>67</v>
      </c>
      <c r="N599" s="33"/>
      <c r="O599" s="32">
        <v>40</v>
      </c>
      <c r="P599" s="751" t="s">
        <v>955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3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956</v>
      </c>
      <c r="AG599" s="64"/>
      <c r="AJ599" s="68"/>
      <c r="AK599" s="68">
        <v>0</v>
      </c>
      <c r="BB599" s="690" t="s">
        <v>1</v>
      </c>
      <c r="BM599" s="64">
        <f t="shared" ref="BM599:BM605" si="104">IFERROR(X599*I599/H599,"0")</f>
        <v>0</v>
      </c>
      <c r="BN599" s="64">
        <f t="shared" ref="BN599:BN605" si="105">IFERROR(Y599*I599/H599,"0")</f>
        <v>0</v>
      </c>
      <c r="BO599" s="64">
        <f t="shared" ref="BO599:BO605" si="106">IFERROR(1/J599*(X599/H599),"0")</f>
        <v>0</v>
      </c>
      <c r="BP599" s="64">
        <f t="shared" ref="BP599:BP605" si="107">IFERROR(1/J599*(Y599/H599),"0")</f>
        <v>0</v>
      </c>
    </row>
    <row r="600" spans="1:68" ht="27" hidden="1" customHeight="1" x14ac:dyDescent="0.25">
      <c r="A600" s="54" t="s">
        <v>957</v>
      </c>
      <c r="B600" s="54" t="s">
        <v>958</v>
      </c>
      <c r="C600" s="31">
        <v>4301031244</v>
      </c>
      <c r="D600" s="754">
        <v>4640242180595</v>
      </c>
      <c r="E600" s="755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100</v>
      </c>
      <c r="L600" s="32"/>
      <c r="M600" s="33" t="s">
        <v>67</v>
      </c>
      <c r="N600" s="33"/>
      <c r="O600" s="32">
        <v>40</v>
      </c>
      <c r="P600" s="1159" t="s">
        <v>959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3"/>
        <v>0</v>
      </c>
      <c r="Z600" s="36" t="str">
        <f>IFERROR(IF(Y600=0,"",ROUNDUP(Y600/H600,0)*0.00902),"")</f>
        <v/>
      </c>
      <c r="AA600" s="56"/>
      <c r="AB600" s="57"/>
      <c r="AC600" s="691" t="s">
        <v>960</v>
      </c>
      <c r="AG600" s="64"/>
      <c r="AJ600" s="68"/>
      <c r="AK600" s="68">
        <v>0</v>
      </c>
      <c r="BB600" s="692" t="s">
        <v>1</v>
      </c>
      <c r="BM600" s="64">
        <f t="shared" si="104"/>
        <v>0</v>
      </c>
      <c r="BN600" s="64">
        <f t="shared" si="105"/>
        <v>0</v>
      </c>
      <c r="BO600" s="64">
        <f t="shared" si="106"/>
        <v>0</v>
      </c>
      <c r="BP600" s="64">
        <f t="shared" si="107"/>
        <v>0</v>
      </c>
    </row>
    <row r="601" spans="1:68" ht="27" hidden="1" customHeight="1" x14ac:dyDescent="0.25">
      <c r="A601" s="54" t="s">
        <v>961</v>
      </c>
      <c r="B601" s="54" t="s">
        <v>962</v>
      </c>
      <c r="C601" s="31">
        <v>4301031289</v>
      </c>
      <c r="D601" s="754">
        <v>4640242181615</v>
      </c>
      <c r="E601" s="755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100</v>
      </c>
      <c r="L601" s="32"/>
      <c r="M601" s="33" t="s">
        <v>67</v>
      </c>
      <c r="N601" s="33"/>
      <c r="O601" s="32">
        <v>45</v>
      </c>
      <c r="P601" s="822" t="s">
        <v>963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3"/>
        <v>0</v>
      </c>
      <c r="Z601" s="36" t="str">
        <f>IFERROR(IF(Y601=0,"",ROUNDUP(Y601/H601,0)*0.00902),"")</f>
        <v/>
      </c>
      <c r="AA601" s="56"/>
      <c r="AB601" s="57"/>
      <c r="AC601" s="693" t="s">
        <v>964</v>
      </c>
      <c r="AG601" s="64"/>
      <c r="AJ601" s="68"/>
      <c r="AK601" s="68">
        <v>0</v>
      </c>
      <c r="BB601" s="694" t="s">
        <v>1</v>
      </c>
      <c r="BM601" s="64">
        <f t="shared" si="104"/>
        <v>0</v>
      </c>
      <c r="BN601" s="64">
        <f t="shared" si="105"/>
        <v>0</v>
      </c>
      <c r="BO601" s="64">
        <f t="shared" si="106"/>
        <v>0</v>
      </c>
      <c r="BP601" s="64">
        <f t="shared" si="107"/>
        <v>0</v>
      </c>
    </row>
    <row r="602" spans="1:68" ht="27" hidden="1" customHeight="1" x14ac:dyDescent="0.25">
      <c r="A602" s="54" t="s">
        <v>965</v>
      </c>
      <c r="B602" s="54" t="s">
        <v>966</v>
      </c>
      <c r="C602" s="31">
        <v>4301031285</v>
      </c>
      <c r="D602" s="754">
        <v>4640242181639</v>
      </c>
      <c r="E602" s="755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100</v>
      </c>
      <c r="L602" s="32"/>
      <c r="M602" s="33" t="s">
        <v>67</v>
      </c>
      <c r="N602" s="33"/>
      <c r="O602" s="32">
        <v>45</v>
      </c>
      <c r="P602" s="955" t="s">
        <v>967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3"/>
        <v>0</v>
      </c>
      <c r="Z602" s="36" t="str">
        <f>IFERROR(IF(Y602=0,"",ROUNDUP(Y602/H602,0)*0.00902),"")</f>
        <v/>
      </c>
      <c r="AA602" s="56"/>
      <c r="AB602" s="57"/>
      <c r="AC602" s="695" t="s">
        <v>968</v>
      </c>
      <c r="AG602" s="64"/>
      <c r="AJ602" s="68"/>
      <c r="AK602" s="68">
        <v>0</v>
      </c>
      <c r="BB602" s="696" t="s">
        <v>1</v>
      </c>
      <c r="BM602" s="64">
        <f t="shared" si="104"/>
        <v>0</v>
      </c>
      <c r="BN602" s="64">
        <f t="shared" si="105"/>
        <v>0</v>
      </c>
      <c r="BO602" s="64">
        <f t="shared" si="106"/>
        <v>0</v>
      </c>
      <c r="BP602" s="64">
        <f t="shared" si="107"/>
        <v>0</v>
      </c>
    </row>
    <row r="603" spans="1:68" ht="27" hidden="1" customHeight="1" x14ac:dyDescent="0.25">
      <c r="A603" s="54" t="s">
        <v>969</v>
      </c>
      <c r="B603" s="54" t="s">
        <v>970</v>
      </c>
      <c r="C603" s="31">
        <v>4301031287</v>
      </c>
      <c r="D603" s="754">
        <v>4640242181622</v>
      </c>
      <c r="E603" s="755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100</v>
      </c>
      <c r="L603" s="32"/>
      <c r="M603" s="33" t="s">
        <v>67</v>
      </c>
      <c r="N603" s="33"/>
      <c r="O603" s="32">
        <v>45</v>
      </c>
      <c r="P603" s="827" t="s">
        <v>971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3"/>
        <v>0</v>
      </c>
      <c r="Z603" s="36" t="str">
        <f>IFERROR(IF(Y603=0,"",ROUNDUP(Y603/H603,0)*0.00902),"")</f>
        <v/>
      </c>
      <c r="AA603" s="56"/>
      <c r="AB603" s="57"/>
      <c r="AC603" s="697" t="s">
        <v>972</v>
      </c>
      <c r="AG603" s="64"/>
      <c r="AJ603" s="68"/>
      <c r="AK603" s="68">
        <v>0</v>
      </c>
      <c r="BB603" s="698" t="s">
        <v>1</v>
      </c>
      <c r="BM603" s="64">
        <f t="shared" si="104"/>
        <v>0</v>
      </c>
      <c r="BN603" s="64">
        <f t="shared" si="105"/>
        <v>0</v>
      </c>
      <c r="BO603" s="64">
        <f t="shared" si="106"/>
        <v>0</v>
      </c>
      <c r="BP603" s="64">
        <f t="shared" si="107"/>
        <v>0</v>
      </c>
    </row>
    <row r="604" spans="1:68" ht="27" hidden="1" customHeight="1" x14ac:dyDescent="0.25">
      <c r="A604" s="54" t="s">
        <v>973</v>
      </c>
      <c r="B604" s="54" t="s">
        <v>974</v>
      </c>
      <c r="C604" s="31">
        <v>4301031203</v>
      </c>
      <c r="D604" s="754">
        <v>4640242180908</v>
      </c>
      <c r="E604" s="755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108</v>
      </c>
      <c r="L604" s="32"/>
      <c r="M604" s="33" t="s">
        <v>67</v>
      </c>
      <c r="N604" s="33"/>
      <c r="O604" s="32">
        <v>40</v>
      </c>
      <c r="P604" s="963" t="s">
        <v>975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3"/>
        <v>0</v>
      </c>
      <c r="Z604" s="36" t="str">
        <f>IFERROR(IF(Y604=0,"",ROUNDUP(Y604/H604,0)*0.00502),"")</f>
        <v/>
      </c>
      <c r="AA604" s="56"/>
      <c r="AB604" s="57"/>
      <c r="AC604" s="699" t="s">
        <v>956</v>
      </c>
      <c r="AG604" s="64"/>
      <c r="AJ604" s="68"/>
      <c r="AK604" s="68">
        <v>0</v>
      </c>
      <c r="BB604" s="700" t="s">
        <v>1</v>
      </c>
      <c r="BM604" s="64">
        <f t="shared" si="104"/>
        <v>0</v>
      </c>
      <c r="BN604" s="64">
        <f t="shared" si="105"/>
        <v>0</v>
      </c>
      <c r="BO604" s="64">
        <f t="shared" si="106"/>
        <v>0</v>
      </c>
      <c r="BP604" s="64">
        <f t="shared" si="107"/>
        <v>0</v>
      </c>
    </row>
    <row r="605" spans="1:68" ht="27" hidden="1" customHeight="1" x14ac:dyDescent="0.25">
      <c r="A605" s="54" t="s">
        <v>976</v>
      </c>
      <c r="B605" s="54" t="s">
        <v>977</v>
      </c>
      <c r="C605" s="31">
        <v>4301031200</v>
      </c>
      <c r="D605" s="754">
        <v>4640242180489</v>
      </c>
      <c r="E605" s="755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108</v>
      </c>
      <c r="L605" s="32"/>
      <c r="M605" s="33" t="s">
        <v>67</v>
      </c>
      <c r="N605" s="33"/>
      <c r="O605" s="32">
        <v>40</v>
      </c>
      <c r="P605" s="929" t="s">
        <v>978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3"/>
        <v>0</v>
      </c>
      <c r="Z605" s="36" t="str">
        <f>IFERROR(IF(Y605=0,"",ROUNDUP(Y605/H605,0)*0.00502),"")</f>
        <v/>
      </c>
      <c r="AA605" s="56"/>
      <c r="AB605" s="57"/>
      <c r="AC605" s="701" t="s">
        <v>960</v>
      </c>
      <c r="AG605" s="64"/>
      <c r="AJ605" s="68"/>
      <c r="AK605" s="68">
        <v>0</v>
      </c>
      <c r="BB605" s="702" t="s">
        <v>1</v>
      </c>
      <c r="BM605" s="64">
        <f t="shared" si="104"/>
        <v>0</v>
      </c>
      <c r="BN605" s="64">
        <f t="shared" si="105"/>
        <v>0</v>
      </c>
      <c r="BO605" s="64">
        <f t="shared" si="106"/>
        <v>0</v>
      </c>
      <c r="BP605" s="64">
        <f t="shared" si="107"/>
        <v>0</v>
      </c>
    </row>
    <row r="606" spans="1:68" hidden="1" x14ac:dyDescent="0.2">
      <c r="A606" s="756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57"/>
      <c r="P606" s="771" t="s">
        <v>79</v>
      </c>
      <c r="Q606" s="772"/>
      <c r="R606" s="772"/>
      <c r="S606" s="772"/>
      <c r="T606" s="772"/>
      <c r="U606" s="772"/>
      <c r="V606" s="773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57"/>
      <c r="P607" s="771" t="s">
        <v>79</v>
      </c>
      <c r="Q607" s="772"/>
      <c r="R607" s="772"/>
      <c r="S607" s="772"/>
      <c r="T607" s="772"/>
      <c r="U607" s="772"/>
      <c r="V607" s="773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63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979</v>
      </c>
      <c r="B609" s="54" t="s">
        <v>980</v>
      </c>
      <c r="C609" s="31">
        <v>4301051887</v>
      </c>
      <c r="D609" s="754">
        <v>4640242180533</v>
      </c>
      <c r="E609" s="755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101</v>
      </c>
      <c r="N609" s="33"/>
      <c r="O609" s="32">
        <v>45</v>
      </c>
      <c r="P609" s="977" t="s">
        <v>981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982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979</v>
      </c>
      <c r="B610" s="54" t="s">
        <v>983</v>
      </c>
      <c r="C610" s="31">
        <v>4301051746</v>
      </c>
      <c r="D610" s="754">
        <v>4640242180533</v>
      </c>
      <c r="E610" s="755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101</v>
      </c>
      <c r="N610" s="33"/>
      <c r="O610" s="32">
        <v>40</v>
      </c>
      <c r="P610" s="1022" t="s">
        <v>984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982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985</v>
      </c>
      <c r="B611" s="54" t="s">
        <v>986</v>
      </c>
      <c r="C611" s="31">
        <v>4301051933</v>
      </c>
      <c r="D611" s="754">
        <v>4640242180540</v>
      </c>
      <c r="E611" s="755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101</v>
      </c>
      <c r="N611" s="33"/>
      <c r="O611" s="32">
        <v>45</v>
      </c>
      <c r="P611" s="973" t="s">
        <v>987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988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989</v>
      </c>
      <c r="B612" s="54" t="s">
        <v>990</v>
      </c>
      <c r="C612" s="31">
        <v>4301051920</v>
      </c>
      <c r="D612" s="754">
        <v>4640242181233</v>
      </c>
      <c r="E612" s="755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130</v>
      </c>
      <c r="N612" s="33"/>
      <c r="O612" s="32">
        <v>45</v>
      </c>
      <c r="P612" s="957" t="s">
        <v>991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982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992</v>
      </c>
      <c r="B613" s="54" t="s">
        <v>993</v>
      </c>
      <c r="C613" s="31">
        <v>4301051921</v>
      </c>
      <c r="D613" s="754">
        <v>4640242181226</v>
      </c>
      <c r="E613" s="755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130</v>
      </c>
      <c r="N613" s="33"/>
      <c r="O613" s="32">
        <v>45</v>
      </c>
      <c r="P613" s="1158" t="s">
        <v>994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988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56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57"/>
      <c r="P614" s="771" t="s">
        <v>79</v>
      </c>
      <c r="Q614" s="772"/>
      <c r="R614" s="772"/>
      <c r="S614" s="772"/>
      <c r="T614" s="772"/>
      <c r="U614" s="772"/>
      <c r="V614" s="773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57"/>
      <c r="P615" s="771" t="s">
        <v>79</v>
      </c>
      <c r="Q615" s="772"/>
      <c r="R615" s="772"/>
      <c r="S615" s="772"/>
      <c r="T615" s="772"/>
      <c r="U615" s="772"/>
      <c r="V615" s="773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63" t="s">
        <v>176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995</v>
      </c>
      <c r="B617" s="54" t="s">
        <v>996</v>
      </c>
      <c r="C617" s="31">
        <v>4301060408</v>
      </c>
      <c r="D617" s="754">
        <v>4640242180120</v>
      </c>
      <c r="E617" s="755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975" t="s">
        <v>997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998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995</v>
      </c>
      <c r="B618" s="54" t="s">
        <v>999</v>
      </c>
      <c r="C618" s="31">
        <v>4301060354</v>
      </c>
      <c r="D618" s="754">
        <v>4640242180120</v>
      </c>
      <c r="E618" s="755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928" t="s">
        <v>1000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998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1001</v>
      </c>
      <c r="B619" s="54" t="s">
        <v>1002</v>
      </c>
      <c r="C619" s="31">
        <v>4301060407</v>
      </c>
      <c r="D619" s="754">
        <v>4640242180137</v>
      </c>
      <c r="E619" s="755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53" t="s">
        <v>1003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1004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1001</v>
      </c>
      <c r="B620" s="54" t="s">
        <v>1005</v>
      </c>
      <c r="C620" s="31">
        <v>4301060355</v>
      </c>
      <c r="D620" s="754">
        <v>4640242180137</v>
      </c>
      <c r="E620" s="755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933" t="s">
        <v>1006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1004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56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57"/>
      <c r="P621" s="771" t="s">
        <v>79</v>
      </c>
      <c r="Q621" s="772"/>
      <c r="R621" s="772"/>
      <c r="S621" s="772"/>
      <c r="T621" s="772"/>
      <c r="U621" s="772"/>
      <c r="V621" s="773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57"/>
      <c r="P622" s="771" t="s">
        <v>79</v>
      </c>
      <c r="Q622" s="772"/>
      <c r="R622" s="772"/>
      <c r="S622" s="772"/>
      <c r="T622" s="772"/>
      <c r="U622" s="772"/>
      <c r="V622" s="773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70" t="s">
        <v>1007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63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1008</v>
      </c>
      <c r="B625" s="54" t="s">
        <v>1009</v>
      </c>
      <c r="C625" s="31">
        <v>4301011951</v>
      </c>
      <c r="D625" s="754">
        <v>4640242180045</v>
      </c>
      <c r="E625" s="755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93</v>
      </c>
      <c r="N625" s="33"/>
      <c r="O625" s="32">
        <v>55</v>
      </c>
      <c r="P625" s="781" t="s">
        <v>1010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1011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1012</v>
      </c>
      <c r="B626" s="54" t="s">
        <v>1013</v>
      </c>
      <c r="C626" s="31">
        <v>4301011950</v>
      </c>
      <c r="D626" s="754">
        <v>4640242180601</v>
      </c>
      <c r="E626" s="755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93</v>
      </c>
      <c r="N626" s="33"/>
      <c r="O626" s="32">
        <v>55</v>
      </c>
      <c r="P626" s="1138" t="s">
        <v>1014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1015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56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57"/>
      <c r="P627" s="771" t="s">
        <v>79</v>
      </c>
      <c r="Q627" s="772"/>
      <c r="R627" s="772"/>
      <c r="S627" s="772"/>
      <c r="T627" s="772"/>
      <c r="U627" s="772"/>
      <c r="V627" s="773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57"/>
      <c r="P628" s="771" t="s">
        <v>79</v>
      </c>
      <c r="Q628" s="772"/>
      <c r="R628" s="772"/>
      <c r="S628" s="772"/>
      <c r="T628" s="772"/>
      <c r="U628" s="772"/>
      <c r="V628" s="773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63" t="s">
        <v>134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1016</v>
      </c>
      <c r="B630" s="54" t="s">
        <v>1017</v>
      </c>
      <c r="C630" s="31">
        <v>4301020314</v>
      </c>
      <c r="D630" s="754">
        <v>4640242180090</v>
      </c>
      <c r="E630" s="755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93</v>
      </c>
      <c r="N630" s="33"/>
      <c r="O630" s="32">
        <v>50</v>
      </c>
      <c r="P630" s="949" t="s">
        <v>1018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1019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56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57"/>
      <c r="P631" s="771" t="s">
        <v>79</v>
      </c>
      <c r="Q631" s="772"/>
      <c r="R631" s="772"/>
      <c r="S631" s="772"/>
      <c r="T631" s="772"/>
      <c r="U631" s="772"/>
      <c r="V631" s="773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57"/>
      <c r="P632" s="771" t="s">
        <v>79</v>
      </c>
      <c r="Q632" s="772"/>
      <c r="R632" s="772"/>
      <c r="S632" s="772"/>
      <c r="T632" s="772"/>
      <c r="U632" s="772"/>
      <c r="V632" s="773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63" t="s">
        <v>145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1020</v>
      </c>
      <c r="B634" s="54" t="s">
        <v>1021</v>
      </c>
      <c r="C634" s="31">
        <v>4301031321</v>
      </c>
      <c r="D634" s="754">
        <v>4640242180076</v>
      </c>
      <c r="E634" s="755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100</v>
      </c>
      <c r="L634" s="32"/>
      <c r="M634" s="33" t="s">
        <v>67</v>
      </c>
      <c r="N634" s="33"/>
      <c r="O634" s="32">
        <v>40</v>
      </c>
      <c r="P634" s="1098" t="s">
        <v>1022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1023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56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57"/>
      <c r="P635" s="771" t="s">
        <v>79</v>
      </c>
      <c r="Q635" s="772"/>
      <c r="R635" s="772"/>
      <c r="S635" s="772"/>
      <c r="T635" s="772"/>
      <c r="U635" s="772"/>
      <c r="V635" s="773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57"/>
      <c r="P636" s="771" t="s">
        <v>79</v>
      </c>
      <c r="Q636" s="772"/>
      <c r="R636" s="772"/>
      <c r="S636" s="772"/>
      <c r="T636" s="772"/>
      <c r="U636" s="772"/>
      <c r="V636" s="773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63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1024</v>
      </c>
      <c r="B638" s="54" t="s">
        <v>1025</v>
      </c>
      <c r="C638" s="31">
        <v>4301051474</v>
      </c>
      <c r="D638" s="754">
        <v>4640242180113</v>
      </c>
      <c r="E638" s="755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1040" t="s">
        <v>1026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1027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1028</v>
      </c>
      <c r="B639" s="54" t="s">
        <v>1029</v>
      </c>
      <c r="C639" s="31">
        <v>4301051780</v>
      </c>
      <c r="D639" s="754">
        <v>4640242180106</v>
      </c>
      <c r="E639" s="755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870" t="s">
        <v>1030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1031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56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57"/>
      <c r="P640" s="771" t="s">
        <v>79</v>
      </c>
      <c r="Q640" s="772"/>
      <c r="R640" s="772"/>
      <c r="S640" s="772"/>
      <c r="T640" s="772"/>
      <c r="U640" s="772"/>
      <c r="V640" s="773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57"/>
      <c r="P641" s="771" t="s">
        <v>79</v>
      </c>
      <c r="Q641" s="772"/>
      <c r="R641" s="772"/>
      <c r="S641" s="772"/>
      <c r="T641" s="772"/>
      <c r="U641" s="772"/>
      <c r="V641" s="773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1066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985"/>
      <c r="P642" s="817" t="s">
        <v>1032</v>
      </c>
      <c r="Q642" s="818"/>
      <c r="R642" s="818"/>
      <c r="S642" s="818"/>
      <c r="T642" s="818"/>
      <c r="U642" s="818"/>
      <c r="V642" s="766"/>
      <c r="W642" s="37" t="s">
        <v>68</v>
      </c>
      <c r="X642" s="743">
        <f>IFERROR(X27+X31+X41+X46+X57+X64+X73+X82+X88+X95+X106+X115+X121+X131+X136+X142+X147+X152+X157+X165+X170+X176+X188+X194+X199+X210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5515</v>
      </c>
      <c r="Y642" s="743">
        <f>IFERROR(Y27+Y31+Y41+Y46+Y57+Y64+Y73+Y82+Y88+Y95+Y106+Y115+Y121+Y131+Y136+Y142+Y147+Y152+Y157+Y165+Y170+Y176+Y188+Y194+Y199+Y210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5546.3399999999992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985"/>
      <c r="P643" s="817" t="s">
        <v>1033</v>
      </c>
      <c r="Q643" s="818"/>
      <c r="R643" s="818"/>
      <c r="S643" s="818"/>
      <c r="T643" s="818"/>
      <c r="U643" s="818"/>
      <c r="V643" s="766"/>
      <c r="W643" s="37" t="s">
        <v>68</v>
      </c>
      <c r="X643" s="743">
        <f>IFERROR(SUM(BM22:BM639),"0")</f>
        <v>5749.6548128051563</v>
      </c>
      <c r="Y643" s="743">
        <f>IFERROR(SUM(BN22:BN639),"0")</f>
        <v>5782.5060000000003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985"/>
      <c r="P644" s="817" t="s">
        <v>1034</v>
      </c>
      <c r="Q644" s="818"/>
      <c r="R644" s="818"/>
      <c r="S644" s="818"/>
      <c r="T644" s="818"/>
      <c r="U644" s="818"/>
      <c r="V644" s="766"/>
      <c r="W644" s="37" t="s">
        <v>1035</v>
      </c>
      <c r="X644" s="38">
        <f>ROUNDUP(SUM(BO22:BO639),0)</f>
        <v>9</v>
      </c>
      <c r="Y644" s="38">
        <f>ROUNDUP(SUM(BP22:BP639),0)</f>
        <v>9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985"/>
      <c r="P645" s="817" t="s">
        <v>1036</v>
      </c>
      <c r="Q645" s="818"/>
      <c r="R645" s="818"/>
      <c r="S645" s="818"/>
      <c r="T645" s="818"/>
      <c r="U645" s="818"/>
      <c r="V645" s="766"/>
      <c r="W645" s="37" t="s">
        <v>68</v>
      </c>
      <c r="X645" s="743">
        <f>GrossWeightTotal+PalletQtyTotal*25</f>
        <v>5974.6548128051563</v>
      </c>
      <c r="Y645" s="743">
        <f>GrossWeightTotalR+PalletQtyTotalR*25</f>
        <v>6007.5060000000003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985"/>
      <c r="P646" s="817" t="s">
        <v>1037</v>
      </c>
      <c r="Q646" s="818"/>
      <c r="R646" s="818"/>
      <c r="S646" s="818"/>
      <c r="T646" s="818"/>
      <c r="U646" s="818"/>
      <c r="V646" s="766"/>
      <c r="W646" s="37" t="s">
        <v>1035</v>
      </c>
      <c r="X646" s="743">
        <f>IFERROR(X26+X30+X40+X45+X56+X63+X72+X81+X87+X94+X105+X114+X120+X130+X135+X141+X146+X151+X156+X164+X169+X175+X187+X193+X198+X209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566.48354055888296</v>
      </c>
      <c r="Y646" s="743">
        <f>IFERROR(Y26+Y30+Y40+Y45+Y56+Y63+Y72+Y81+Y87+Y94+Y105+Y114+Y120+Y130+Y135+Y141+Y146+Y151+Y156+Y164+Y169+Y175+Y187+Y193+Y198+Y209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570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985"/>
      <c r="P647" s="817" t="s">
        <v>1038</v>
      </c>
      <c r="Q647" s="818"/>
      <c r="R647" s="818"/>
      <c r="S647" s="818"/>
      <c r="T647" s="818"/>
      <c r="U647" s="818"/>
      <c r="V647" s="766"/>
      <c r="W647" s="39" t="s">
        <v>1039</v>
      </c>
      <c r="X647" s="37"/>
      <c r="Y647" s="37"/>
      <c r="Z647" s="37">
        <f>IFERROR(Z26+Z30+Z40+Z45+Z56+Z63+Z72+Z81+Z87+Z94+Z105+Z114+Z120+Z130+Z135+Z141+Z146+Z151+Z156+Z164+Z169+Z175+Z187+Z193+Z198+Z209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9.4413599999999995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1040</v>
      </c>
      <c r="B649" s="738" t="s">
        <v>62</v>
      </c>
      <c r="C649" s="774" t="s">
        <v>87</v>
      </c>
      <c r="D649" s="1094"/>
      <c r="E649" s="1094"/>
      <c r="F649" s="1094"/>
      <c r="G649" s="1094"/>
      <c r="H649" s="894"/>
      <c r="I649" s="774" t="s">
        <v>285</v>
      </c>
      <c r="J649" s="1094"/>
      <c r="K649" s="1094"/>
      <c r="L649" s="1094"/>
      <c r="M649" s="1094"/>
      <c r="N649" s="1094"/>
      <c r="O649" s="1094"/>
      <c r="P649" s="1094"/>
      <c r="Q649" s="1094"/>
      <c r="R649" s="1094"/>
      <c r="S649" s="1094"/>
      <c r="T649" s="1094"/>
      <c r="U649" s="1094"/>
      <c r="V649" s="1094"/>
      <c r="W649" s="894"/>
      <c r="X649" s="774" t="s">
        <v>631</v>
      </c>
      <c r="Y649" s="894"/>
      <c r="Z649" s="774" t="s">
        <v>715</v>
      </c>
      <c r="AA649" s="1094"/>
      <c r="AB649" s="1094"/>
      <c r="AC649" s="894"/>
      <c r="AD649" s="738" t="s">
        <v>805</v>
      </c>
      <c r="AE649" s="738" t="s">
        <v>907</v>
      </c>
      <c r="AF649" s="774" t="s">
        <v>913</v>
      </c>
      <c r="AG649" s="894"/>
    </row>
    <row r="650" spans="1:33" ht="14.25" customHeight="1" thickTop="1" x14ac:dyDescent="0.2">
      <c r="A650" s="895" t="s">
        <v>1041</v>
      </c>
      <c r="B650" s="774" t="s">
        <v>62</v>
      </c>
      <c r="C650" s="774" t="s">
        <v>88</v>
      </c>
      <c r="D650" s="774" t="s">
        <v>113</v>
      </c>
      <c r="E650" s="774" t="s">
        <v>184</v>
      </c>
      <c r="F650" s="774" t="s">
        <v>210</v>
      </c>
      <c r="G650" s="774" t="s">
        <v>251</v>
      </c>
      <c r="H650" s="774" t="s">
        <v>87</v>
      </c>
      <c r="I650" s="774" t="s">
        <v>286</v>
      </c>
      <c r="J650" s="774" t="s">
        <v>315</v>
      </c>
      <c r="K650" s="774" t="s">
        <v>391</v>
      </c>
      <c r="L650" s="774" t="s">
        <v>411</v>
      </c>
      <c r="M650" s="774" t="s">
        <v>436</v>
      </c>
      <c r="N650" s="739"/>
      <c r="O650" s="774" t="s">
        <v>463</v>
      </c>
      <c r="P650" s="774" t="s">
        <v>466</v>
      </c>
      <c r="Q650" s="774" t="s">
        <v>475</v>
      </c>
      <c r="R650" s="774" t="s">
        <v>493</v>
      </c>
      <c r="S650" s="774" t="s">
        <v>506</v>
      </c>
      <c r="T650" s="774" t="s">
        <v>519</v>
      </c>
      <c r="U650" s="774" t="s">
        <v>532</v>
      </c>
      <c r="V650" s="774" t="s">
        <v>536</v>
      </c>
      <c r="W650" s="774" t="s">
        <v>618</v>
      </c>
      <c r="X650" s="774" t="s">
        <v>632</v>
      </c>
      <c r="Y650" s="774" t="s">
        <v>673</v>
      </c>
      <c r="Z650" s="774" t="s">
        <v>716</v>
      </c>
      <c r="AA650" s="774" t="s">
        <v>769</v>
      </c>
      <c r="AB650" s="774" t="s">
        <v>786</v>
      </c>
      <c r="AC650" s="774" t="s">
        <v>798</v>
      </c>
      <c r="AD650" s="774" t="s">
        <v>805</v>
      </c>
      <c r="AE650" s="774" t="s">
        <v>907</v>
      </c>
      <c r="AF650" s="774" t="s">
        <v>913</v>
      </c>
      <c r="AG650" s="774" t="s">
        <v>1007</v>
      </c>
    </row>
    <row r="651" spans="1:33" ht="13.5" customHeight="1" thickBot="1" x14ac:dyDescent="0.25">
      <c r="A651" s="896"/>
      <c r="B651" s="775"/>
      <c r="C651" s="775"/>
      <c r="D651" s="775"/>
      <c r="E651" s="775"/>
      <c r="F651" s="775"/>
      <c r="G651" s="775"/>
      <c r="H651" s="775"/>
      <c r="I651" s="775"/>
      <c r="J651" s="775"/>
      <c r="K651" s="775"/>
      <c r="L651" s="775"/>
      <c r="M651" s="775"/>
      <c r="N651" s="739"/>
      <c r="O651" s="775"/>
      <c r="P651" s="775"/>
      <c r="Q651" s="775"/>
      <c r="R651" s="775"/>
      <c r="S651" s="775"/>
      <c r="T651" s="775"/>
      <c r="U651" s="775"/>
      <c r="V651" s="775"/>
      <c r="W651" s="775"/>
      <c r="X651" s="775"/>
      <c r="Y651" s="775"/>
      <c r="Z651" s="775"/>
      <c r="AA651" s="775"/>
      <c r="AB651" s="775"/>
      <c r="AC651" s="775"/>
      <c r="AD651" s="775"/>
      <c r="AE651" s="775"/>
      <c r="AF651" s="775"/>
      <c r="AG651" s="775"/>
    </row>
    <row r="652" spans="1:33" ht="18" customHeight="1" thickTop="1" thickBot="1" x14ac:dyDescent="0.25">
      <c r="A652" s="40" t="s">
        <v>1042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IFERROR(Y35*1,"0")+IFERROR(Y36*1,"0")+IFERROR(Y37*1,"0")+IFERROR(Y38*1,"0")+IFERROR(Y39*1,"0")+IFERROR(Y43*1,"0")+IFERROR(Y44*1,"0")</f>
        <v>0</v>
      </c>
      <c r="D652" s="46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71*1,"0")+IFERROR(Y75*1,"0")+IFERROR(Y76*1,"0")+IFERROR(Y77*1,"0")+IFERROR(Y78*1,"0")+IFERROR(Y79*1,"0")+IFERROR(Y80*1,"0")+IFERROR(Y84*1,"0")+IFERROR(Y85*1,"0")+IFERROR(Y86*1,"0")</f>
        <v>502.20000000000005</v>
      </c>
      <c r="E652" s="46">
        <f>IFERROR(Y91*1,"0")+IFERROR(Y92*1,"0")+IFERROR(Y93*1,"0")+IFERROR(Y97*1,"0")+IFERROR(Y98*1,"0")+IFERROR(Y99*1,"0")+IFERROR(Y100*1,"0")+IFERROR(Y101*1,"0")+IFERROR(Y102*1,"0")+IFERROR(Y103*1,"0")+IFERROR(Y104*1,"0")</f>
        <v>0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133*1,"0")+IFERROR(Y134*1,"0")</f>
        <v>0</v>
      </c>
      <c r="G652" s="46">
        <f>IFERROR(Y139*1,"0")+IFERROR(Y140*1,"0")+IFERROR(Y144*1,"0")+IFERROR(Y145*1,"0")+IFERROR(Y149*1,"0")+IFERROR(Y150*1,"0")</f>
        <v>0</v>
      </c>
      <c r="H652" s="46">
        <f>IFERROR(Y155*1,"0")+IFERROR(Y159*1,"0")+IFERROR(Y160*1,"0")+IFERROR(Y161*1,"0")+IFERROR(Y162*1,"0")+IFERROR(Y163*1,"0")+IFERROR(Y167*1,"0")+IFERROR(Y168*1,"0")</f>
        <v>0</v>
      </c>
      <c r="I652" s="46">
        <f>IFERROR(Y174*1,"0")+IFERROR(Y178*1,"0")+IFERROR(Y179*1,"0")+IFERROR(Y180*1,"0")+IFERROR(Y181*1,"0")+IFERROR(Y182*1,"0")+IFERROR(Y183*1,"0")+IFERROR(Y184*1,"0")+IFERROR(Y185*1,"0")+IFERROR(Y186*1,"0")</f>
        <v>0</v>
      </c>
      <c r="J65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0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0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52" s="46">
        <f>IFERROR(Y394*1,"0")+IFERROR(Y398*1,"0")+IFERROR(Y399*1,"0")+IFERROR(Y400*1,"0")</f>
        <v>0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3717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170.82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1156.3200000000002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Zf/VU8hyhGvMwV+1J7ZKRgerq/48xvjbWUqPpj4IaJ3muQXPKm3B7CERh9+gPaZm7CzJpCbigXGWAy2s0mrKqQ==" saltValue="Q2kaDc03l2Aw6wJBzol1a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0,00"/>
        <filter val="11,90"/>
        <filter val="113,64"/>
        <filter val="150,00"/>
        <filter val="170,00"/>
        <filter val="200,00"/>
        <filter val="22,22"/>
        <filter val="250,00"/>
        <filter val="3 000,00"/>
        <filter val="300,00"/>
        <filter val="33,33"/>
        <filter val="345,00"/>
        <filter val="37,78"/>
        <filter val="38,81"/>
        <filter val="4,63"/>
        <filter val="45,00"/>
        <filter val="47,35"/>
        <filter val="5 515,00"/>
        <filter val="5 749,65"/>
        <filter val="5 974,65"/>
        <filter val="50,00"/>
        <filter val="500,00"/>
        <filter val="56,82"/>
        <filter val="566,48"/>
        <filter val="600,00"/>
        <filter val="9"/>
      </filters>
    </filterColumn>
    <filterColumn colId="29" showButton="0"/>
    <filterColumn colId="30" showButton="0"/>
  </autoFilter>
  <mergeCells count="1149">
    <mergeCell ref="P437:T437"/>
    <mergeCell ref="P144:T144"/>
    <mergeCell ref="D60:E60"/>
    <mergeCell ref="P613:T613"/>
    <mergeCell ref="D619:E619"/>
    <mergeCell ref="D174:E174"/>
    <mergeCell ref="P600:T600"/>
    <mergeCell ref="D472:E472"/>
    <mergeCell ref="D410:E410"/>
    <mergeCell ref="P594:T594"/>
    <mergeCell ref="A276:Z276"/>
    <mergeCell ref="P213:T213"/>
    <mergeCell ref="D587:E587"/>
    <mergeCell ref="P160:T160"/>
    <mergeCell ref="P566:V566"/>
    <mergeCell ref="P517:V517"/>
    <mergeCell ref="P395:V395"/>
    <mergeCell ref="P445:T445"/>
    <mergeCell ref="A193:O194"/>
    <mergeCell ref="P100:T100"/>
    <mergeCell ref="P265:T265"/>
    <mergeCell ref="P458:T458"/>
    <mergeCell ref="P563:T563"/>
    <mergeCell ref="D208:E208"/>
    <mergeCell ref="D381:E381"/>
    <mergeCell ref="A345:Z345"/>
    <mergeCell ref="D543:E543"/>
    <mergeCell ref="P252:T252"/>
    <mergeCell ref="D124:E124"/>
    <mergeCell ref="Z650:Z651"/>
    <mergeCell ref="H9:I9"/>
    <mergeCell ref="P224:V224"/>
    <mergeCell ref="AB650:AB651"/>
    <mergeCell ref="P260:V260"/>
    <mergeCell ref="P389:T389"/>
    <mergeCell ref="P309:V309"/>
    <mergeCell ref="P454:T454"/>
    <mergeCell ref="P545:V545"/>
    <mergeCell ref="A256:O257"/>
    <mergeCell ref="P88:V88"/>
    <mergeCell ref="P26:V26"/>
    <mergeCell ref="P155:T155"/>
    <mergeCell ref="P324:V324"/>
    <mergeCell ref="D70:E70"/>
    <mergeCell ref="P622:V622"/>
    <mergeCell ref="P220:T220"/>
    <mergeCell ref="A65:Z65"/>
    <mergeCell ref="D505:E505"/>
    <mergeCell ref="D499:E499"/>
    <mergeCell ref="A635:O636"/>
    <mergeCell ref="D238:E238"/>
    <mergeCell ref="A45:O46"/>
    <mergeCell ref="P86:T86"/>
    <mergeCell ref="A343:O344"/>
    <mergeCell ref="P328:T328"/>
    <mergeCell ref="D535:E535"/>
    <mergeCell ref="P79:T79"/>
    <mergeCell ref="P514:V514"/>
    <mergeCell ref="A510:Z510"/>
    <mergeCell ref="A513:O514"/>
    <mergeCell ref="D473:E473"/>
    <mergeCell ref="D205:E205"/>
    <mergeCell ref="P249:T249"/>
    <mergeCell ref="D563:E563"/>
    <mergeCell ref="D134:E134"/>
    <mergeCell ref="A87:O88"/>
    <mergeCell ref="D599:E599"/>
    <mergeCell ref="R1:T1"/>
    <mergeCell ref="P150:T150"/>
    <mergeCell ref="D71:E71"/>
    <mergeCell ref="P221:T221"/>
    <mergeCell ref="D332:E332"/>
    <mergeCell ref="D307:E307"/>
    <mergeCell ref="P215:T215"/>
    <mergeCell ref="P115:V115"/>
    <mergeCell ref="P549:T549"/>
    <mergeCell ref="D98:E98"/>
    <mergeCell ref="D638:E638"/>
    <mergeCell ref="A200:Z200"/>
    <mergeCell ref="P402:V402"/>
    <mergeCell ref="P290:T290"/>
    <mergeCell ref="P531:T531"/>
    <mergeCell ref="P141:V141"/>
    <mergeCell ref="P452:T452"/>
    <mergeCell ref="P377:V377"/>
    <mergeCell ref="P448:V448"/>
    <mergeCell ref="A258:Z258"/>
    <mergeCell ref="A58:Z58"/>
    <mergeCell ref="A63:O64"/>
    <mergeCell ref="P104:T104"/>
    <mergeCell ref="A34:Z34"/>
    <mergeCell ref="A568:Z568"/>
    <mergeCell ref="P614:V614"/>
    <mergeCell ref="V10:W10"/>
    <mergeCell ref="Z649:AC649"/>
    <mergeCell ref="D610:E610"/>
    <mergeCell ref="D493:E493"/>
    <mergeCell ref="D360:E360"/>
    <mergeCell ref="P99:T99"/>
    <mergeCell ref="P366:T366"/>
    <mergeCell ref="D558:E558"/>
    <mergeCell ref="A300:O301"/>
    <mergeCell ref="D585:E585"/>
    <mergeCell ref="P468:T468"/>
    <mergeCell ref="D474:E474"/>
    <mergeCell ref="A94:O95"/>
    <mergeCell ref="P145:T145"/>
    <mergeCell ref="D66:E66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P627:V627"/>
    <mergeCell ref="A83:Z83"/>
    <mergeCell ref="P87:V87"/>
    <mergeCell ref="A515:Z515"/>
    <mergeCell ref="P546:V546"/>
    <mergeCell ref="A449:Z449"/>
    <mergeCell ref="P27:V27"/>
    <mergeCell ref="P561:V561"/>
    <mergeCell ref="A386:Z386"/>
    <mergeCell ref="P632:V632"/>
    <mergeCell ref="A579:Z579"/>
    <mergeCell ref="P390:V390"/>
    <mergeCell ref="A120:O121"/>
    <mergeCell ref="A573:Z573"/>
    <mergeCell ref="A373:Z373"/>
    <mergeCell ref="D129:E129"/>
    <mergeCell ref="D7:M7"/>
    <mergeCell ref="D536:E536"/>
    <mergeCell ref="D365:E365"/>
    <mergeCell ref="P236:T236"/>
    <mergeCell ref="D79:E79"/>
    <mergeCell ref="P156:V156"/>
    <mergeCell ref="P92:T92"/>
    <mergeCell ref="P394:T394"/>
    <mergeCell ref="A209:O210"/>
    <mergeCell ref="D144:E144"/>
    <mergeCell ref="D613:E613"/>
    <mergeCell ref="P570:T570"/>
    <mergeCell ref="D600:E600"/>
    <mergeCell ref="D429:E429"/>
    <mergeCell ref="P29:T29"/>
    <mergeCell ref="P271:T271"/>
    <mergeCell ref="B17:B18"/>
    <mergeCell ref="D479:E479"/>
    <mergeCell ref="D556:E556"/>
    <mergeCell ref="D8:M8"/>
    <mergeCell ref="P485:V485"/>
    <mergeCell ref="D366:E366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D139:E139"/>
    <mergeCell ref="P565:T565"/>
    <mergeCell ref="F650:F651"/>
    <mergeCell ref="P416:V416"/>
    <mergeCell ref="P45:V45"/>
    <mergeCell ref="H650:H651"/>
    <mergeCell ref="P343:V343"/>
    <mergeCell ref="P266:T266"/>
    <mergeCell ref="P527:T527"/>
    <mergeCell ref="D470:E470"/>
    <mergeCell ref="A287:Z287"/>
    <mergeCell ref="A623:Z623"/>
    <mergeCell ref="Q650:Q651"/>
    <mergeCell ref="A281:Z281"/>
    <mergeCell ref="D145:E145"/>
    <mergeCell ref="D387:E387"/>
    <mergeCell ref="P400:T400"/>
    <mergeCell ref="D272:E272"/>
    <mergeCell ref="P164:V164"/>
    <mergeCell ref="A169:O170"/>
    <mergeCell ref="D77:E77"/>
    <mergeCell ref="D375:E375"/>
    <mergeCell ref="G650:G651"/>
    <mergeCell ref="H1:Q1"/>
    <mergeCell ref="P480:V480"/>
    <mergeCell ref="P274:V274"/>
    <mergeCell ref="A397:Z397"/>
    <mergeCell ref="D214:E214"/>
    <mergeCell ref="D284:E284"/>
    <mergeCell ref="P193:V193"/>
    <mergeCell ref="A74:Z74"/>
    <mergeCell ref="D259:E259"/>
    <mergeCell ref="P40:V40"/>
    <mergeCell ref="A503:Z503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A521:Z521"/>
    <mergeCell ref="P106:V106"/>
    <mergeCell ref="D527:E527"/>
    <mergeCell ref="P335:V335"/>
    <mergeCell ref="P542:T542"/>
    <mergeCell ref="P550:T550"/>
    <mergeCell ref="AA650:AA651"/>
    <mergeCell ref="D595:E595"/>
    <mergeCell ref="D353:E353"/>
    <mergeCell ref="AC650:AC651"/>
    <mergeCell ref="A311:Z311"/>
    <mergeCell ref="P242:T242"/>
    <mergeCell ref="D67:E67"/>
    <mergeCell ref="P553:T553"/>
    <mergeCell ref="P382:T382"/>
    <mergeCell ref="P453:T453"/>
    <mergeCell ref="D303:E303"/>
    <mergeCell ref="D5:E5"/>
    <mergeCell ref="D290:E290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P175:V175"/>
    <mergeCell ref="D498:E498"/>
    <mergeCell ref="D603:E603"/>
    <mergeCell ref="A538:O539"/>
    <mergeCell ref="D354:E354"/>
    <mergeCell ref="P240:T240"/>
    <mergeCell ref="P631:V631"/>
    <mergeCell ref="P460:V460"/>
    <mergeCell ref="AF649:AG649"/>
    <mergeCell ref="P537:T537"/>
    <mergeCell ref="D380:E380"/>
    <mergeCell ref="P337:T337"/>
    <mergeCell ref="P464:T464"/>
    <mergeCell ref="A187:O188"/>
    <mergeCell ref="D445:E445"/>
    <mergeCell ref="P188:V188"/>
    <mergeCell ref="D516:E516"/>
    <mergeCell ref="A485:O486"/>
    <mergeCell ref="A89:Z89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168:T168"/>
    <mergeCell ref="P130:V130"/>
    <mergeCell ref="P97:T97"/>
    <mergeCell ref="P646:V646"/>
    <mergeCell ref="A545:O546"/>
    <mergeCell ref="D634:E634"/>
    <mergeCell ref="D523:E523"/>
    <mergeCell ref="P634:T634"/>
    <mergeCell ref="P261:V261"/>
    <mergeCell ref="P459:V459"/>
    <mergeCell ref="D229:E229"/>
    <mergeCell ref="P626:T626"/>
    <mergeCell ref="D376:E376"/>
    <mergeCell ref="D1:F1"/>
    <mergeCell ref="A164:O165"/>
    <mergeCell ref="A405:Z405"/>
    <mergeCell ref="A234:Z234"/>
    <mergeCell ref="J17:J18"/>
    <mergeCell ref="L17:L18"/>
    <mergeCell ref="D240:E240"/>
    <mergeCell ref="P490:V490"/>
    <mergeCell ref="P255:T255"/>
    <mergeCell ref="A171:Z171"/>
    <mergeCell ref="A336:Z336"/>
    <mergeCell ref="P192:T192"/>
    <mergeCell ref="A309:O310"/>
    <mergeCell ref="D100:E100"/>
    <mergeCell ref="P284:T284"/>
    <mergeCell ref="P113:T113"/>
    <mergeCell ref="P17:T18"/>
    <mergeCell ref="A173:Z173"/>
    <mergeCell ref="P323:V323"/>
    <mergeCell ref="A148:Z148"/>
    <mergeCell ref="P129:T129"/>
    <mergeCell ref="P250:T250"/>
    <mergeCell ref="P50:T50"/>
    <mergeCell ref="A166:Z166"/>
    <mergeCell ref="A416:O417"/>
    <mergeCell ref="P479:T479"/>
    <mergeCell ref="Q9:R9"/>
    <mergeCell ref="D451:E451"/>
    <mergeCell ref="A331:Z331"/>
    <mergeCell ref="A314:O315"/>
    <mergeCell ref="P146:V146"/>
    <mergeCell ref="P308:T308"/>
    <mergeCell ref="A304:O305"/>
    <mergeCell ref="P223:T223"/>
    <mergeCell ref="A480:O481"/>
    <mergeCell ref="P350:T350"/>
    <mergeCell ref="P52:T52"/>
    <mergeCell ref="D160:E160"/>
    <mergeCell ref="I17:I18"/>
    <mergeCell ref="A642:O647"/>
    <mergeCell ref="P176:V176"/>
    <mergeCell ref="P114:V114"/>
    <mergeCell ref="A547:Z547"/>
    <mergeCell ref="P585:T585"/>
    <mergeCell ref="P548:T548"/>
    <mergeCell ref="P523:T523"/>
    <mergeCell ref="P414:T414"/>
    <mergeCell ref="P352:T352"/>
    <mergeCell ref="A640:O641"/>
    <mergeCell ref="A326:Z326"/>
    <mergeCell ref="P301:V301"/>
    <mergeCell ref="P498:T498"/>
    <mergeCell ref="P295:V295"/>
    <mergeCell ref="D235:E235"/>
    <mergeCell ref="A393:Z393"/>
    <mergeCell ref="A421:O422"/>
    <mergeCell ref="A316:Z316"/>
    <mergeCell ref="D308:E308"/>
    <mergeCell ref="A32:Z32"/>
    <mergeCell ref="P278:V278"/>
    <mergeCell ref="D24:E24"/>
    <mergeCell ref="P39:T39"/>
    <mergeCell ref="P46:V46"/>
    <mergeCell ref="W17:W18"/>
    <mergeCell ref="P636:V636"/>
    <mergeCell ref="P376:T376"/>
    <mergeCell ref="D322:E322"/>
    <mergeCell ref="P205:T205"/>
    <mergeCell ref="D453:E453"/>
    <mergeCell ref="Q11:R11"/>
    <mergeCell ref="A6:C6"/>
    <mergeCell ref="D113:E113"/>
    <mergeCell ref="P180:T180"/>
    <mergeCell ref="P118:T118"/>
    <mergeCell ref="A96:Z96"/>
    <mergeCell ref="P167:T167"/>
    <mergeCell ref="P117:T117"/>
    <mergeCell ref="P55:T55"/>
    <mergeCell ref="K17:K18"/>
    <mergeCell ref="A189:Z189"/>
    <mergeCell ref="P493:T493"/>
    <mergeCell ref="C17:C18"/>
    <mergeCell ref="A487:Z487"/>
    <mergeCell ref="D103:E103"/>
    <mergeCell ref="P303:T303"/>
    <mergeCell ref="P538:V538"/>
    <mergeCell ref="D507:E507"/>
    <mergeCell ref="A357:Z357"/>
    <mergeCell ref="P486:V486"/>
    <mergeCell ref="P584:T584"/>
    <mergeCell ref="D400:E400"/>
    <mergeCell ref="D565:E565"/>
    <mergeCell ref="A540:Z540"/>
    <mergeCell ref="P344:V344"/>
    <mergeCell ref="P185:T185"/>
    <mergeCell ref="P429:T429"/>
    <mergeCell ref="P650:P651"/>
    <mergeCell ref="D609:E609"/>
    <mergeCell ref="P182:T182"/>
    <mergeCell ref="P417:V417"/>
    <mergeCell ref="Q12:R12"/>
    <mergeCell ref="P411:T411"/>
    <mergeCell ref="P638:T638"/>
    <mergeCell ref="P467:T467"/>
    <mergeCell ref="P489:V489"/>
    <mergeCell ref="D388:E388"/>
    <mergeCell ref="A130:O131"/>
    <mergeCell ref="P119:T119"/>
    <mergeCell ref="D611:E611"/>
    <mergeCell ref="P469:T469"/>
    <mergeCell ref="P198:V198"/>
    <mergeCell ref="A5:C5"/>
    <mergeCell ref="D548:E548"/>
    <mergeCell ref="A492:Z492"/>
    <mergeCell ref="P406:T406"/>
    <mergeCell ref="P64:V64"/>
    <mergeCell ref="P135:V135"/>
    <mergeCell ref="P362:V362"/>
    <mergeCell ref="D179:E179"/>
    <mergeCell ref="A423:Z423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O650:O651"/>
    <mergeCell ref="D37:E37"/>
    <mergeCell ref="P529:T529"/>
    <mergeCell ref="P358:T358"/>
    <mergeCell ref="D230:E230"/>
    <mergeCell ref="D168:E168"/>
    <mergeCell ref="D466:E466"/>
    <mergeCell ref="P66:T66"/>
    <mergeCell ref="D180:E180"/>
    <mergeCell ref="D9:E9"/>
    <mergeCell ref="X650:X651"/>
    <mergeCell ref="P197:T197"/>
    <mergeCell ref="D118:E118"/>
    <mergeCell ref="P53:T53"/>
    <mergeCell ref="D167:E167"/>
    <mergeCell ref="P351:T351"/>
    <mergeCell ref="A47:Z47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P68:T68"/>
    <mergeCell ref="D38:E38"/>
    <mergeCell ref="P524:T524"/>
    <mergeCell ref="P353:T353"/>
    <mergeCell ref="P82:V82"/>
    <mergeCell ref="D532:E532"/>
    <mergeCell ref="P642:V642"/>
    <mergeCell ref="D630:E630"/>
    <mergeCell ref="D52:E52"/>
    <mergeCell ref="A629:Z629"/>
    <mergeCell ref="D350:E350"/>
    <mergeCell ref="D617:E617"/>
    <mergeCell ref="A40:O41"/>
    <mergeCell ref="A338:O339"/>
    <mergeCell ref="P208:T208"/>
    <mergeCell ref="P15:T16"/>
    <mergeCell ref="P644:V644"/>
    <mergeCell ref="P450:T450"/>
    <mergeCell ref="A430:O431"/>
    <mergeCell ref="D414:E414"/>
    <mergeCell ref="A177:Z177"/>
    <mergeCell ref="D352:E352"/>
    <mergeCell ref="P419:T419"/>
    <mergeCell ref="P219:T219"/>
    <mergeCell ref="D91:E91"/>
    <mergeCell ref="D162:E162"/>
    <mergeCell ref="P23:T23"/>
    <mergeCell ref="P272:T272"/>
    <mergeCell ref="D327:E327"/>
    <mergeCell ref="D569:E569"/>
    <mergeCell ref="D625:E625"/>
    <mergeCell ref="D454:E454"/>
    <mergeCell ref="D398:E398"/>
    <mergeCell ref="P610:T610"/>
    <mergeCell ref="D255:E255"/>
    <mergeCell ref="A616:Z616"/>
    <mergeCell ref="D612:E612"/>
    <mergeCell ref="P544:T544"/>
    <mergeCell ref="P277:T277"/>
    <mergeCell ref="D93:E93"/>
    <mergeCell ref="D220:E220"/>
    <mergeCell ref="P72:V72"/>
    <mergeCell ref="P199:V199"/>
    <mergeCell ref="A195:Z195"/>
    <mergeCell ref="A198:O199"/>
    <mergeCell ref="A42:Z42"/>
    <mergeCell ref="P589:V589"/>
    <mergeCell ref="P43:T43"/>
    <mergeCell ref="D328:E328"/>
    <mergeCell ref="P136:V136"/>
    <mergeCell ref="A135:O136"/>
    <mergeCell ref="D251:E251"/>
    <mergeCell ref="P69:T69"/>
    <mergeCell ref="D183:E183"/>
    <mergeCell ref="P140:T140"/>
    <mergeCell ref="P438:T438"/>
    <mergeCell ref="P267:T267"/>
    <mergeCell ref="D419:E419"/>
    <mergeCell ref="D248:E248"/>
    <mergeCell ref="D219:E219"/>
    <mergeCell ref="D104:E104"/>
    <mergeCell ref="P425:T425"/>
    <mergeCell ref="D78:E78"/>
    <mergeCell ref="A141:O142"/>
    <mergeCell ref="A377:O378"/>
    <mergeCell ref="D59:E59"/>
    <mergeCell ref="D178:E178"/>
    <mergeCell ref="P78:T78"/>
    <mergeCell ref="D369:E369"/>
    <mergeCell ref="P556:T556"/>
    <mergeCell ref="A12:M12"/>
    <mergeCell ref="P355:V355"/>
    <mergeCell ref="P597:V597"/>
    <mergeCell ref="A482:Z482"/>
    <mergeCell ref="P243:V243"/>
    <mergeCell ref="A190:Z190"/>
    <mergeCell ref="A19:Z19"/>
    <mergeCell ref="D182:E182"/>
    <mergeCell ref="A489:O490"/>
    <mergeCell ref="D109:E109"/>
    <mergeCell ref="D551:E551"/>
    <mergeCell ref="P163:T163"/>
    <mergeCell ref="A14:M14"/>
    <mergeCell ref="P595:T595"/>
    <mergeCell ref="D467:E467"/>
    <mergeCell ref="P424:T424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P361:T361"/>
    <mergeCell ref="A295:O296"/>
    <mergeCell ref="D282:E282"/>
    <mergeCell ref="D409:E409"/>
    <mergeCell ref="D111:E111"/>
    <mergeCell ref="D469:E469"/>
    <mergeCell ref="Q8:R8"/>
    <mergeCell ref="T6:U9"/>
    <mergeCell ref="D582:E582"/>
    <mergeCell ref="D533:E533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137:Z137"/>
    <mergeCell ref="A379:Z379"/>
    <mergeCell ref="D564:E564"/>
    <mergeCell ref="D43:E43"/>
    <mergeCell ref="P447:V447"/>
    <mergeCell ref="P387:T387"/>
    <mergeCell ref="P385:V385"/>
    <mergeCell ref="P314:V314"/>
    <mergeCell ref="P216:T216"/>
    <mergeCell ref="P151:V151"/>
    <mergeCell ref="B650:B651"/>
    <mergeCell ref="P451:T451"/>
    <mergeCell ref="D201:E201"/>
    <mergeCell ref="D650:D651"/>
    <mergeCell ref="D68:E68"/>
    <mergeCell ref="P516:T516"/>
    <mergeCell ref="P543:T543"/>
    <mergeCell ref="D424:E424"/>
    <mergeCell ref="P24:T24"/>
    <mergeCell ref="P322:T322"/>
    <mergeCell ref="A285:O286"/>
    <mergeCell ref="A72:O73"/>
    <mergeCell ref="D555:E555"/>
    <mergeCell ref="P609:T609"/>
    <mergeCell ref="P338:V338"/>
    <mergeCell ref="D36:E36"/>
    <mergeCell ref="A138:Z138"/>
    <mergeCell ref="P380:T380"/>
    <mergeCell ref="A13:M13"/>
    <mergeCell ref="A496:Z496"/>
    <mergeCell ref="A325:Z325"/>
    <mergeCell ref="D206:E206"/>
    <mergeCell ref="P35:T35"/>
    <mergeCell ref="G17:G18"/>
    <mergeCell ref="D159:E159"/>
    <mergeCell ref="A403:Z403"/>
    <mergeCell ref="P121:V121"/>
    <mergeCell ref="D80:E80"/>
    <mergeCell ref="P551:T551"/>
    <mergeCell ref="A461:Z461"/>
    <mergeCell ref="P59:T59"/>
    <mergeCell ref="P421:V421"/>
    <mergeCell ref="D434:E434"/>
    <mergeCell ref="P488:T488"/>
    <mergeCell ref="P578:V578"/>
    <mergeCell ref="P304:V304"/>
    <mergeCell ref="P596:V596"/>
    <mergeCell ref="A20:Z20"/>
    <mergeCell ref="D452:E452"/>
    <mergeCell ref="P371:V371"/>
    <mergeCell ref="A146:O147"/>
    <mergeCell ref="P283:T283"/>
    <mergeCell ref="D264:E264"/>
    <mergeCell ref="Y650:Y651"/>
    <mergeCell ref="P586:T586"/>
    <mergeCell ref="P244:V244"/>
    <mergeCell ref="P315:V315"/>
    <mergeCell ref="P73:V73"/>
    <mergeCell ref="D61:E61"/>
    <mergeCell ref="D254:E254"/>
    <mergeCell ref="P231:V231"/>
    <mergeCell ref="P238:T238"/>
    <mergeCell ref="A15:M15"/>
    <mergeCell ref="P229:T229"/>
    <mergeCell ref="D477:E477"/>
    <mergeCell ref="A517:O518"/>
    <mergeCell ref="P77:T77"/>
    <mergeCell ref="P375:T375"/>
    <mergeCell ref="P204:T204"/>
    <mergeCell ref="P446:T446"/>
    <mergeCell ref="P179:T179"/>
    <mergeCell ref="D125:E125"/>
    <mergeCell ref="P611:T611"/>
    <mergeCell ref="P440:T440"/>
    <mergeCell ref="D554:E554"/>
    <mergeCell ref="A418:Z418"/>
    <mergeCell ref="D283:E283"/>
    <mergeCell ref="D112:E112"/>
    <mergeCell ref="D348:E348"/>
    <mergeCell ref="V650:V651"/>
    <mergeCell ref="P157:V157"/>
    <mergeCell ref="H17:H18"/>
    <mergeCell ref="P617:T617"/>
    <mergeCell ref="D75:E75"/>
    <mergeCell ref="P560:V560"/>
    <mergeCell ref="P630:T630"/>
    <mergeCell ref="D465:E465"/>
    <mergeCell ref="D440:E440"/>
    <mergeCell ref="D269:E269"/>
    <mergeCell ref="P217:T217"/>
    <mergeCell ref="D204:E204"/>
    <mergeCell ref="J9:M9"/>
    <mergeCell ref="D62:E62"/>
    <mergeCell ref="P206:T206"/>
    <mergeCell ref="D127:E127"/>
    <mergeCell ref="P619:T619"/>
    <mergeCell ref="P37:T37"/>
    <mergeCell ref="D347:E347"/>
    <mergeCell ref="A56:O57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P533:T533"/>
    <mergeCell ref="P604:T604"/>
    <mergeCell ref="P647:V647"/>
    <mergeCell ref="A231:O232"/>
    <mergeCell ref="D222:E222"/>
    <mergeCell ref="A637:Z637"/>
    <mergeCell ref="P399:T399"/>
    <mergeCell ref="P333:T333"/>
    <mergeCell ref="P526:T526"/>
    <mergeCell ref="A323:O324"/>
    <mergeCell ref="A143:Z143"/>
    <mergeCell ref="A621:O622"/>
    <mergeCell ref="K650:K651"/>
    <mergeCell ref="A81:O82"/>
    <mergeCell ref="AE650:AE651"/>
    <mergeCell ref="A432:Z432"/>
    <mergeCell ref="P299:T299"/>
    <mergeCell ref="AG650:AG651"/>
    <mergeCell ref="A211:Z211"/>
    <mergeCell ref="P628:V628"/>
    <mergeCell ref="P564:T564"/>
    <mergeCell ref="D374:E374"/>
    <mergeCell ref="D203:E203"/>
    <mergeCell ref="P165:V165"/>
    <mergeCell ref="P152:V152"/>
    <mergeCell ref="P159:T159"/>
    <mergeCell ref="A275:Z275"/>
    <mergeCell ref="D140:E140"/>
    <mergeCell ref="D438:E438"/>
    <mergeCell ref="D267:E267"/>
    <mergeCell ref="A511:Z511"/>
    <mergeCell ref="A340:Z340"/>
    <mergeCell ref="D425:E425"/>
    <mergeCell ref="D359:E359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09:V209"/>
    <mergeCell ref="P254:T254"/>
    <mergeCell ref="P147:V147"/>
    <mergeCell ref="P251:T251"/>
    <mergeCell ref="A175:O176"/>
    <mergeCell ref="P512:T512"/>
    <mergeCell ref="A288:Z288"/>
    <mergeCell ref="D420:E420"/>
    <mergeCell ref="A631:O632"/>
    <mergeCell ref="P530:T530"/>
    <mergeCell ref="P430:V430"/>
    <mergeCell ref="D128:E128"/>
    <mergeCell ref="AB17:AB18"/>
    <mergeCell ref="A575:Z575"/>
    <mergeCell ref="D446:E446"/>
    <mergeCell ref="D367:E367"/>
    <mergeCell ref="D85:E85"/>
    <mergeCell ref="D383:E383"/>
    <mergeCell ref="P120:V120"/>
    <mergeCell ref="A508:O509"/>
    <mergeCell ref="D299:E299"/>
    <mergeCell ref="D541:E541"/>
    <mergeCell ref="D370:E370"/>
    <mergeCell ref="V6:W9"/>
    <mergeCell ref="P554:T554"/>
    <mergeCell ref="P38:T38"/>
    <mergeCell ref="D497:E497"/>
    <mergeCell ref="P109:T109"/>
    <mergeCell ref="D435:E435"/>
    <mergeCell ref="D186:E186"/>
    <mergeCell ref="P541:T541"/>
    <mergeCell ref="D413:E413"/>
    <mergeCell ref="D484:E484"/>
    <mergeCell ref="D217:E217"/>
    <mergeCell ref="P84:T84"/>
    <mergeCell ref="P222:T222"/>
    <mergeCell ref="I650:I651"/>
    <mergeCell ref="P22:T22"/>
    <mergeCell ref="A580:Z580"/>
    <mergeCell ref="P618:T618"/>
    <mergeCell ref="P605:T605"/>
    <mergeCell ref="D586:E586"/>
    <mergeCell ref="D415:E415"/>
    <mergeCell ref="A455:O456"/>
    <mergeCell ref="P334:V334"/>
    <mergeCell ref="A346:Z346"/>
    <mergeCell ref="P80:T80"/>
    <mergeCell ref="Z17:Z18"/>
    <mergeCell ref="P620:T620"/>
    <mergeCell ref="A501:O502"/>
    <mergeCell ref="P94:V94"/>
    <mergeCell ref="A90:Z90"/>
    <mergeCell ref="A581:Z581"/>
    <mergeCell ref="L650:L651"/>
    <mergeCell ref="A519:Z519"/>
    <mergeCell ref="H5:M5"/>
    <mergeCell ref="P31:V31"/>
    <mergeCell ref="P57:V57"/>
    <mergeCell ref="P329:V329"/>
    <mergeCell ref="A154:Z154"/>
    <mergeCell ref="P98:T98"/>
    <mergeCell ref="D212:E212"/>
    <mergeCell ref="D439:E439"/>
    <mergeCell ref="D317:E317"/>
    <mergeCell ref="A341:Z341"/>
    <mergeCell ref="D6:M6"/>
    <mergeCell ref="A306:Z306"/>
    <mergeCell ref="D602:E602"/>
    <mergeCell ref="P95:V95"/>
    <mergeCell ref="AD650:AD651"/>
    <mergeCell ref="P162:T162"/>
    <mergeCell ref="P502:V502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D604:E604"/>
    <mergeCell ref="P475:T475"/>
    <mergeCell ref="P93:T93"/>
    <mergeCell ref="P539:V539"/>
    <mergeCell ref="D207:E207"/>
    <mergeCell ref="P269:T269"/>
    <mergeCell ref="AF650:AF651"/>
    <mergeCell ref="D525:E525"/>
    <mergeCell ref="P321:T321"/>
    <mergeCell ref="P125:T125"/>
    <mergeCell ref="P286:V286"/>
    <mergeCell ref="A233:Z233"/>
    <mergeCell ref="D247:E247"/>
    <mergeCell ref="P495:V495"/>
    <mergeCell ref="A320:Z320"/>
    <mergeCell ref="A494:O495"/>
    <mergeCell ref="P422:V422"/>
    <mergeCell ref="P439:T439"/>
    <mergeCell ref="D249:E249"/>
    <mergeCell ref="A107:Z107"/>
    <mergeCell ref="D639:E639"/>
    <mergeCell ref="D468:E468"/>
    <mergeCell ref="X649:Y649"/>
    <mergeCell ref="A650:A651"/>
    <mergeCell ref="C650:C651"/>
    <mergeCell ref="D181:E181"/>
    <mergeCell ref="A158:Z158"/>
    <mergeCell ref="J650:J651"/>
    <mergeCell ref="P327:T327"/>
    <mergeCell ref="P500:T500"/>
    <mergeCell ref="P621:V621"/>
    <mergeCell ref="A571:O572"/>
    <mergeCell ref="A562:Z562"/>
    <mergeCell ref="P170:V170"/>
    <mergeCell ref="A598:Z598"/>
    <mergeCell ref="P577:V577"/>
    <mergeCell ref="P535:T535"/>
    <mergeCell ref="P212:T212"/>
    <mergeCell ref="A9:C9"/>
    <mergeCell ref="D202:E202"/>
    <mergeCell ref="P557:T557"/>
    <mergeCell ref="D500:E500"/>
    <mergeCell ref="A302:Z302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D529:E529"/>
    <mergeCell ref="D358:E358"/>
    <mergeCell ref="P508:V508"/>
    <mergeCell ref="P635:V635"/>
    <mergeCell ref="D594:E594"/>
    <mergeCell ref="Q13:R13"/>
    <mergeCell ref="P572:V572"/>
    <mergeCell ref="P401:V401"/>
    <mergeCell ref="P339:V339"/>
    <mergeCell ref="P201:T201"/>
    <mergeCell ref="D389:E389"/>
    <mergeCell ref="P139:T139"/>
    <mergeCell ref="A633:Z633"/>
    <mergeCell ref="A318:O319"/>
    <mergeCell ref="P247:T247"/>
    <mergeCell ref="P241:T241"/>
    <mergeCell ref="D84:E84"/>
    <mergeCell ref="P483:T483"/>
    <mergeCell ref="D155:E155"/>
    <mergeCell ref="M650:M651"/>
    <mergeCell ref="P178:T178"/>
    <mergeCell ref="P214:T214"/>
    <mergeCell ref="P270:T270"/>
    <mergeCell ref="D86:E86"/>
    <mergeCell ref="D213:E213"/>
    <mergeCell ref="A457:Z457"/>
    <mergeCell ref="P639:T639"/>
    <mergeCell ref="A362:O363"/>
    <mergeCell ref="D620:E620"/>
    <mergeCell ref="P49:T49"/>
    <mergeCell ref="P36:T36"/>
    <mergeCell ref="P478:T478"/>
    <mergeCell ref="D321:E321"/>
    <mergeCell ref="D150:E150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P63:V63"/>
    <mergeCell ref="P415:T415"/>
    <mergeCell ref="A114:O115"/>
    <mergeCell ref="P282:T282"/>
    <mergeCell ref="P111:T111"/>
    <mergeCell ref="P409:T409"/>
    <mergeCell ref="P61:T61"/>
    <mergeCell ref="P555:T555"/>
    <mergeCell ref="A444:Z444"/>
    <mergeCell ref="P123:T123"/>
    <mergeCell ref="P110:T110"/>
    <mergeCell ref="P408:T408"/>
    <mergeCell ref="D218:E218"/>
    <mergeCell ref="D22:E22"/>
    <mergeCell ref="D149:E149"/>
    <mergeCell ref="P470:T470"/>
    <mergeCell ref="D618:E618"/>
    <mergeCell ref="A520:Z520"/>
    <mergeCell ref="P426:V426"/>
    <mergeCell ref="D605:E605"/>
    <mergeCell ref="P359:T359"/>
    <mergeCell ref="D436:E436"/>
    <mergeCell ref="D292:E292"/>
    <mergeCell ref="A105:O106"/>
    <mergeCell ref="D534:E534"/>
    <mergeCell ref="A243:O244"/>
    <mergeCell ref="D227:E227"/>
    <mergeCell ref="P582:T582"/>
    <mergeCell ref="P41:V41"/>
    <mergeCell ref="P91:T91"/>
    <mergeCell ref="P56:V56"/>
    <mergeCell ref="P105:V105"/>
    <mergeCell ref="D39:E39"/>
    <mergeCell ref="P30:V30"/>
    <mergeCell ref="D601:E601"/>
    <mergeCell ref="P187:V187"/>
    <mergeCell ref="P494:V494"/>
    <mergeCell ref="A297:Z297"/>
    <mergeCell ref="P225:V225"/>
    <mergeCell ref="A156:O157"/>
    <mergeCell ref="P51:T51"/>
    <mergeCell ref="P588:T588"/>
    <mergeCell ref="P481:V481"/>
    <mergeCell ref="D531:E531"/>
    <mergeCell ref="P102:T102"/>
    <mergeCell ref="A26:O27"/>
    <mergeCell ref="P456:V456"/>
    <mergeCell ref="P196:T196"/>
    <mergeCell ref="A312:Z312"/>
    <mergeCell ref="P354:T354"/>
    <mergeCell ref="P183:T183"/>
    <mergeCell ref="A404:Z404"/>
    <mergeCell ref="P365:T365"/>
    <mergeCell ref="P62:T62"/>
    <mergeCell ref="D216:E216"/>
    <mergeCell ref="P536:T536"/>
    <mergeCell ref="P300:V300"/>
    <mergeCell ref="P532:T532"/>
    <mergeCell ref="P332:T332"/>
    <mergeCell ref="P559:T559"/>
    <mergeCell ref="P388:T388"/>
    <mergeCell ref="D476:E476"/>
    <mergeCell ref="P455:V455"/>
    <mergeCell ref="P384:V384"/>
    <mergeCell ref="D349:E349"/>
    <mergeCell ref="A280:Z280"/>
    <mergeCell ref="P207:T207"/>
    <mergeCell ref="D399:E399"/>
    <mergeCell ref="P558:T558"/>
    <mergeCell ref="A577:O578"/>
    <mergeCell ref="P431:V431"/>
    <mergeCell ref="D252:E252"/>
    <mergeCell ref="D550:E550"/>
    <mergeCell ref="P2:W3"/>
    <mergeCell ref="P133:T133"/>
    <mergeCell ref="S650:S651"/>
    <mergeCell ref="P127:T127"/>
    <mergeCell ref="D437:E437"/>
    <mergeCell ref="P369:T369"/>
    <mergeCell ref="D241:E241"/>
    <mergeCell ref="P347:T347"/>
    <mergeCell ref="P54:T54"/>
    <mergeCell ref="D35:E35"/>
    <mergeCell ref="A371:O372"/>
    <mergeCell ref="P583:T583"/>
    <mergeCell ref="P412:T412"/>
    <mergeCell ref="D526:E526"/>
    <mergeCell ref="D333:E333"/>
    <mergeCell ref="D228:E228"/>
    <mergeCell ref="D10:E10"/>
    <mergeCell ref="F10:G10"/>
    <mergeCell ref="P191:T191"/>
    <mergeCell ref="D544:E544"/>
    <mergeCell ref="P349:T349"/>
    <mergeCell ref="D270:E270"/>
    <mergeCell ref="P420:T420"/>
    <mergeCell ref="D99:E99"/>
    <mergeCell ref="P643:V643"/>
    <mergeCell ref="D528:E528"/>
    <mergeCell ref="P128:T128"/>
    <mergeCell ref="P363:V363"/>
    <mergeCell ref="U650:U651"/>
    <mergeCell ref="D29:E29"/>
    <mergeCell ref="D23:E23"/>
    <mergeCell ref="D265:E265"/>
    <mergeCell ref="AD17:AF18"/>
    <mergeCell ref="P142:V142"/>
    <mergeCell ref="D101:E101"/>
    <mergeCell ref="D570:E570"/>
    <mergeCell ref="A132:Z132"/>
    <mergeCell ref="P378:V378"/>
    <mergeCell ref="P645:V645"/>
    <mergeCell ref="D76:E76"/>
    <mergeCell ref="F5:G5"/>
    <mergeCell ref="A172:Z172"/>
    <mergeCell ref="P169:V169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P603:T603"/>
    <mergeCell ref="D475:E475"/>
    <mergeCell ref="P75:T75"/>
    <mergeCell ref="P342:T342"/>
    <mergeCell ref="P317:T317"/>
    <mergeCell ref="D394:E394"/>
    <mergeCell ref="D450:E450"/>
    <mergeCell ref="D223:E223"/>
    <mergeCell ref="P181:T181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70:T70"/>
    <mergeCell ref="P434:T434"/>
    <mergeCell ref="A28:Z28"/>
    <mergeCell ref="V12:W12"/>
    <mergeCell ref="D191:E191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M17:M18"/>
    <mergeCell ref="O17:O18"/>
    <mergeCell ref="A624:Z624"/>
    <mergeCell ref="P305:V305"/>
    <mergeCell ref="P228:T228"/>
    <mergeCell ref="P499:T499"/>
    <mergeCell ref="D342:E342"/>
    <mergeCell ref="P293:T293"/>
    <mergeCell ref="D407:E407"/>
    <mergeCell ref="A447:O448"/>
    <mergeCell ref="Q6:R6"/>
    <mergeCell ref="P513:V513"/>
    <mergeCell ref="P134:T134"/>
    <mergeCell ref="P436:T436"/>
    <mergeCell ref="R650:R651"/>
    <mergeCell ref="P292:T292"/>
    <mergeCell ref="D102:E102"/>
    <mergeCell ref="P81:V81"/>
    <mergeCell ref="P528:T528"/>
    <mergeCell ref="A33:Z33"/>
    <mergeCell ref="D196:E196"/>
    <mergeCell ref="P615:V615"/>
    <mergeCell ref="D25:E25"/>
    <mergeCell ref="P294:T294"/>
    <mergeCell ref="P443:V443"/>
    <mergeCell ref="D133:E13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T650:T651"/>
    <mergeCell ref="P161:T161"/>
    <mergeCell ref="P218:T218"/>
    <mergeCell ref="A21:Z21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174:T174"/>
    <mergeCell ref="P149:T149"/>
    <mergeCell ref="P410:T410"/>
    <mergeCell ref="P372:V372"/>
    <mergeCell ref="P310:V310"/>
    <mergeCell ref="A260:O261"/>
    <mergeCell ref="P124:T124"/>
    <mergeCell ref="F9:G9"/>
    <mergeCell ref="D17:E18"/>
    <mergeCell ref="P599:T599"/>
    <mergeCell ref="D471:E471"/>
    <mergeCell ref="D542:E542"/>
    <mergeCell ref="A151:O152"/>
    <mergeCell ref="P313:T313"/>
    <mergeCell ref="P71:T71"/>
    <mergeCell ref="P202:T202"/>
    <mergeCell ref="P307:T307"/>
    <mergeCell ref="D123:E123"/>
    <mergeCell ref="D250:E250"/>
    <mergeCell ref="D50:E50"/>
    <mergeCell ref="X17:X18"/>
    <mergeCell ref="D110:E110"/>
    <mergeCell ref="D44:E44"/>
    <mergeCell ref="D408:E408"/>
    <mergeCell ref="A10:C10"/>
    <mergeCell ref="A566:O567"/>
    <mergeCell ref="D553:E553"/>
    <mergeCell ref="A364:Z364"/>
    <mergeCell ref="P126:T126"/>
    <mergeCell ref="U17:V17"/>
    <mergeCell ref="Y17:Y18"/>
    <mergeCell ref="D293:E293"/>
    <mergeCell ref="P360:T360"/>
    <mergeCell ref="A153:Z153"/>
    <mergeCell ref="D268:E268"/>
    <mergeCell ref="D97:E97"/>
    <mergeCell ref="N17:N18"/>
    <mergeCell ref="D49:E49"/>
    <mergeCell ref="P131:V13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1043</v>
      </c>
      <c r="H1" s="52"/>
    </row>
    <row r="3" spans="2:8" x14ac:dyDescent="0.2">
      <c r="B3" s="47" t="s">
        <v>1044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1045</v>
      </c>
      <c r="C6" s="47" t="s">
        <v>1046</v>
      </c>
      <c r="D6" s="47" t="s">
        <v>1047</v>
      </c>
      <c r="E6" s="47"/>
    </row>
    <row r="7" spans="2:8" x14ac:dyDescent="0.2">
      <c r="B7" s="47" t="s">
        <v>1048</v>
      </c>
      <c r="C7" s="47" t="s">
        <v>1049</v>
      </c>
      <c r="D7" s="47" t="s">
        <v>1050</v>
      </c>
      <c r="E7" s="47"/>
    </row>
    <row r="8" spans="2:8" x14ac:dyDescent="0.2">
      <c r="B8" s="47" t="s">
        <v>1051</v>
      </c>
      <c r="C8" s="47" t="s">
        <v>1052</v>
      </c>
      <c r="D8" s="47" t="s">
        <v>1053</v>
      </c>
      <c r="E8" s="47"/>
    </row>
    <row r="9" spans="2:8" x14ac:dyDescent="0.2">
      <c r="B9" s="47" t="s">
        <v>14</v>
      </c>
      <c r="C9" s="47" t="s">
        <v>1054</v>
      </c>
      <c r="D9" s="47" t="s">
        <v>1055</v>
      </c>
      <c r="E9" s="47"/>
    </row>
    <row r="11" spans="2:8" x14ac:dyDescent="0.2">
      <c r="B11" s="47" t="s">
        <v>1056</v>
      </c>
      <c r="C11" s="47" t="s">
        <v>1046</v>
      </c>
      <c r="D11" s="47"/>
      <c r="E11" s="47"/>
    </row>
    <row r="13" spans="2:8" x14ac:dyDescent="0.2">
      <c r="B13" s="47" t="s">
        <v>1057</v>
      </c>
      <c r="C13" s="47" t="s">
        <v>1049</v>
      </c>
      <c r="D13" s="47"/>
      <c r="E13" s="47"/>
    </row>
    <row r="15" spans="2:8" x14ac:dyDescent="0.2">
      <c r="B15" s="47" t="s">
        <v>1058</v>
      </c>
      <c r="C15" s="47" t="s">
        <v>1052</v>
      </c>
      <c r="D15" s="47"/>
      <c r="E15" s="47"/>
    </row>
    <row r="17" spans="2:5" x14ac:dyDescent="0.2">
      <c r="B17" s="47" t="s">
        <v>1059</v>
      </c>
      <c r="C17" s="47" t="s">
        <v>1054</v>
      </c>
      <c r="D17" s="47"/>
      <c r="E17" s="47"/>
    </row>
    <row r="19" spans="2:5" x14ac:dyDescent="0.2">
      <c r="B19" s="47" t="s">
        <v>1060</v>
      </c>
      <c r="C19" s="47"/>
      <c r="D19" s="47"/>
      <c r="E19" s="47"/>
    </row>
    <row r="20" spans="2:5" x14ac:dyDescent="0.2">
      <c r="B20" s="47" t="s">
        <v>1061</v>
      </c>
      <c r="C20" s="47"/>
      <c r="D20" s="47"/>
      <c r="E20" s="47"/>
    </row>
    <row r="21" spans="2:5" x14ac:dyDescent="0.2">
      <c r="B21" s="47" t="s">
        <v>1062</v>
      </c>
      <c r="C21" s="47"/>
      <c r="D21" s="47"/>
      <c r="E21" s="47"/>
    </row>
    <row r="22" spans="2:5" x14ac:dyDescent="0.2">
      <c r="B22" s="47" t="s">
        <v>1063</v>
      </c>
      <c r="C22" s="47"/>
      <c r="D22" s="47"/>
      <c r="E22" s="47"/>
    </row>
    <row r="23" spans="2:5" x14ac:dyDescent="0.2">
      <c r="B23" s="47" t="s">
        <v>1064</v>
      </c>
      <c r="C23" s="47"/>
      <c r="D23" s="47"/>
      <c r="E23" s="47"/>
    </row>
    <row r="24" spans="2:5" x14ac:dyDescent="0.2">
      <c r="B24" s="47" t="s">
        <v>1065</v>
      </c>
      <c r="C24" s="47"/>
      <c r="D24" s="47"/>
      <c r="E24" s="47"/>
    </row>
    <row r="25" spans="2:5" x14ac:dyDescent="0.2">
      <c r="B25" s="47" t="s">
        <v>1066</v>
      </c>
      <c r="C25" s="47"/>
      <c r="D25" s="47"/>
      <c r="E25" s="47"/>
    </row>
    <row r="26" spans="2:5" x14ac:dyDescent="0.2">
      <c r="B26" s="47" t="s">
        <v>1067</v>
      </c>
      <c r="C26" s="47"/>
      <c r="D26" s="47"/>
      <c r="E26" s="47"/>
    </row>
    <row r="27" spans="2:5" x14ac:dyDescent="0.2">
      <c r="B27" s="47" t="s">
        <v>1068</v>
      </c>
      <c r="C27" s="47"/>
      <c r="D27" s="47"/>
      <c r="E27" s="47"/>
    </row>
    <row r="28" spans="2:5" x14ac:dyDescent="0.2">
      <c r="B28" s="47" t="s">
        <v>1069</v>
      </c>
      <c r="C28" s="47"/>
      <c r="D28" s="47"/>
      <c r="E28" s="47"/>
    </row>
    <row r="29" spans="2:5" x14ac:dyDescent="0.2">
      <c r="B29" s="47" t="s">
        <v>1070</v>
      </c>
      <c r="C29" s="47"/>
      <c r="D29" s="47"/>
      <c r="E29" s="47"/>
    </row>
  </sheetData>
  <sheetProtection algorithmName="SHA-512" hashValue="/8MTe5ooVSpFH4bAzgRyTH3/giHnn0RjIB1G1I3aqf+dlgZ/KqOphhKU55VktxnSgliSsJAN4XbhuWtcQiVjnA==" saltValue="8uBUNCb+IwPbt9kI41sKz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2025-03-07T10:57:15Z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