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7A4589E-3417-45D4-8134-B7E5923C96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Y337" i="1"/>
  <c r="X337" i="1"/>
  <c r="Z336" i="1"/>
  <c r="X336" i="1"/>
  <c r="BO335" i="1"/>
  <c r="BM335" i="1"/>
  <c r="Z335" i="1"/>
  <c r="Y335" i="1"/>
  <c r="X332" i="1"/>
  <c r="Y331" i="1"/>
  <c r="X331" i="1"/>
  <c r="BP330" i="1"/>
  <c r="BO330" i="1"/>
  <c r="BN330" i="1"/>
  <c r="BM330" i="1"/>
  <c r="Z330" i="1"/>
  <c r="Y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Z331" i="1" s="1"/>
  <c r="Y310" i="1"/>
  <c r="Y332" i="1" s="1"/>
  <c r="X308" i="1"/>
  <c r="X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Z307" i="1" s="1"/>
  <c r="Y304" i="1"/>
  <c r="Y302" i="1"/>
  <c r="X302" i="1"/>
  <c r="Z301" i="1"/>
  <c r="X301" i="1"/>
  <c r="BO300" i="1"/>
  <c r="BM300" i="1"/>
  <c r="Z300" i="1"/>
  <c r="Y300" i="1"/>
  <c r="BO299" i="1"/>
  <c r="BM299" i="1"/>
  <c r="Z299" i="1"/>
  <c r="Y299" i="1"/>
  <c r="X297" i="1"/>
  <c r="Y296" i="1"/>
  <c r="X296" i="1"/>
  <c r="BP295" i="1"/>
  <c r="BO295" i="1"/>
  <c r="BN295" i="1"/>
  <c r="BM295" i="1"/>
  <c r="Z295" i="1"/>
  <c r="Z296" i="1" s="1"/>
  <c r="Y295" i="1"/>
  <c r="Y297" i="1" s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Y275" i="1"/>
  <c r="X275" i="1"/>
  <c r="Z274" i="1"/>
  <c r="X274" i="1"/>
  <c r="BO273" i="1"/>
  <c r="BM273" i="1"/>
  <c r="Z273" i="1"/>
  <c r="Y273" i="1"/>
  <c r="P273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Y251" i="1"/>
  <c r="X251" i="1"/>
  <c r="Z250" i="1"/>
  <c r="X250" i="1"/>
  <c r="BO249" i="1"/>
  <c r="BM249" i="1"/>
  <c r="Z249" i="1"/>
  <c r="Y249" i="1"/>
  <c r="P249" i="1"/>
  <c r="X246" i="1"/>
  <c r="Z245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Y242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P232" i="1"/>
  <c r="BO232" i="1"/>
  <c r="BN232" i="1"/>
  <c r="BM232" i="1"/>
  <c r="Z232" i="1"/>
  <c r="Y232" i="1"/>
  <c r="P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Y226" i="1"/>
  <c r="X226" i="1"/>
  <c r="Z225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Y219" i="1"/>
  <c r="Y225" i="1" s="1"/>
  <c r="P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Z215" i="1" s="1"/>
  <c r="Y212" i="1"/>
  <c r="Y216" i="1" s="1"/>
  <c r="P212" i="1"/>
  <c r="X209" i="1"/>
  <c r="X208" i="1"/>
  <c r="BP207" i="1"/>
  <c r="BO207" i="1"/>
  <c r="BN207" i="1"/>
  <c r="BM207" i="1"/>
  <c r="Z207" i="1"/>
  <c r="Y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Y209" i="1" s="1"/>
  <c r="P204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Y194" i="1"/>
  <c r="X194" i="1"/>
  <c r="BP193" i="1"/>
  <c r="BO193" i="1"/>
  <c r="BN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Z190" i="1" s="1"/>
  <c r="Y187" i="1"/>
  <c r="Y190" i="1" s="1"/>
  <c r="P187" i="1"/>
  <c r="X183" i="1"/>
  <c r="X182" i="1"/>
  <c r="BO181" i="1"/>
  <c r="BM181" i="1"/>
  <c r="Z181" i="1"/>
  <c r="Y181" i="1"/>
  <c r="BP181" i="1" s="1"/>
  <c r="P181" i="1"/>
  <c r="BP180" i="1"/>
  <c r="BO180" i="1"/>
  <c r="BN180" i="1"/>
  <c r="BM180" i="1"/>
  <c r="Z180" i="1"/>
  <c r="Z182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Z175" i="1"/>
  <c r="Y175" i="1"/>
  <c r="BP175" i="1" s="1"/>
  <c r="P175" i="1"/>
  <c r="BP174" i="1"/>
  <c r="BO174" i="1"/>
  <c r="BN174" i="1"/>
  <c r="BM174" i="1"/>
  <c r="Z174" i="1"/>
  <c r="Y174" i="1"/>
  <c r="BP173" i="1"/>
  <c r="BO173" i="1"/>
  <c r="BN173" i="1"/>
  <c r="BM173" i="1"/>
  <c r="Z173" i="1"/>
  <c r="Z177" i="1" s="1"/>
  <c r="Y173" i="1"/>
  <c r="Y178" i="1" s="1"/>
  <c r="X170" i="1"/>
  <c r="Z169" i="1"/>
  <c r="X169" i="1"/>
  <c r="BO168" i="1"/>
  <c r="BM168" i="1"/>
  <c r="Z168" i="1"/>
  <c r="Y168" i="1"/>
  <c r="Y169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P162" i="1"/>
  <c r="X159" i="1"/>
  <c r="X158" i="1"/>
  <c r="BP157" i="1"/>
  <c r="BO157" i="1"/>
  <c r="BN157" i="1"/>
  <c r="BM157" i="1"/>
  <c r="Z157" i="1"/>
  <c r="Y157" i="1"/>
  <c r="P157" i="1"/>
  <c r="BO156" i="1"/>
  <c r="BM156" i="1"/>
  <c r="Z156" i="1"/>
  <c r="Z158" i="1" s="1"/>
  <c r="Y156" i="1"/>
  <c r="Y159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X143" i="1"/>
  <c r="X142" i="1"/>
  <c r="BP141" i="1"/>
  <c r="BO141" i="1"/>
  <c r="BN141" i="1"/>
  <c r="BM141" i="1"/>
  <c r="Z141" i="1"/>
  <c r="Y141" i="1"/>
  <c r="P141" i="1"/>
  <c r="BO140" i="1"/>
  <c r="BM140" i="1"/>
  <c r="Z140" i="1"/>
  <c r="Z142" i="1" s="1"/>
  <c r="Y140" i="1"/>
  <c r="Y143" i="1" s="1"/>
  <c r="P140" i="1"/>
  <c r="X137" i="1"/>
  <c r="X136" i="1"/>
  <c r="BO135" i="1"/>
  <c r="BM135" i="1"/>
  <c r="Z135" i="1"/>
  <c r="Y135" i="1"/>
  <c r="BP135" i="1" s="1"/>
  <c r="P135" i="1"/>
  <c r="BP134" i="1"/>
  <c r="BO134" i="1"/>
  <c r="BN134" i="1"/>
  <c r="BM134" i="1"/>
  <c r="Z134" i="1"/>
  <c r="Z136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Y131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Z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Z119" i="1"/>
  <c r="Z124" i="1" s="1"/>
  <c r="Y119" i="1"/>
  <c r="Y124" i="1" s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P112" i="1"/>
  <c r="BO112" i="1"/>
  <c r="BN112" i="1"/>
  <c r="BM112" i="1"/>
  <c r="Z112" i="1"/>
  <c r="Z115" i="1" s="1"/>
  <c r="Y112" i="1"/>
  <c r="P112" i="1"/>
  <c r="BO111" i="1"/>
  <c r="BM111" i="1"/>
  <c r="Z111" i="1"/>
  <c r="Y111" i="1"/>
  <c r="Y115" i="1" s="1"/>
  <c r="P111" i="1"/>
  <c r="X108" i="1"/>
  <c r="X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Z101" i="1"/>
  <c r="Z107" i="1" s="1"/>
  <c r="Y101" i="1"/>
  <c r="Y107" i="1" s="1"/>
  <c r="X98" i="1"/>
  <c r="X97" i="1"/>
  <c r="BP96" i="1"/>
  <c r="BO96" i="1"/>
  <c r="BN96" i="1"/>
  <c r="BM96" i="1"/>
  <c r="Z96" i="1"/>
  <c r="Y96" i="1"/>
  <c r="P96" i="1"/>
  <c r="BO95" i="1"/>
  <c r="BM95" i="1"/>
  <c r="Z95" i="1"/>
  <c r="Z97" i="1" s="1"/>
  <c r="Y95" i="1"/>
  <c r="P95" i="1"/>
  <c r="X92" i="1"/>
  <c r="Z91" i="1"/>
  <c r="X91" i="1"/>
  <c r="BO90" i="1"/>
  <c r="BM90" i="1"/>
  <c r="Z90" i="1"/>
  <c r="Y90" i="1"/>
  <c r="Y92" i="1" s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7" i="1" s="1"/>
  <c r="P84" i="1"/>
  <c r="X81" i="1"/>
  <c r="X80" i="1"/>
  <c r="BO79" i="1"/>
  <c r="BM79" i="1"/>
  <c r="Z79" i="1"/>
  <c r="Y79" i="1"/>
  <c r="BP79" i="1" s="1"/>
  <c r="BO78" i="1"/>
  <c r="BM78" i="1"/>
  <c r="Z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Z75" i="1"/>
  <c r="Y75" i="1"/>
  <c r="BP75" i="1" s="1"/>
  <c r="BO74" i="1"/>
  <c r="BM74" i="1"/>
  <c r="Z74" i="1"/>
  <c r="Z80" i="1" s="1"/>
  <c r="Y74" i="1"/>
  <c r="Y81" i="1" s="1"/>
  <c r="P74" i="1"/>
  <c r="X72" i="1"/>
  <c r="X71" i="1"/>
  <c r="BO70" i="1"/>
  <c r="BM70" i="1"/>
  <c r="Z70" i="1"/>
  <c r="Y70" i="1"/>
  <c r="Y72" i="1" s="1"/>
  <c r="P70" i="1"/>
  <c r="BP69" i="1"/>
  <c r="BO69" i="1"/>
  <c r="BN69" i="1"/>
  <c r="BM69" i="1"/>
  <c r="Z69" i="1"/>
  <c r="Z71" i="1" s="1"/>
  <c r="Y69" i="1"/>
  <c r="Y71" i="1" s="1"/>
  <c r="P69" i="1"/>
  <c r="X67" i="1"/>
  <c r="Y66" i="1"/>
  <c r="X66" i="1"/>
  <c r="BP65" i="1"/>
  <c r="BO65" i="1"/>
  <c r="BN65" i="1"/>
  <c r="BM65" i="1"/>
  <c r="Z65" i="1"/>
  <c r="Y65" i="1"/>
  <c r="BP64" i="1"/>
  <c r="BO64" i="1"/>
  <c r="BN64" i="1"/>
  <c r="BM64" i="1"/>
  <c r="Z64" i="1"/>
  <c r="Z66" i="1" s="1"/>
  <c r="Y64" i="1"/>
  <c r="Y67" i="1" s="1"/>
  <c r="P64" i="1"/>
  <c r="X62" i="1"/>
  <c r="Y61" i="1"/>
  <c r="X61" i="1"/>
  <c r="BP60" i="1"/>
  <c r="BO60" i="1"/>
  <c r="BN60" i="1"/>
  <c r="BM60" i="1"/>
  <c r="Z60" i="1"/>
  <c r="Y60" i="1"/>
  <c r="BP59" i="1"/>
  <c r="BO59" i="1"/>
  <c r="BN59" i="1"/>
  <c r="BM59" i="1"/>
  <c r="Z59" i="1"/>
  <c r="Y59" i="1"/>
  <c r="BP58" i="1"/>
  <c r="BO58" i="1"/>
  <c r="BN58" i="1"/>
  <c r="BM58" i="1"/>
  <c r="Z58" i="1"/>
  <c r="Z61" i="1" s="1"/>
  <c r="Y58" i="1"/>
  <c r="Y62" i="1" s="1"/>
  <c r="P58" i="1"/>
  <c r="X55" i="1"/>
  <c r="X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Z54" i="1" s="1"/>
  <c r="Y45" i="1"/>
  <c r="Y54" i="1" s="1"/>
  <c r="P45" i="1"/>
  <c r="X42" i="1"/>
  <c r="Y41" i="1"/>
  <c r="X41" i="1"/>
  <c r="BP40" i="1"/>
  <c r="BO40" i="1"/>
  <c r="BN40" i="1"/>
  <c r="BM40" i="1"/>
  <c r="Z40" i="1"/>
  <c r="Y40" i="1"/>
  <c r="BP39" i="1"/>
  <c r="BO39" i="1"/>
  <c r="BN39" i="1"/>
  <c r="BM39" i="1"/>
  <c r="Z39" i="1"/>
  <c r="Y39" i="1"/>
  <c r="BP38" i="1"/>
  <c r="BO38" i="1"/>
  <c r="BN38" i="1"/>
  <c r="BM38" i="1"/>
  <c r="Z38" i="1"/>
  <c r="Z41" i="1" s="1"/>
  <c r="Y38" i="1"/>
  <c r="Y42" i="1" s="1"/>
  <c r="X35" i="1"/>
  <c r="Z34" i="1"/>
  <c r="X34" i="1"/>
  <c r="BO33" i="1"/>
  <c r="BM33" i="1"/>
  <c r="Z33" i="1"/>
  <c r="Y33" i="1"/>
  <c r="BP33" i="1" s="1"/>
  <c r="BO32" i="1"/>
  <c r="BM32" i="1"/>
  <c r="Z32" i="1"/>
  <c r="Y32" i="1"/>
  <c r="BP32" i="1" s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Y28" i="1"/>
  <c r="Y35" i="1" s="1"/>
  <c r="X24" i="1"/>
  <c r="X338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339" i="1"/>
  <c r="X340" i="1"/>
  <c r="X342" i="1"/>
  <c r="BN28" i="1"/>
  <c r="BP28" i="1"/>
  <c r="BN29" i="1"/>
  <c r="BN30" i="1"/>
  <c r="BN31" i="1"/>
  <c r="BN32" i="1"/>
  <c r="BN33" i="1"/>
  <c r="Y34" i="1"/>
  <c r="BN46" i="1"/>
  <c r="BN48" i="1"/>
  <c r="BN50" i="1"/>
  <c r="BN52" i="1"/>
  <c r="Y55" i="1"/>
  <c r="Y338" i="1" s="1"/>
  <c r="BN70" i="1"/>
  <c r="BP70" i="1"/>
  <c r="Y340" i="1" s="1"/>
  <c r="BN74" i="1"/>
  <c r="BP74" i="1"/>
  <c r="BN75" i="1"/>
  <c r="BN78" i="1"/>
  <c r="BN79" i="1"/>
  <c r="Y80" i="1"/>
  <c r="Z86" i="1"/>
  <c r="Z343" i="1" s="1"/>
  <c r="BN84" i="1"/>
  <c r="BP84" i="1"/>
  <c r="Y98" i="1"/>
  <c r="BP95" i="1"/>
  <c r="BN95" i="1"/>
  <c r="Y97" i="1"/>
  <c r="F9" i="1"/>
  <c r="J9" i="1"/>
  <c r="Y86" i="1"/>
  <c r="Y91" i="1"/>
  <c r="Y342" i="1" s="1"/>
  <c r="BP90" i="1"/>
  <c r="BN90" i="1"/>
  <c r="Y339" i="1" s="1"/>
  <c r="Y108" i="1"/>
  <c r="Y116" i="1"/>
  <c r="Y125" i="1"/>
  <c r="Y130" i="1"/>
  <c r="Y137" i="1"/>
  <c r="Y142" i="1"/>
  <c r="Y148" i="1"/>
  <c r="Y153" i="1"/>
  <c r="Y158" i="1"/>
  <c r="Y170" i="1"/>
  <c r="Y177" i="1"/>
  <c r="Y183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BN101" i="1"/>
  <c r="BP101" i="1"/>
  <c r="BN104" i="1"/>
  <c r="BN106" i="1"/>
  <c r="BN111" i="1"/>
  <c r="BP111" i="1"/>
  <c r="BN113" i="1"/>
  <c r="BN114" i="1"/>
  <c r="BN119" i="1"/>
  <c r="BP119" i="1"/>
  <c r="BN121" i="1"/>
  <c r="BN123" i="1"/>
  <c r="BN128" i="1"/>
  <c r="BP128" i="1"/>
  <c r="BN135" i="1"/>
  <c r="BN140" i="1"/>
  <c r="BP140" i="1"/>
  <c r="BN146" i="1"/>
  <c r="BP146" i="1"/>
  <c r="BN151" i="1"/>
  <c r="BP151" i="1"/>
  <c r="BN156" i="1"/>
  <c r="BP156" i="1"/>
  <c r="BN168" i="1"/>
  <c r="BP168" i="1"/>
  <c r="BN175" i="1"/>
  <c r="BN181" i="1"/>
  <c r="BN187" i="1"/>
  <c r="BP187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Y341" i="1" l="1"/>
  <c r="B351" i="1" s="1"/>
  <c r="A351" i="1"/>
  <c r="X341" i="1"/>
  <c r="C351" i="1" l="1"/>
</calcChain>
</file>

<file path=xl/sharedStrings.xml><?xml version="1.0" encoding="utf-8"?>
<sst xmlns="http://schemas.openxmlformats.org/spreadsheetml/2006/main" count="1703" uniqueCount="555">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</sst>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6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51"/>
  <sheetViews>
    <sheetView showGridLines="0" tabSelected="1" topLeftCell="A328" zoomScaleNormal="100" zoomScaleSheetLayoutView="100" workbookViewId="0">
      <selection activeCell="AA344" sqref="AA344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13" t="s">
        <v>0</v>
      </c>
      <c r="E1" s="384"/>
      <c r="F1" s="384"/>
      <c r="G1" s="12" t="s">
        <v>1</v>
      </c>
      <c r="H1" s="413" t="s">
        <v>2</v>
      </c>
      <c r="I1" s="384"/>
      <c r="J1" s="384"/>
      <c r="K1" s="384"/>
      <c r="L1" s="384"/>
      <c r="M1" s="384"/>
      <c r="N1" s="384"/>
      <c r="O1" s="384"/>
      <c r="P1" s="384"/>
      <c r="Q1" s="384"/>
      <c r="R1" s="383" t="s">
        <v>3</v>
      </c>
      <c r="S1" s="384"/>
      <c r="T1" s="3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4"/>
      <c r="R2" s="364"/>
      <c r="S2" s="364"/>
      <c r="T2" s="364"/>
      <c r="U2" s="364"/>
      <c r="V2" s="364"/>
      <c r="W2" s="364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4"/>
      <c r="Q3" s="364"/>
      <c r="R3" s="364"/>
      <c r="S3" s="364"/>
      <c r="T3" s="364"/>
      <c r="U3" s="364"/>
      <c r="V3" s="364"/>
      <c r="W3" s="364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6" t="s">
        <v>7</v>
      </c>
      <c r="B5" s="410"/>
      <c r="C5" s="411"/>
      <c r="D5" s="416"/>
      <c r="E5" s="417"/>
      <c r="F5" s="558" t="s">
        <v>8</v>
      </c>
      <c r="G5" s="411"/>
      <c r="H5" s="416"/>
      <c r="I5" s="523"/>
      <c r="J5" s="523"/>
      <c r="K5" s="523"/>
      <c r="L5" s="523"/>
      <c r="M5" s="417"/>
      <c r="N5" s="61"/>
      <c r="P5" s="24" t="s">
        <v>9</v>
      </c>
      <c r="Q5" s="565">
        <v>45719</v>
      </c>
      <c r="R5" s="444"/>
      <c r="T5" s="465" t="s">
        <v>10</v>
      </c>
      <c r="U5" s="466"/>
      <c r="V5" s="468" t="s">
        <v>11</v>
      </c>
      <c r="W5" s="444"/>
      <c r="AB5" s="51"/>
      <c r="AC5" s="51"/>
      <c r="AD5" s="51"/>
      <c r="AE5" s="51"/>
    </row>
    <row r="6" spans="1:32" s="349" customFormat="1" ht="24" customHeight="1" x14ac:dyDescent="0.2">
      <c r="A6" s="446" t="s">
        <v>12</v>
      </c>
      <c r="B6" s="410"/>
      <c r="C6" s="411"/>
      <c r="D6" s="524" t="s">
        <v>13</v>
      </c>
      <c r="E6" s="525"/>
      <c r="F6" s="525"/>
      <c r="G6" s="525"/>
      <c r="H6" s="525"/>
      <c r="I6" s="525"/>
      <c r="J6" s="525"/>
      <c r="K6" s="525"/>
      <c r="L6" s="525"/>
      <c r="M6" s="444"/>
      <c r="N6" s="62"/>
      <c r="P6" s="24" t="s">
        <v>14</v>
      </c>
      <c r="Q6" s="570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473" t="s">
        <v>15</v>
      </c>
      <c r="U6" s="466"/>
      <c r="V6" s="508" t="s">
        <v>16</v>
      </c>
      <c r="W6" s="395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7" t="str">
        <f>IFERROR(VLOOKUP(DeliveryAddress,Table,3,0),1)</f>
        <v>1</v>
      </c>
      <c r="E7" s="398"/>
      <c r="F7" s="398"/>
      <c r="G7" s="398"/>
      <c r="H7" s="398"/>
      <c r="I7" s="398"/>
      <c r="J7" s="398"/>
      <c r="K7" s="398"/>
      <c r="L7" s="398"/>
      <c r="M7" s="399"/>
      <c r="N7" s="63"/>
      <c r="P7" s="24"/>
      <c r="Q7" s="42"/>
      <c r="R7" s="42"/>
      <c r="T7" s="364"/>
      <c r="U7" s="466"/>
      <c r="V7" s="509"/>
      <c r="W7" s="510"/>
      <c r="AB7" s="51"/>
      <c r="AC7" s="51"/>
      <c r="AD7" s="51"/>
      <c r="AE7" s="51"/>
    </row>
    <row r="8" spans="1:32" s="349" customFormat="1" ht="25.5" customHeight="1" x14ac:dyDescent="0.2">
      <c r="A8" s="580" t="s">
        <v>17</v>
      </c>
      <c r="B8" s="368"/>
      <c r="C8" s="369"/>
      <c r="D8" s="403" t="s">
        <v>18</v>
      </c>
      <c r="E8" s="404"/>
      <c r="F8" s="404"/>
      <c r="G8" s="404"/>
      <c r="H8" s="404"/>
      <c r="I8" s="404"/>
      <c r="J8" s="404"/>
      <c r="K8" s="404"/>
      <c r="L8" s="404"/>
      <c r="M8" s="405"/>
      <c r="N8" s="64"/>
      <c r="P8" s="24" t="s">
        <v>19</v>
      </c>
      <c r="Q8" s="448">
        <v>0.41666666666666669</v>
      </c>
      <c r="R8" s="399"/>
      <c r="T8" s="364"/>
      <c r="U8" s="466"/>
      <c r="V8" s="509"/>
      <c r="W8" s="510"/>
      <c r="AB8" s="51"/>
      <c r="AC8" s="51"/>
      <c r="AD8" s="51"/>
      <c r="AE8" s="51"/>
    </row>
    <row r="9" spans="1:32" s="349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452"/>
      <c r="E9" s="37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M9" s="374"/>
      <c r="N9" s="350"/>
      <c r="P9" s="26" t="s">
        <v>20</v>
      </c>
      <c r="Q9" s="439"/>
      <c r="R9" s="440"/>
      <c r="T9" s="364"/>
      <c r="U9" s="466"/>
      <c r="V9" s="511"/>
      <c r="W9" s="512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452"/>
      <c r="E10" s="37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500" t="str">
        <f>IFERROR(VLOOKUP($D$10,Proxy,2,FALSE),"")</f>
        <v/>
      </c>
      <c r="I10" s="364"/>
      <c r="J10" s="364"/>
      <c r="K10" s="364"/>
      <c r="L10" s="364"/>
      <c r="M10" s="364"/>
      <c r="N10" s="348"/>
      <c r="P10" s="26" t="s">
        <v>21</v>
      </c>
      <c r="Q10" s="474"/>
      <c r="R10" s="475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43"/>
      <c r="R11" s="444"/>
      <c r="U11" s="24" t="s">
        <v>26</v>
      </c>
      <c r="V11" s="539" t="s">
        <v>27</v>
      </c>
      <c r="W11" s="440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62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29</v>
      </c>
      <c r="Q12" s="448"/>
      <c r="R12" s="399"/>
      <c r="S12" s="23"/>
      <c r="U12" s="24"/>
      <c r="V12" s="384"/>
      <c r="W12" s="364"/>
      <c r="AB12" s="51"/>
      <c r="AC12" s="51"/>
      <c r="AD12" s="51"/>
      <c r="AE12" s="51"/>
    </row>
    <row r="13" spans="1:32" s="349" customFormat="1" ht="23.25" customHeight="1" x14ac:dyDescent="0.2">
      <c r="A13" s="462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31</v>
      </c>
      <c r="Q13" s="539"/>
      <c r="R13" s="4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62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82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7" t="s">
        <v>34</v>
      </c>
      <c r="Q15" s="384"/>
      <c r="R15" s="384"/>
      <c r="S15" s="384"/>
      <c r="T15" s="3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8"/>
      <c r="Q16" s="458"/>
      <c r="R16" s="458"/>
      <c r="S16" s="458"/>
      <c r="T16" s="4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2" t="s">
        <v>35</v>
      </c>
      <c r="B17" s="392" t="s">
        <v>36</v>
      </c>
      <c r="C17" s="450" t="s">
        <v>37</v>
      </c>
      <c r="D17" s="392" t="s">
        <v>38</v>
      </c>
      <c r="E17" s="429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392" t="s">
        <v>48</v>
      </c>
      <c r="P17" s="392" t="s">
        <v>49</v>
      </c>
      <c r="Q17" s="428"/>
      <c r="R17" s="428"/>
      <c r="S17" s="428"/>
      <c r="T17" s="429"/>
      <c r="U17" s="577" t="s">
        <v>50</v>
      </c>
      <c r="V17" s="411"/>
      <c r="W17" s="392" t="s">
        <v>51</v>
      </c>
      <c r="X17" s="392" t="s">
        <v>52</v>
      </c>
      <c r="Y17" s="578" t="s">
        <v>53</v>
      </c>
      <c r="Z17" s="521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53"/>
      <c r="AF17" s="554"/>
      <c r="AG17" s="69"/>
      <c r="BD17" s="68" t="s">
        <v>59</v>
      </c>
    </row>
    <row r="18" spans="1:68" ht="14.25" customHeight="1" x14ac:dyDescent="0.2">
      <c r="A18" s="393"/>
      <c r="B18" s="393"/>
      <c r="C18" s="393"/>
      <c r="D18" s="430"/>
      <c r="E18" s="432"/>
      <c r="F18" s="393"/>
      <c r="G18" s="393"/>
      <c r="H18" s="393"/>
      <c r="I18" s="393"/>
      <c r="J18" s="393"/>
      <c r="K18" s="393"/>
      <c r="L18" s="393"/>
      <c r="M18" s="393"/>
      <c r="N18" s="393"/>
      <c r="O18" s="393"/>
      <c r="P18" s="430"/>
      <c r="Q18" s="431"/>
      <c r="R18" s="431"/>
      <c r="S18" s="431"/>
      <c r="T18" s="432"/>
      <c r="U18" s="70" t="s">
        <v>60</v>
      </c>
      <c r="V18" s="70" t="s">
        <v>61</v>
      </c>
      <c r="W18" s="393"/>
      <c r="X18" s="393"/>
      <c r="Y18" s="579"/>
      <c r="Z18" s="522"/>
      <c r="AA18" s="502"/>
      <c r="AB18" s="502"/>
      <c r="AC18" s="502"/>
      <c r="AD18" s="555"/>
      <c r="AE18" s="556"/>
      <c r="AF18" s="557"/>
      <c r="AG18" s="69"/>
      <c r="BD18" s="68"/>
    </row>
    <row r="19" spans="1:68" ht="27.75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75" t="s">
        <v>62</v>
      </c>
      <c r="B20" s="364"/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46"/>
      <c r="AB20" s="346"/>
      <c r="AC20" s="346"/>
    </row>
    <row r="21" spans="1:68" ht="14.25" customHeight="1" x14ac:dyDescent="0.25">
      <c r="A21" s="370" t="s">
        <v>63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47"/>
      <c r="AB21" s="347"/>
      <c r="AC21" s="347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9">
        <v>4607111035752</v>
      </c>
      <c r="E22" s="360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5"/>
      <c r="P23" s="367" t="s">
        <v>72</v>
      </c>
      <c r="Q23" s="368"/>
      <c r="R23" s="368"/>
      <c r="S23" s="368"/>
      <c r="T23" s="368"/>
      <c r="U23" s="368"/>
      <c r="V23" s="369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5"/>
      <c r="P24" s="367" t="s">
        <v>72</v>
      </c>
      <c r="Q24" s="368"/>
      <c r="R24" s="368"/>
      <c r="S24" s="368"/>
      <c r="T24" s="368"/>
      <c r="U24" s="368"/>
      <c r="V24" s="369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75" t="s">
        <v>75</v>
      </c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46"/>
      <c r="AB26" s="346"/>
      <c r="AC26" s="346"/>
    </row>
    <row r="27" spans="1:68" ht="14.25" customHeight="1" x14ac:dyDescent="0.25">
      <c r="A27" s="370" t="s">
        <v>76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47"/>
      <c r="AB27" s="347"/>
      <c r="AC27" s="347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9">
        <v>4607111036520</v>
      </c>
      <c r="E28" s="360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85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0</v>
      </c>
      <c r="Y28" s="353">
        <f t="shared" ref="Y28:Y33" si="0">IFERROR(IF(X28="","",X28),"")</f>
        <v>0</v>
      </c>
      <c r="Z28" s="36">
        <f t="shared" ref="Z28:Z33" si="1"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0</v>
      </c>
      <c r="BN28" s="67">
        <f t="shared" ref="BN28:BN33" si="3">IFERROR(Y28*I28,"0")</f>
        <v>0</v>
      </c>
      <c r="BO28" s="67">
        <f t="shared" ref="BO28:BO33" si="4">IFERROR(X28/J28,"0")</f>
        <v>0</v>
      </c>
      <c r="BP28" s="67">
        <f t="shared" ref="BP28:BP33" si="5"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9">
        <v>4607111036537</v>
      </c>
      <c r="E29" s="360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01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14</v>
      </c>
      <c r="Y29" s="353">
        <f t="shared" si="0"/>
        <v>14</v>
      </c>
      <c r="Z29" s="36">
        <f t="shared" si="1"/>
        <v>0.13174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26.905200000000001</v>
      </c>
      <c r="BN29" s="67">
        <f t="shared" si="3"/>
        <v>26.905200000000001</v>
      </c>
      <c r="BO29" s="67">
        <f t="shared" si="4"/>
        <v>0.1</v>
      </c>
      <c r="BP29" s="67">
        <f t="shared" si="5"/>
        <v>0.1</v>
      </c>
    </row>
    <row r="30" spans="1:68" ht="27" customHeight="1" x14ac:dyDescent="0.25">
      <c r="A30" s="54" t="s">
        <v>86</v>
      </c>
      <c r="B30" s="54" t="s">
        <v>87</v>
      </c>
      <c r="C30" s="31">
        <v>4301132209</v>
      </c>
      <c r="D30" s="359">
        <v>4607111036599</v>
      </c>
      <c r="E30" s="360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8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0</v>
      </c>
      <c r="Y30" s="353">
        <f t="shared" si="0"/>
        <v>0</v>
      </c>
      <c r="Z30" s="36">
        <f t="shared" si="1"/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0</v>
      </c>
      <c r="BN30" s="67">
        <f t="shared" si="3"/>
        <v>0</v>
      </c>
      <c r="BO30" s="67">
        <f t="shared" si="4"/>
        <v>0</v>
      </c>
      <c r="BP30" s="67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4301132184</v>
      </c>
      <c r="D31" s="359">
        <v>4607111036599</v>
      </c>
      <c r="E31" s="360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7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customHeight="1" x14ac:dyDescent="0.25">
      <c r="A32" s="54" t="s">
        <v>91</v>
      </c>
      <c r="B32" s="54" t="s">
        <v>92</v>
      </c>
      <c r="C32" s="31">
        <v>4301132210</v>
      </c>
      <c r="D32" s="359">
        <v>4607111036605</v>
      </c>
      <c r="E32" s="360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59">
        <v>4607111036605</v>
      </c>
      <c r="E33" s="360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29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0</v>
      </c>
      <c r="Y33" s="353">
        <f t="shared" si="0"/>
        <v>0</v>
      </c>
      <c r="Z33" s="36">
        <f t="shared" si="1"/>
        <v>0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0</v>
      </c>
      <c r="BN33" s="67">
        <f t="shared" si="3"/>
        <v>0</v>
      </c>
      <c r="BO33" s="67">
        <f t="shared" si="4"/>
        <v>0</v>
      </c>
      <c r="BP33" s="67">
        <f t="shared" si="5"/>
        <v>0</v>
      </c>
    </row>
    <row r="34" spans="1:68" x14ac:dyDescent="0.2">
      <c r="A34" s="363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5"/>
      <c r="P34" s="367" t="s">
        <v>72</v>
      </c>
      <c r="Q34" s="368"/>
      <c r="R34" s="368"/>
      <c r="S34" s="368"/>
      <c r="T34" s="368"/>
      <c r="U34" s="368"/>
      <c r="V34" s="369"/>
      <c r="W34" s="37" t="s">
        <v>69</v>
      </c>
      <c r="X34" s="354">
        <f>IFERROR(SUM(X28:X33),"0")</f>
        <v>14</v>
      </c>
      <c r="Y34" s="354">
        <f>IFERROR(SUM(Y28:Y33),"0")</f>
        <v>14</v>
      </c>
      <c r="Z34" s="354">
        <f>IFERROR(IF(Z28="",0,Z28),"0")+IFERROR(IF(Z29="",0,Z29),"0")+IFERROR(IF(Z30="",0,Z30),"0")+IFERROR(IF(Z31="",0,Z31),"0")+IFERROR(IF(Z32="",0,Z32),"0")+IFERROR(IF(Z33="",0,Z33),"0")</f>
        <v>0.13174</v>
      </c>
      <c r="AA34" s="355"/>
      <c r="AB34" s="355"/>
      <c r="AC34" s="355"/>
    </row>
    <row r="35" spans="1:68" x14ac:dyDescent="0.2">
      <c r="A35" s="364"/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5"/>
      <c r="P35" s="367" t="s">
        <v>72</v>
      </c>
      <c r="Q35" s="368"/>
      <c r="R35" s="368"/>
      <c r="S35" s="368"/>
      <c r="T35" s="368"/>
      <c r="U35" s="368"/>
      <c r="V35" s="369"/>
      <c r="W35" s="37" t="s">
        <v>73</v>
      </c>
      <c r="X35" s="354">
        <f>IFERROR(SUMPRODUCT(X28:X33*H28:H33),"0")</f>
        <v>21</v>
      </c>
      <c r="Y35" s="354">
        <f>IFERROR(SUMPRODUCT(Y28:Y33*H28:H33),"0")</f>
        <v>21</v>
      </c>
      <c r="Z35" s="37"/>
      <c r="AA35" s="355"/>
      <c r="AB35" s="355"/>
      <c r="AC35" s="355"/>
    </row>
    <row r="36" spans="1:68" ht="16.5" customHeight="1" x14ac:dyDescent="0.25">
      <c r="A36" s="375" t="s">
        <v>96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364"/>
      <c r="Z36" s="364"/>
      <c r="AA36" s="346"/>
      <c r="AB36" s="346"/>
      <c r="AC36" s="346"/>
    </row>
    <row r="37" spans="1:68" ht="14.25" customHeight="1" x14ac:dyDescent="0.25">
      <c r="A37" s="370" t="s">
        <v>63</v>
      </c>
      <c r="B37" s="364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364"/>
      <c r="S37" s="364"/>
      <c r="T37" s="364"/>
      <c r="U37" s="364"/>
      <c r="V37" s="364"/>
      <c r="W37" s="364"/>
      <c r="X37" s="364"/>
      <c r="Y37" s="364"/>
      <c r="Z37" s="364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59">
        <v>4620207490075</v>
      </c>
      <c r="E38" s="360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13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36</v>
      </c>
      <c r="Y38" s="353">
        <f>IFERROR(IF(X38="","",X38),"")</f>
        <v>36</v>
      </c>
      <c r="Z38" s="36">
        <f>IFERROR(IF(X38="","",X38*0.0155),"")</f>
        <v>0.55800000000000005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211.32</v>
      </c>
      <c r="BN38" s="67">
        <f>IFERROR(Y38*I38,"0")</f>
        <v>211.32</v>
      </c>
      <c r="BO38" s="67">
        <f>IFERROR(X38/J38,"0")</f>
        <v>0.42857142857142855</v>
      </c>
      <c r="BP38" s="67">
        <f>IFERROR(Y38/J38,"0")</f>
        <v>0.42857142857142855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59">
        <v>4620207490174</v>
      </c>
      <c r="E39" s="360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19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36</v>
      </c>
      <c r="Y39" s="353">
        <f>IFERROR(IF(X39="","",X39),"")</f>
        <v>36</v>
      </c>
      <c r="Z39" s="36">
        <f>IFERROR(IF(X39="","",X39*0.0155),"")</f>
        <v>0.55800000000000005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211.32</v>
      </c>
      <c r="BN39" s="67">
        <f>IFERROR(Y39*I39,"0")</f>
        <v>211.32</v>
      </c>
      <c r="BO39" s="67">
        <f>IFERROR(X39/J39,"0")</f>
        <v>0.42857142857142855</v>
      </c>
      <c r="BP39" s="67">
        <f>IFERROR(Y39/J39,"0")</f>
        <v>0.42857142857142855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59">
        <v>4620207490044</v>
      </c>
      <c r="E40" s="360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20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36</v>
      </c>
      <c r="Y40" s="353">
        <f>IFERROR(IF(X40="","",X40),"")</f>
        <v>36</v>
      </c>
      <c r="Z40" s="36">
        <f>IFERROR(IF(X40="","",X40*0.0155),"")</f>
        <v>0.55800000000000005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211.32</v>
      </c>
      <c r="BN40" s="67">
        <f>IFERROR(Y40*I40,"0")</f>
        <v>211.32</v>
      </c>
      <c r="BO40" s="67">
        <f>IFERROR(X40/J40,"0")</f>
        <v>0.42857142857142855</v>
      </c>
      <c r="BP40" s="67">
        <f>IFERROR(Y40/J40,"0")</f>
        <v>0.42857142857142855</v>
      </c>
    </row>
    <row r="41" spans="1:68" x14ac:dyDescent="0.2">
      <c r="A41" s="363"/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5"/>
      <c r="P41" s="367" t="s">
        <v>72</v>
      </c>
      <c r="Q41" s="368"/>
      <c r="R41" s="368"/>
      <c r="S41" s="368"/>
      <c r="T41" s="368"/>
      <c r="U41" s="368"/>
      <c r="V41" s="369"/>
      <c r="W41" s="37" t="s">
        <v>69</v>
      </c>
      <c r="X41" s="354">
        <f>IFERROR(SUM(X38:X40),"0")</f>
        <v>108</v>
      </c>
      <c r="Y41" s="354">
        <f>IFERROR(SUM(Y38:Y40),"0")</f>
        <v>108</v>
      </c>
      <c r="Z41" s="354">
        <f>IFERROR(IF(Z38="",0,Z38),"0")+IFERROR(IF(Z39="",0,Z39),"0")+IFERROR(IF(Z40="",0,Z40),"0")</f>
        <v>1.6740000000000002</v>
      </c>
      <c r="AA41" s="355"/>
      <c r="AB41" s="355"/>
      <c r="AC41" s="355"/>
    </row>
    <row r="42" spans="1:68" x14ac:dyDescent="0.2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5"/>
      <c r="P42" s="367" t="s">
        <v>72</v>
      </c>
      <c r="Q42" s="368"/>
      <c r="R42" s="368"/>
      <c r="S42" s="368"/>
      <c r="T42" s="368"/>
      <c r="U42" s="368"/>
      <c r="V42" s="369"/>
      <c r="W42" s="37" t="s">
        <v>73</v>
      </c>
      <c r="X42" s="354">
        <f>IFERROR(SUMPRODUCT(X38:X40*H38:H40),"0")</f>
        <v>604.79999999999995</v>
      </c>
      <c r="Y42" s="354">
        <f>IFERROR(SUMPRODUCT(Y38:Y40*H38:H40),"0")</f>
        <v>604.79999999999995</v>
      </c>
      <c r="Z42" s="37"/>
      <c r="AA42" s="355"/>
      <c r="AB42" s="355"/>
      <c r="AC42" s="355"/>
    </row>
    <row r="43" spans="1:68" ht="16.5" customHeight="1" x14ac:dyDescent="0.25">
      <c r="A43" s="375" t="s">
        <v>109</v>
      </c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46"/>
      <c r="AB43" s="346"/>
      <c r="AC43" s="346"/>
    </row>
    <row r="44" spans="1:68" ht="14.25" customHeight="1" x14ac:dyDescent="0.25">
      <c r="A44" s="370" t="s">
        <v>63</v>
      </c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47"/>
      <c r="AB44" s="347"/>
      <c r="AC44" s="347"/>
    </row>
    <row r="45" spans="1:68" ht="27" customHeight="1" x14ac:dyDescent="0.25">
      <c r="A45" s="54" t="s">
        <v>110</v>
      </c>
      <c r="B45" s="54" t="s">
        <v>111</v>
      </c>
      <c r="C45" s="31">
        <v>4301071032</v>
      </c>
      <c r="D45" s="359">
        <v>4607111038999</v>
      </c>
      <c r="E45" s="360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4301070972</v>
      </c>
      <c r="D46" s="359">
        <v>4607111037183</v>
      </c>
      <c r="E46" s="360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59">
        <v>4607111039385</v>
      </c>
      <c r="E47" s="360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0</v>
      </c>
      <c r="Y47" s="353">
        <f t="shared" si="6"/>
        <v>0</v>
      </c>
      <c r="Z47" s="36">
        <f t="shared" si="7"/>
        <v>0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0</v>
      </c>
      <c r="BN47" s="67">
        <f t="shared" si="9"/>
        <v>0</v>
      </c>
      <c r="BO47" s="67">
        <f t="shared" si="10"/>
        <v>0</v>
      </c>
      <c r="BP47" s="67">
        <f t="shared" si="11"/>
        <v>0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59">
        <v>4607111039392</v>
      </c>
      <c r="E48" s="360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3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0</v>
      </c>
      <c r="Y48" s="353">
        <f t="shared" si="6"/>
        <v>0</v>
      </c>
      <c r="Z48" s="36">
        <f t="shared" si="7"/>
        <v>0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0</v>
      </c>
      <c r="BN48" s="67">
        <f t="shared" si="9"/>
        <v>0</v>
      </c>
      <c r="BO48" s="67">
        <f t="shared" si="10"/>
        <v>0</v>
      </c>
      <c r="BP48" s="67">
        <f t="shared" si="11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4301070971</v>
      </c>
      <c r="D49" s="359">
        <v>4607111036902</v>
      </c>
      <c r="E49" s="360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4301071031</v>
      </c>
      <c r="D50" s="359">
        <v>4607111038982</v>
      </c>
      <c r="E50" s="360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3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0</v>
      </c>
      <c r="Y50" s="353">
        <f t="shared" si="6"/>
        <v>0</v>
      </c>
      <c r="Z50" s="36">
        <f t="shared" si="7"/>
        <v>0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0</v>
      </c>
      <c r="BN50" s="67">
        <f t="shared" si="9"/>
        <v>0</v>
      </c>
      <c r="BO50" s="67">
        <f t="shared" si="10"/>
        <v>0</v>
      </c>
      <c r="BP50" s="67">
        <f t="shared" si="11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4301071046</v>
      </c>
      <c r="D51" s="359">
        <v>4607111039354</v>
      </c>
      <c r="E51" s="360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4301070968</v>
      </c>
      <c r="D52" s="359">
        <v>4607111036889</v>
      </c>
      <c r="E52" s="360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3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4301071047</v>
      </c>
      <c r="D53" s="359">
        <v>4607111039330</v>
      </c>
      <c r="E53" s="360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5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0</v>
      </c>
      <c r="Y53" s="353">
        <f t="shared" si="6"/>
        <v>0</v>
      </c>
      <c r="Z53" s="36">
        <f t="shared" si="7"/>
        <v>0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0</v>
      </c>
      <c r="BN53" s="67">
        <f t="shared" si="9"/>
        <v>0</v>
      </c>
      <c r="BO53" s="67">
        <f t="shared" si="10"/>
        <v>0</v>
      </c>
      <c r="BP53" s="67">
        <f t="shared" si="11"/>
        <v>0</v>
      </c>
    </row>
    <row r="54" spans="1:68" x14ac:dyDescent="0.2">
      <c r="A54" s="363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5"/>
      <c r="P54" s="367" t="s">
        <v>72</v>
      </c>
      <c r="Q54" s="368"/>
      <c r="R54" s="368"/>
      <c r="S54" s="368"/>
      <c r="T54" s="368"/>
      <c r="U54" s="368"/>
      <c r="V54" s="369"/>
      <c r="W54" s="37" t="s">
        <v>69</v>
      </c>
      <c r="X54" s="354">
        <f>IFERROR(SUM(X45:X53),"0")</f>
        <v>0</v>
      </c>
      <c r="Y54" s="354">
        <f>IFERROR(SUM(Y45:Y53),"0")</f>
        <v>0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355"/>
      <c r="AB54" s="355"/>
      <c r="AC54" s="355"/>
    </row>
    <row r="55" spans="1:68" x14ac:dyDescent="0.2">
      <c r="A55" s="364"/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5"/>
      <c r="P55" s="367" t="s">
        <v>72</v>
      </c>
      <c r="Q55" s="368"/>
      <c r="R55" s="368"/>
      <c r="S55" s="368"/>
      <c r="T55" s="368"/>
      <c r="U55" s="368"/>
      <c r="V55" s="369"/>
      <c r="W55" s="37" t="s">
        <v>73</v>
      </c>
      <c r="X55" s="354">
        <f>IFERROR(SUMPRODUCT(X45:X53*H45:H53),"0")</f>
        <v>0</v>
      </c>
      <c r="Y55" s="354">
        <f>IFERROR(SUMPRODUCT(Y45:Y53*H45:H53),"0")</f>
        <v>0</v>
      </c>
      <c r="Z55" s="37"/>
      <c r="AA55" s="355"/>
      <c r="AB55" s="355"/>
      <c r="AC55" s="355"/>
    </row>
    <row r="56" spans="1:68" ht="16.5" customHeight="1" x14ac:dyDescent="0.25">
      <c r="A56" s="375" t="s">
        <v>130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46"/>
      <c r="AB56" s="346"/>
      <c r="AC56" s="346"/>
    </row>
    <row r="57" spans="1:68" ht="14.25" customHeight="1" x14ac:dyDescent="0.25">
      <c r="A57" s="370" t="s">
        <v>131</v>
      </c>
      <c r="B57" s="364"/>
      <c r="C57" s="364"/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4"/>
      <c r="AA57" s="347"/>
      <c r="AB57" s="347"/>
      <c r="AC57" s="347"/>
    </row>
    <row r="58" spans="1:68" ht="16.5" customHeight="1" x14ac:dyDescent="0.25">
      <c r="A58" s="54" t="s">
        <v>132</v>
      </c>
      <c r="B58" s="54" t="s">
        <v>133</v>
      </c>
      <c r="C58" s="31">
        <v>4301100079</v>
      </c>
      <c r="D58" s="359">
        <v>4607111037077</v>
      </c>
      <c r="E58" s="360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83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135</v>
      </c>
      <c r="B59" s="54" t="s">
        <v>136</v>
      </c>
      <c r="C59" s="31">
        <v>4301100087</v>
      </c>
      <c r="D59" s="359">
        <v>4607111039743</v>
      </c>
      <c r="E59" s="360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32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customHeight="1" x14ac:dyDescent="0.25">
      <c r="A60" s="54" t="s">
        <v>138</v>
      </c>
      <c r="B60" s="54" t="s">
        <v>139</v>
      </c>
      <c r="C60" s="31">
        <v>4301100088</v>
      </c>
      <c r="D60" s="359">
        <v>4607111037077</v>
      </c>
      <c r="E60" s="360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5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3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5"/>
      <c r="P61" s="367" t="s">
        <v>72</v>
      </c>
      <c r="Q61" s="368"/>
      <c r="R61" s="368"/>
      <c r="S61" s="368"/>
      <c r="T61" s="368"/>
      <c r="U61" s="368"/>
      <c r="V61" s="369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x14ac:dyDescent="0.2">
      <c r="A62" s="364"/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5"/>
      <c r="P62" s="367" t="s">
        <v>72</v>
      </c>
      <c r="Q62" s="368"/>
      <c r="R62" s="368"/>
      <c r="S62" s="368"/>
      <c r="T62" s="368"/>
      <c r="U62" s="368"/>
      <c r="V62" s="369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customHeight="1" x14ac:dyDescent="0.25">
      <c r="A63" s="370" t="s">
        <v>76</v>
      </c>
      <c r="B63" s="364"/>
      <c r="C63" s="364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  <c r="X63" s="364"/>
      <c r="Y63" s="364"/>
      <c r="Z63" s="364"/>
      <c r="AA63" s="347"/>
      <c r="AB63" s="347"/>
      <c r="AC63" s="347"/>
    </row>
    <row r="64" spans="1:68" ht="27" customHeight="1" x14ac:dyDescent="0.25">
      <c r="A64" s="54" t="s">
        <v>141</v>
      </c>
      <c r="B64" s="54" t="s">
        <v>142</v>
      </c>
      <c r="C64" s="31">
        <v>4301132044</v>
      </c>
      <c r="D64" s="359">
        <v>4607111036971</v>
      </c>
      <c r="E64" s="360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50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144</v>
      </c>
      <c r="B65" s="54" t="s">
        <v>145</v>
      </c>
      <c r="C65" s="31">
        <v>4301132194</v>
      </c>
      <c r="D65" s="359">
        <v>4607111039712</v>
      </c>
      <c r="E65" s="360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67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63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5"/>
      <c r="P66" s="367" t="s">
        <v>72</v>
      </c>
      <c r="Q66" s="368"/>
      <c r="R66" s="368"/>
      <c r="S66" s="368"/>
      <c r="T66" s="368"/>
      <c r="U66" s="368"/>
      <c r="V66" s="369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x14ac:dyDescent="0.2">
      <c r="A67" s="364"/>
      <c r="B67" s="364"/>
      <c r="C67" s="364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5"/>
      <c r="P67" s="367" t="s">
        <v>72</v>
      </c>
      <c r="Q67" s="368"/>
      <c r="R67" s="368"/>
      <c r="S67" s="368"/>
      <c r="T67" s="368"/>
      <c r="U67" s="368"/>
      <c r="V67" s="369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customHeight="1" x14ac:dyDescent="0.25">
      <c r="A68" s="370" t="s">
        <v>148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347"/>
      <c r="AB68" s="347"/>
      <c r="AC68" s="347"/>
    </row>
    <row r="69" spans="1:68" ht="16.5" customHeight="1" x14ac:dyDescent="0.25">
      <c r="A69" s="54" t="s">
        <v>149</v>
      </c>
      <c r="B69" s="54" t="s">
        <v>150</v>
      </c>
      <c r="C69" s="31">
        <v>4301136018</v>
      </c>
      <c r="D69" s="359">
        <v>4607111037008</v>
      </c>
      <c r="E69" s="360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customHeight="1" x14ac:dyDescent="0.25">
      <c r="A70" s="54" t="s">
        <v>152</v>
      </c>
      <c r="B70" s="54" t="s">
        <v>153</v>
      </c>
      <c r="C70" s="31">
        <v>4301136015</v>
      </c>
      <c r="D70" s="359">
        <v>4607111037398</v>
      </c>
      <c r="E70" s="360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6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63"/>
      <c r="B71" s="364"/>
      <c r="C71" s="364"/>
      <c r="D71" s="364"/>
      <c r="E71" s="364"/>
      <c r="F71" s="364"/>
      <c r="G71" s="364"/>
      <c r="H71" s="364"/>
      <c r="I71" s="364"/>
      <c r="J71" s="364"/>
      <c r="K71" s="364"/>
      <c r="L71" s="364"/>
      <c r="M71" s="364"/>
      <c r="N71" s="364"/>
      <c r="O71" s="365"/>
      <c r="P71" s="367" t="s">
        <v>72</v>
      </c>
      <c r="Q71" s="368"/>
      <c r="R71" s="368"/>
      <c r="S71" s="368"/>
      <c r="T71" s="368"/>
      <c r="U71" s="368"/>
      <c r="V71" s="369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x14ac:dyDescent="0.2">
      <c r="A72" s="364"/>
      <c r="B72" s="364"/>
      <c r="C72" s="364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5"/>
      <c r="P72" s="367" t="s">
        <v>72</v>
      </c>
      <c r="Q72" s="368"/>
      <c r="R72" s="368"/>
      <c r="S72" s="368"/>
      <c r="T72" s="368"/>
      <c r="U72" s="368"/>
      <c r="V72" s="369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customHeight="1" x14ac:dyDescent="0.25">
      <c r="A73" s="370" t="s">
        <v>154</v>
      </c>
      <c r="B73" s="364"/>
      <c r="C73" s="364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47"/>
      <c r="AB73" s="347"/>
      <c r="AC73" s="347"/>
    </row>
    <row r="74" spans="1:68" ht="16.5" customHeight="1" x14ac:dyDescent="0.25">
      <c r="A74" s="54" t="s">
        <v>155</v>
      </c>
      <c r="B74" s="54" t="s">
        <v>156</v>
      </c>
      <c r="C74" s="31">
        <v>4301135127</v>
      </c>
      <c r="D74" s="359">
        <v>4607111036995</v>
      </c>
      <c r="E74" s="360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63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4301135664</v>
      </c>
      <c r="D75" s="359">
        <v>4607111039705</v>
      </c>
      <c r="E75" s="360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5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4301135199</v>
      </c>
      <c r="D76" s="359">
        <v>4607111038166</v>
      </c>
      <c r="E76" s="360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6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4301135665</v>
      </c>
      <c r="D77" s="359">
        <v>4607111039729</v>
      </c>
      <c r="E77" s="360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4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customHeight="1" x14ac:dyDescent="0.25">
      <c r="A78" s="54" t="s">
        <v>166</v>
      </c>
      <c r="B78" s="54" t="s">
        <v>167</v>
      </c>
      <c r="C78" s="31">
        <v>4301135200</v>
      </c>
      <c r="D78" s="359">
        <v>4607111038159</v>
      </c>
      <c r="E78" s="360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4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4301135702</v>
      </c>
      <c r="D79" s="359">
        <v>4620207490228</v>
      </c>
      <c r="E79" s="360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56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x14ac:dyDescent="0.2">
      <c r="A80" s="363"/>
      <c r="B80" s="364"/>
      <c r="C80" s="364"/>
      <c r="D80" s="364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5"/>
      <c r="P80" s="367" t="s">
        <v>72</v>
      </c>
      <c r="Q80" s="368"/>
      <c r="R80" s="368"/>
      <c r="S80" s="368"/>
      <c r="T80" s="368"/>
      <c r="U80" s="368"/>
      <c r="V80" s="369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x14ac:dyDescent="0.2">
      <c r="A81" s="364"/>
      <c r="B81" s="364"/>
      <c r="C81" s="364"/>
      <c r="D81" s="364"/>
      <c r="E81" s="364"/>
      <c r="F81" s="364"/>
      <c r="G81" s="364"/>
      <c r="H81" s="364"/>
      <c r="I81" s="364"/>
      <c r="J81" s="364"/>
      <c r="K81" s="364"/>
      <c r="L81" s="364"/>
      <c r="M81" s="364"/>
      <c r="N81" s="364"/>
      <c r="O81" s="365"/>
      <c r="P81" s="367" t="s">
        <v>72</v>
      </c>
      <c r="Q81" s="368"/>
      <c r="R81" s="368"/>
      <c r="S81" s="368"/>
      <c r="T81" s="368"/>
      <c r="U81" s="368"/>
      <c r="V81" s="369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customHeight="1" x14ac:dyDescent="0.25">
      <c r="A82" s="375" t="s">
        <v>171</v>
      </c>
      <c r="B82" s="364"/>
      <c r="C82" s="364"/>
      <c r="D82" s="364"/>
      <c r="E82" s="364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364"/>
      <c r="AA82" s="346"/>
      <c r="AB82" s="346"/>
      <c r="AC82" s="346"/>
    </row>
    <row r="83" spans="1:68" ht="14.25" customHeight="1" x14ac:dyDescent="0.25">
      <c r="A83" s="370" t="s">
        <v>63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347"/>
      <c r="AB83" s="347"/>
      <c r="AC83" s="347"/>
    </row>
    <row r="84" spans="1:68" ht="27" customHeight="1" x14ac:dyDescent="0.25">
      <c r="A84" s="54" t="s">
        <v>172</v>
      </c>
      <c r="B84" s="54" t="s">
        <v>173</v>
      </c>
      <c r="C84" s="31">
        <v>4301070977</v>
      </c>
      <c r="D84" s="359">
        <v>4607111037411</v>
      </c>
      <c r="E84" s="360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59">
        <v>4607111036728</v>
      </c>
      <c r="E85" s="360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24</v>
      </c>
      <c r="Y85" s="353">
        <f>IFERROR(IF(X85="","",X85),"")</f>
        <v>24</v>
      </c>
      <c r="Z85" s="36">
        <f>IFERROR(IF(X85="","",X85*0.00866),"")</f>
        <v>0.20783999999999997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125.11679999999998</v>
      </c>
      <c r="BN85" s="67">
        <f>IFERROR(Y85*I85,"0")</f>
        <v>125.11679999999998</v>
      </c>
      <c r="BO85" s="67">
        <f>IFERROR(X85/J85,"0")</f>
        <v>0.16666666666666666</v>
      </c>
      <c r="BP85" s="67">
        <f>IFERROR(Y85/J85,"0")</f>
        <v>0.16666666666666666</v>
      </c>
    </row>
    <row r="86" spans="1:68" x14ac:dyDescent="0.2">
      <c r="A86" s="363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4"/>
      <c r="N86" s="364"/>
      <c r="O86" s="365"/>
      <c r="P86" s="367" t="s">
        <v>72</v>
      </c>
      <c r="Q86" s="368"/>
      <c r="R86" s="368"/>
      <c r="S86" s="368"/>
      <c r="T86" s="368"/>
      <c r="U86" s="368"/>
      <c r="V86" s="369"/>
      <c r="W86" s="37" t="s">
        <v>69</v>
      </c>
      <c r="X86" s="354">
        <f>IFERROR(SUM(X84:X85),"0")</f>
        <v>24</v>
      </c>
      <c r="Y86" s="354">
        <f>IFERROR(SUM(Y84:Y85),"0")</f>
        <v>24</v>
      </c>
      <c r="Z86" s="354">
        <f>IFERROR(IF(Z84="",0,Z84),"0")+IFERROR(IF(Z85="",0,Z85),"0")</f>
        <v>0.20783999999999997</v>
      </c>
      <c r="AA86" s="355"/>
      <c r="AB86" s="355"/>
      <c r="AC86" s="355"/>
    </row>
    <row r="87" spans="1:68" x14ac:dyDescent="0.2">
      <c r="A87" s="364"/>
      <c r="B87" s="364"/>
      <c r="C87" s="364"/>
      <c r="D87" s="364"/>
      <c r="E87" s="364"/>
      <c r="F87" s="364"/>
      <c r="G87" s="364"/>
      <c r="H87" s="364"/>
      <c r="I87" s="364"/>
      <c r="J87" s="364"/>
      <c r="K87" s="364"/>
      <c r="L87" s="364"/>
      <c r="M87" s="364"/>
      <c r="N87" s="364"/>
      <c r="O87" s="365"/>
      <c r="P87" s="367" t="s">
        <v>72</v>
      </c>
      <c r="Q87" s="368"/>
      <c r="R87" s="368"/>
      <c r="S87" s="368"/>
      <c r="T87" s="368"/>
      <c r="U87" s="368"/>
      <c r="V87" s="369"/>
      <c r="W87" s="37" t="s">
        <v>73</v>
      </c>
      <c r="X87" s="354">
        <f>IFERROR(SUMPRODUCT(X84:X85*H84:H85),"0")</f>
        <v>120</v>
      </c>
      <c r="Y87" s="354">
        <f>IFERROR(SUMPRODUCT(Y84:Y85*H84:H85),"0")</f>
        <v>120</v>
      </c>
      <c r="Z87" s="37"/>
      <c r="AA87" s="355"/>
      <c r="AB87" s="355"/>
      <c r="AC87" s="355"/>
    </row>
    <row r="88" spans="1:68" ht="16.5" customHeight="1" x14ac:dyDescent="0.25">
      <c r="A88" s="375" t="s">
        <v>178</v>
      </c>
      <c r="B88" s="364"/>
      <c r="C88" s="364"/>
      <c r="D88" s="364"/>
      <c r="E88" s="364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46"/>
      <c r="AB88" s="346"/>
      <c r="AC88" s="346"/>
    </row>
    <row r="89" spans="1:68" ht="14.25" customHeight="1" x14ac:dyDescent="0.25">
      <c r="A89" s="370" t="s">
        <v>154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59">
        <v>4607111033659</v>
      </c>
      <c r="E90" s="360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5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28</v>
      </c>
      <c r="Y90" s="353">
        <f>IFERROR(IF(X90="","",X90),"")</f>
        <v>28</v>
      </c>
      <c r="Z90" s="36">
        <f>IFERROR(IF(X90="","",X90*0.01788),"")</f>
        <v>0.50063999999999997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63"/>
      <c r="B91" s="364"/>
      <c r="C91" s="364"/>
      <c r="D91" s="364"/>
      <c r="E91" s="364"/>
      <c r="F91" s="364"/>
      <c r="G91" s="364"/>
      <c r="H91" s="364"/>
      <c r="I91" s="364"/>
      <c r="J91" s="364"/>
      <c r="K91" s="364"/>
      <c r="L91" s="364"/>
      <c r="M91" s="364"/>
      <c r="N91" s="364"/>
      <c r="O91" s="365"/>
      <c r="P91" s="367" t="s">
        <v>72</v>
      </c>
      <c r="Q91" s="368"/>
      <c r="R91" s="368"/>
      <c r="S91" s="368"/>
      <c r="T91" s="368"/>
      <c r="U91" s="368"/>
      <c r="V91" s="369"/>
      <c r="W91" s="37" t="s">
        <v>69</v>
      </c>
      <c r="X91" s="354">
        <f>IFERROR(SUM(X90:X90),"0")</f>
        <v>28</v>
      </c>
      <c r="Y91" s="354">
        <f>IFERROR(SUM(Y90:Y90),"0")</f>
        <v>28</v>
      </c>
      <c r="Z91" s="354">
        <f>IFERROR(IF(Z90="",0,Z90),"0")</f>
        <v>0.50063999999999997</v>
      </c>
      <c r="AA91" s="355"/>
      <c r="AB91" s="355"/>
      <c r="AC91" s="355"/>
    </row>
    <row r="92" spans="1:68" x14ac:dyDescent="0.2">
      <c r="A92" s="364"/>
      <c r="B92" s="364"/>
      <c r="C92" s="364"/>
      <c r="D92" s="364"/>
      <c r="E92" s="364"/>
      <c r="F92" s="364"/>
      <c r="G92" s="364"/>
      <c r="H92" s="364"/>
      <c r="I92" s="364"/>
      <c r="J92" s="364"/>
      <c r="K92" s="364"/>
      <c r="L92" s="364"/>
      <c r="M92" s="364"/>
      <c r="N92" s="364"/>
      <c r="O92" s="365"/>
      <c r="P92" s="367" t="s">
        <v>72</v>
      </c>
      <c r="Q92" s="368"/>
      <c r="R92" s="368"/>
      <c r="S92" s="368"/>
      <c r="T92" s="368"/>
      <c r="U92" s="368"/>
      <c r="V92" s="369"/>
      <c r="W92" s="37" t="s">
        <v>73</v>
      </c>
      <c r="X92" s="354">
        <f>IFERROR(SUMPRODUCT(X90:X90*H90:H90),"0")</f>
        <v>100.8</v>
      </c>
      <c r="Y92" s="354">
        <f>IFERROR(SUMPRODUCT(Y90:Y90*H90:H90),"0")</f>
        <v>100.8</v>
      </c>
      <c r="Z92" s="37"/>
      <c r="AA92" s="355"/>
      <c r="AB92" s="355"/>
      <c r="AC92" s="355"/>
    </row>
    <row r="93" spans="1:68" ht="16.5" customHeight="1" x14ac:dyDescent="0.25">
      <c r="A93" s="375" t="s">
        <v>183</v>
      </c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  <c r="X93" s="364"/>
      <c r="Y93" s="364"/>
      <c r="Z93" s="364"/>
      <c r="AA93" s="346"/>
      <c r="AB93" s="346"/>
      <c r="AC93" s="346"/>
    </row>
    <row r="94" spans="1:68" ht="14.25" customHeight="1" x14ac:dyDescent="0.25">
      <c r="A94" s="370" t="s">
        <v>184</v>
      </c>
      <c r="B94" s="364"/>
      <c r="C94" s="364"/>
      <c r="D94" s="364"/>
      <c r="E94" s="364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59">
        <v>4607111034120</v>
      </c>
      <c r="E95" s="360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0</v>
      </c>
      <c r="Y95" s="353">
        <f>IFERROR(IF(X95="","",X95),"")</f>
        <v>0</v>
      </c>
      <c r="Z95" s="36">
        <f>IFERROR(IF(X95="","",X95*0.01788),"")</f>
        <v>0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59">
        <v>4607111034137</v>
      </c>
      <c r="E96" s="360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126</v>
      </c>
      <c r="Y96" s="353">
        <f>IFERROR(IF(X96="","",X96),"")</f>
        <v>126</v>
      </c>
      <c r="Z96" s="36">
        <f>IFERROR(IF(X96="","",X96*0.01788),"")</f>
        <v>2.2528800000000002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542.25360000000001</v>
      </c>
      <c r="BN96" s="67">
        <f>IFERROR(Y96*I96,"0")</f>
        <v>542.25360000000001</v>
      </c>
      <c r="BO96" s="67">
        <f>IFERROR(X96/J96,"0")</f>
        <v>1.8</v>
      </c>
      <c r="BP96" s="67">
        <f>IFERROR(Y96/J96,"0")</f>
        <v>1.8</v>
      </c>
    </row>
    <row r="97" spans="1:68" x14ac:dyDescent="0.2">
      <c r="A97" s="363"/>
      <c r="B97" s="364"/>
      <c r="C97" s="364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65"/>
      <c r="P97" s="367" t="s">
        <v>72</v>
      </c>
      <c r="Q97" s="368"/>
      <c r="R97" s="368"/>
      <c r="S97" s="368"/>
      <c r="T97" s="368"/>
      <c r="U97" s="368"/>
      <c r="V97" s="369"/>
      <c r="W97" s="37" t="s">
        <v>69</v>
      </c>
      <c r="X97" s="354">
        <f>IFERROR(SUM(X95:X96),"0")</f>
        <v>126</v>
      </c>
      <c r="Y97" s="354">
        <f>IFERROR(SUM(Y95:Y96),"0")</f>
        <v>126</v>
      </c>
      <c r="Z97" s="354">
        <f>IFERROR(IF(Z95="",0,Z95),"0")+IFERROR(IF(Z96="",0,Z96),"0")</f>
        <v>2.2528800000000002</v>
      </c>
      <c r="AA97" s="355"/>
      <c r="AB97" s="355"/>
      <c r="AC97" s="355"/>
    </row>
    <row r="98" spans="1:68" x14ac:dyDescent="0.2">
      <c r="A98" s="364"/>
      <c r="B98" s="364"/>
      <c r="C98" s="364"/>
      <c r="D98" s="364"/>
      <c r="E98" s="364"/>
      <c r="F98" s="364"/>
      <c r="G98" s="364"/>
      <c r="H98" s="364"/>
      <c r="I98" s="364"/>
      <c r="J98" s="364"/>
      <c r="K98" s="364"/>
      <c r="L98" s="364"/>
      <c r="M98" s="364"/>
      <c r="N98" s="364"/>
      <c r="O98" s="365"/>
      <c r="P98" s="367" t="s">
        <v>72</v>
      </c>
      <c r="Q98" s="368"/>
      <c r="R98" s="368"/>
      <c r="S98" s="368"/>
      <c r="T98" s="368"/>
      <c r="U98" s="368"/>
      <c r="V98" s="369"/>
      <c r="W98" s="37" t="s">
        <v>73</v>
      </c>
      <c r="X98" s="354">
        <f>IFERROR(SUMPRODUCT(X95:X96*H95:H96),"0")</f>
        <v>453.6</v>
      </c>
      <c r="Y98" s="354">
        <f>IFERROR(SUMPRODUCT(Y95:Y96*H95:H96),"0")</f>
        <v>453.6</v>
      </c>
      <c r="Z98" s="37"/>
      <c r="AA98" s="355"/>
      <c r="AB98" s="355"/>
      <c r="AC98" s="355"/>
    </row>
    <row r="99" spans="1:68" ht="16.5" customHeight="1" x14ac:dyDescent="0.25">
      <c r="A99" s="375" t="s">
        <v>191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46"/>
      <c r="AB99" s="346"/>
      <c r="AC99" s="346"/>
    </row>
    <row r="100" spans="1:68" ht="14.25" customHeight="1" x14ac:dyDescent="0.25">
      <c r="A100" s="370" t="s">
        <v>154</v>
      </c>
      <c r="B100" s="364"/>
      <c r="C100" s="364"/>
      <c r="D100" s="364"/>
      <c r="E100" s="364"/>
      <c r="F100" s="364"/>
      <c r="G100" s="364"/>
      <c r="H100" s="364"/>
      <c r="I100" s="364"/>
      <c r="J100" s="364"/>
      <c r="K100" s="364"/>
      <c r="L100" s="364"/>
      <c r="M100" s="364"/>
      <c r="N100" s="364"/>
      <c r="O100" s="364"/>
      <c r="P100" s="364"/>
      <c r="Q100" s="364"/>
      <c r="R100" s="364"/>
      <c r="S100" s="364"/>
      <c r="T100" s="364"/>
      <c r="U100" s="364"/>
      <c r="V100" s="364"/>
      <c r="W100" s="364"/>
      <c r="X100" s="364"/>
      <c r="Y100" s="364"/>
      <c r="Z100" s="364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59">
        <v>4607111033628</v>
      </c>
      <c r="E101" s="360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6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0</v>
      </c>
      <c r="Y101" s="353">
        <f t="shared" ref="Y101:Y106" si="17">IFERROR(IF(X101="","",X101),"")</f>
        <v>0</v>
      </c>
      <c r="Z101" s="36">
        <f t="shared" ref="Z101:Z106" si="18">IFERROR(IF(X101="","",X101*0.01788),"")</f>
        <v>0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0</v>
      </c>
      <c r="BN101" s="67">
        <f t="shared" ref="BN101:BN106" si="20">IFERROR(Y101*I101,"0")</f>
        <v>0</v>
      </c>
      <c r="BO101" s="67">
        <f t="shared" ref="BO101:BO106" si="21">IFERROR(X101/J101,"0")</f>
        <v>0</v>
      </c>
      <c r="BP101" s="67">
        <f t="shared" ref="BP101:BP106" si="22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59">
        <v>4607111033451</v>
      </c>
      <c r="E102" s="360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4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0</v>
      </c>
      <c r="Y102" s="353">
        <f t="shared" si="17"/>
        <v>0</v>
      </c>
      <c r="Z102" s="36">
        <f t="shared" si="18"/>
        <v>0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0</v>
      </c>
      <c r="BN102" s="67">
        <f t="shared" si="20"/>
        <v>0</v>
      </c>
      <c r="BO102" s="67">
        <f t="shared" si="21"/>
        <v>0</v>
      </c>
      <c r="BP102" s="67">
        <f t="shared" si="22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59">
        <v>4607111035141</v>
      </c>
      <c r="E103" s="360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1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0</v>
      </c>
      <c r="Y103" s="353">
        <f t="shared" si="17"/>
        <v>0</v>
      </c>
      <c r="Z103" s="36">
        <f t="shared" si="18"/>
        <v>0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0</v>
      </c>
      <c r="BN103" s="67">
        <f t="shared" si="20"/>
        <v>0</v>
      </c>
      <c r="BO103" s="67">
        <f t="shared" si="21"/>
        <v>0</v>
      </c>
      <c r="BP103" s="67">
        <f t="shared" si="22"/>
        <v>0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59">
        <v>4607111033444</v>
      </c>
      <c r="E104" s="360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9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14</v>
      </c>
      <c r="Y104" s="353">
        <f t="shared" si="17"/>
        <v>14</v>
      </c>
      <c r="Z104" s="36">
        <f t="shared" si="18"/>
        <v>0.25031999999999999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60.250400000000006</v>
      </c>
      <c r="BN104" s="67">
        <f t="shared" si="20"/>
        <v>60.250400000000006</v>
      </c>
      <c r="BO104" s="67">
        <f t="shared" si="21"/>
        <v>0.2</v>
      </c>
      <c r="BP104" s="67">
        <f t="shared" si="22"/>
        <v>0.2</v>
      </c>
    </row>
    <row r="105" spans="1:68" ht="27" customHeight="1" x14ac:dyDescent="0.25">
      <c r="A105" s="54" t="s">
        <v>203</v>
      </c>
      <c r="B105" s="54" t="s">
        <v>204</v>
      </c>
      <c r="C105" s="31">
        <v>4301135290</v>
      </c>
      <c r="D105" s="359">
        <v>4607111035028</v>
      </c>
      <c r="E105" s="360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0</v>
      </c>
      <c r="Y105" s="353">
        <f t="shared" si="17"/>
        <v>0</v>
      </c>
      <c r="Z105" s="36">
        <f t="shared" si="18"/>
        <v>0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0</v>
      </c>
      <c r="BN105" s="67">
        <f t="shared" si="20"/>
        <v>0</v>
      </c>
      <c r="BO105" s="67">
        <f t="shared" si="21"/>
        <v>0</v>
      </c>
      <c r="BP105" s="67">
        <f t="shared" si="22"/>
        <v>0</v>
      </c>
    </row>
    <row r="106" spans="1:68" ht="27" customHeight="1" x14ac:dyDescent="0.25">
      <c r="A106" s="54" t="s">
        <v>205</v>
      </c>
      <c r="B106" s="54" t="s">
        <v>206</v>
      </c>
      <c r="C106" s="31">
        <v>4301135285</v>
      </c>
      <c r="D106" s="359">
        <v>4607111036407</v>
      </c>
      <c r="E106" s="360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63"/>
      <c r="B107" s="364"/>
      <c r="C107" s="364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5"/>
      <c r="P107" s="367" t="s">
        <v>72</v>
      </c>
      <c r="Q107" s="368"/>
      <c r="R107" s="368"/>
      <c r="S107" s="368"/>
      <c r="T107" s="368"/>
      <c r="U107" s="368"/>
      <c r="V107" s="369"/>
      <c r="W107" s="37" t="s">
        <v>69</v>
      </c>
      <c r="X107" s="354">
        <f>IFERROR(SUM(X101:X106),"0")</f>
        <v>14</v>
      </c>
      <c r="Y107" s="354">
        <f>IFERROR(SUM(Y101:Y106),"0")</f>
        <v>14</v>
      </c>
      <c r="Z107" s="354">
        <f>IFERROR(IF(Z101="",0,Z101),"0")+IFERROR(IF(Z102="",0,Z102),"0")+IFERROR(IF(Z103="",0,Z103),"0")+IFERROR(IF(Z104="",0,Z104),"0")+IFERROR(IF(Z105="",0,Z105),"0")+IFERROR(IF(Z106="",0,Z106),"0")</f>
        <v>0.25031999999999999</v>
      </c>
      <c r="AA107" s="355"/>
      <c r="AB107" s="355"/>
      <c r="AC107" s="355"/>
    </row>
    <row r="108" spans="1:68" x14ac:dyDescent="0.2">
      <c r="A108" s="364"/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5"/>
      <c r="P108" s="367" t="s">
        <v>72</v>
      </c>
      <c r="Q108" s="368"/>
      <c r="R108" s="368"/>
      <c r="S108" s="368"/>
      <c r="T108" s="368"/>
      <c r="U108" s="368"/>
      <c r="V108" s="369"/>
      <c r="W108" s="37" t="s">
        <v>73</v>
      </c>
      <c r="X108" s="354">
        <f>IFERROR(SUMPRODUCT(X101:X106*H101:H106),"0")</f>
        <v>50.4</v>
      </c>
      <c r="Y108" s="354">
        <f>IFERROR(SUMPRODUCT(Y101:Y106*H101:H106),"0")</f>
        <v>50.4</v>
      </c>
      <c r="Z108" s="37"/>
      <c r="AA108" s="355"/>
      <c r="AB108" s="355"/>
      <c r="AC108" s="355"/>
    </row>
    <row r="109" spans="1:68" ht="16.5" customHeight="1" x14ac:dyDescent="0.25">
      <c r="A109" s="375" t="s">
        <v>208</v>
      </c>
      <c r="B109" s="364"/>
      <c r="C109" s="364"/>
      <c r="D109" s="364"/>
      <c r="E109" s="364"/>
      <c r="F109" s="364"/>
      <c r="G109" s="364"/>
      <c r="H109" s="364"/>
      <c r="I109" s="364"/>
      <c r="J109" s="364"/>
      <c r="K109" s="364"/>
      <c r="L109" s="364"/>
      <c r="M109" s="364"/>
      <c r="N109" s="364"/>
      <c r="O109" s="364"/>
      <c r="P109" s="364"/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46"/>
      <c r="AB109" s="346"/>
      <c r="AC109" s="346"/>
    </row>
    <row r="110" spans="1:68" ht="14.25" customHeight="1" x14ac:dyDescent="0.25">
      <c r="A110" s="370" t="s">
        <v>148</v>
      </c>
      <c r="B110" s="364"/>
      <c r="C110" s="364"/>
      <c r="D110" s="364"/>
      <c r="E110" s="364"/>
      <c r="F110" s="364"/>
      <c r="G110" s="364"/>
      <c r="H110" s="364"/>
      <c r="I110" s="364"/>
      <c r="J110" s="364"/>
      <c r="K110" s="364"/>
      <c r="L110" s="364"/>
      <c r="M110" s="364"/>
      <c r="N110" s="364"/>
      <c r="O110" s="364"/>
      <c r="P110" s="364"/>
      <c r="Q110" s="364"/>
      <c r="R110" s="364"/>
      <c r="S110" s="364"/>
      <c r="T110" s="364"/>
      <c r="U110" s="364"/>
      <c r="V110" s="364"/>
      <c r="W110" s="364"/>
      <c r="X110" s="364"/>
      <c r="Y110" s="364"/>
      <c r="Z110" s="364"/>
      <c r="AA110" s="347"/>
      <c r="AB110" s="347"/>
      <c r="AC110" s="347"/>
    </row>
    <row r="111" spans="1:68" ht="27" customHeight="1" x14ac:dyDescent="0.25">
      <c r="A111" s="54" t="s">
        <v>209</v>
      </c>
      <c r="B111" s="54" t="s">
        <v>210</v>
      </c>
      <c r="C111" s="31">
        <v>4301136042</v>
      </c>
      <c r="D111" s="359">
        <v>4607025784012</v>
      </c>
      <c r="E111" s="360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3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59">
        <v>4607025784319</v>
      </c>
      <c r="E112" s="360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0</v>
      </c>
      <c r="Y112" s="353">
        <f>IFERROR(IF(X112="","",X112),"")</f>
        <v>0</v>
      </c>
      <c r="Z112" s="36">
        <f>IFERROR(IF(X112="","",X112*0.01788),"")</f>
        <v>0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59">
        <v>4607111035370</v>
      </c>
      <c r="E113" s="360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2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24</v>
      </c>
      <c r="Y113" s="353">
        <f>IFERROR(IF(X113="","",X113),"")</f>
        <v>24</v>
      </c>
      <c r="Z113" s="36">
        <f>IFERROR(IF(X113="","",X113*0.0155),"")</f>
        <v>0.372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83.135999999999996</v>
      </c>
      <c r="BN113" s="67">
        <f>IFERROR(Y113*I113,"0")</f>
        <v>83.135999999999996</v>
      </c>
      <c r="BO113" s="67">
        <f>IFERROR(X113/J113,"0")</f>
        <v>0.2857142857142857</v>
      </c>
      <c r="BP113" s="67">
        <f>IFERROR(Y113/J113,"0")</f>
        <v>0.2857142857142857</v>
      </c>
    </row>
    <row r="114" spans="1:68" ht="16.5" customHeight="1" x14ac:dyDescent="0.25">
      <c r="A114" s="54" t="s">
        <v>218</v>
      </c>
      <c r="B114" s="54" t="s">
        <v>219</v>
      </c>
      <c r="C114" s="31">
        <v>4301136089</v>
      </c>
      <c r="D114" s="359">
        <v>4607111035370</v>
      </c>
      <c r="E114" s="360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41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63"/>
      <c r="B115" s="364"/>
      <c r="C115" s="364"/>
      <c r="D115" s="364"/>
      <c r="E115" s="364"/>
      <c r="F115" s="364"/>
      <c r="G115" s="364"/>
      <c r="H115" s="364"/>
      <c r="I115" s="364"/>
      <c r="J115" s="364"/>
      <c r="K115" s="364"/>
      <c r="L115" s="364"/>
      <c r="M115" s="364"/>
      <c r="N115" s="364"/>
      <c r="O115" s="365"/>
      <c r="P115" s="367" t="s">
        <v>72</v>
      </c>
      <c r="Q115" s="368"/>
      <c r="R115" s="368"/>
      <c r="S115" s="368"/>
      <c r="T115" s="368"/>
      <c r="U115" s="368"/>
      <c r="V115" s="369"/>
      <c r="W115" s="37" t="s">
        <v>69</v>
      </c>
      <c r="X115" s="354">
        <f>IFERROR(SUM(X111:X114),"0")</f>
        <v>24</v>
      </c>
      <c r="Y115" s="354">
        <f>IFERROR(SUM(Y111:Y114),"0")</f>
        <v>24</v>
      </c>
      <c r="Z115" s="354">
        <f>IFERROR(IF(Z111="",0,Z111),"0")+IFERROR(IF(Z112="",0,Z112),"0")+IFERROR(IF(Z113="",0,Z113),"0")+IFERROR(IF(Z114="",0,Z114),"0")</f>
        <v>0.372</v>
      </c>
      <c r="AA115" s="355"/>
      <c r="AB115" s="355"/>
      <c r="AC115" s="355"/>
    </row>
    <row r="116" spans="1:68" x14ac:dyDescent="0.2">
      <c r="A116" s="364"/>
      <c r="B116" s="364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5"/>
      <c r="P116" s="367" t="s">
        <v>72</v>
      </c>
      <c r="Q116" s="368"/>
      <c r="R116" s="368"/>
      <c r="S116" s="368"/>
      <c r="T116" s="368"/>
      <c r="U116" s="368"/>
      <c r="V116" s="369"/>
      <c r="W116" s="37" t="s">
        <v>73</v>
      </c>
      <c r="X116" s="354">
        <f>IFERROR(SUMPRODUCT(X111:X114*H111:H114),"0")</f>
        <v>73.92</v>
      </c>
      <c r="Y116" s="354">
        <f>IFERROR(SUMPRODUCT(Y111:Y114*H111:H114),"0")</f>
        <v>73.92</v>
      </c>
      <c r="Z116" s="37"/>
      <c r="AA116" s="355"/>
      <c r="AB116" s="355"/>
      <c r="AC116" s="355"/>
    </row>
    <row r="117" spans="1:68" ht="16.5" customHeight="1" x14ac:dyDescent="0.25">
      <c r="A117" s="375" t="s">
        <v>221</v>
      </c>
      <c r="B117" s="364"/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4"/>
      <c r="N117" s="364"/>
      <c r="O117" s="364"/>
      <c r="P117" s="364"/>
      <c r="Q117" s="364"/>
      <c r="R117" s="364"/>
      <c r="S117" s="364"/>
      <c r="T117" s="364"/>
      <c r="U117" s="364"/>
      <c r="V117" s="364"/>
      <c r="W117" s="364"/>
      <c r="X117" s="364"/>
      <c r="Y117" s="364"/>
      <c r="Z117" s="364"/>
      <c r="AA117" s="346"/>
      <c r="AB117" s="346"/>
      <c r="AC117" s="346"/>
    </row>
    <row r="118" spans="1:68" ht="14.25" customHeight="1" x14ac:dyDescent="0.25">
      <c r="A118" s="370" t="s">
        <v>63</v>
      </c>
      <c r="B118" s="364"/>
      <c r="C118" s="364"/>
      <c r="D118" s="364"/>
      <c r="E118" s="364"/>
      <c r="F118" s="364"/>
      <c r="G118" s="364"/>
      <c r="H118" s="364"/>
      <c r="I118" s="364"/>
      <c r="J118" s="364"/>
      <c r="K118" s="364"/>
      <c r="L118" s="364"/>
      <c r="M118" s="364"/>
      <c r="N118" s="364"/>
      <c r="O118" s="364"/>
      <c r="P118" s="364"/>
      <c r="Q118" s="364"/>
      <c r="R118" s="364"/>
      <c r="S118" s="364"/>
      <c r="T118" s="364"/>
      <c r="U118" s="364"/>
      <c r="V118" s="364"/>
      <c r="W118" s="364"/>
      <c r="X118" s="364"/>
      <c r="Y118" s="364"/>
      <c r="Z118" s="364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59">
        <v>4607111039262</v>
      </c>
      <c r="E119" s="360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0</v>
      </c>
      <c r="Y119" s="353">
        <f>IFERROR(IF(X119="","",X119),"")</f>
        <v>0</v>
      </c>
      <c r="Z119" s="36">
        <f>IFERROR(IF(X119="","",X119*0.0155),"")</f>
        <v>0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4301070976</v>
      </c>
      <c r="D120" s="359">
        <v>4607111034144</v>
      </c>
      <c r="E120" s="360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59">
        <v>4607111039248</v>
      </c>
      <c r="E121" s="360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24</v>
      </c>
      <c r="Y121" s="353">
        <f>IFERROR(IF(X121="","",X121),"")</f>
        <v>24</v>
      </c>
      <c r="Z121" s="36">
        <f>IFERROR(IF(X121="","",X121*0.0155),"")</f>
        <v>0.372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175.2</v>
      </c>
      <c r="BN121" s="67">
        <f>IFERROR(Y121*I121,"0")</f>
        <v>175.2</v>
      </c>
      <c r="BO121" s="67">
        <f>IFERROR(X121/J121,"0")</f>
        <v>0.2857142857142857</v>
      </c>
      <c r="BP121" s="67">
        <f>IFERROR(Y121/J121,"0")</f>
        <v>0.2857142857142857</v>
      </c>
    </row>
    <row r="122" spans="1:68" ht="27" customHeight="1" x14ac:dyDescent="0.25">
      <c r="A122" s="54" t="s">
        <v>228</v>
      </c>
      <c r="B122" s="54" t="s">
        <v>229</v>
      </c>
      <c r="C122" s="31">
        <v>4301071049</v>
      </c>
      <c r="D122" s="359">
        <v>4607111039293</v>
      </c>
      <c r="E122" s="360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0</v>
      </c>
      <c r="Y122" s="353">
        <f>IFERROR(IF(X122="","",X122),"")</f>
        <v>0</v>
      </c>
      <c r="Z122" s="36">
        <f>IFERROR(IF(X122="","",X122*0.0155),"")</f>
        <v>0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59">
        <v>4607111039279</v>
      </c>
      <c r="E123" s="360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0</v>
      </c>
      <c r="Y123" s="353">
        <f>IFERROR(IF(X123="","",X123),"")</f>
        <v>0</v>
      </c>
      <c r="Z123" s="36">
        <f>IFERROR(IF(X123="","",X123*0.0155),"")</f>
        <v>0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363"/>
      <c r="B124" s="364"/>
      <c r="C124" s="364"/>
      <c r="D124" s="364"/>
      <c r="E124" s="364"/>
      <c r="F124" s="364"/>
      <c r="G124" s="364"/>
      <c r="H124" s="364"/>
      <c r="I124" s="364"/>
      <c r="J124" s="364"/>
      <c r="K124" s="364"/>
      <c r="L124" s="364"/>
      <c r="M124" s="364"/>
      <c r="N124" s="364"/>
      <c r="O124" s="365"/>
      <c r="P124" s="367" t="s">
        <v>72</v>
      </c>
      <c r="Q124" s="368"/>
      <c r="R124" s="368"/>
      <c r="S124" s="368"/>
      <c r="T124" s="368"/>
      <c r="U124" s="368"/>
      <c r="V124" s="369"/>
      <c r="W124" s="37" t="s">
        <v>69</v>
      </c>
      <c r="X124" s="354">
        <f>IFERROR(SUM(X119:X123),"0")</f>
        <v>24</v>
      </c>
      <c r="Y124" s="354">
        <f>IFERROR(SUM(Y119:Y123),"0")</f>
        <v>24</v>
      </c>
      <c r="Z124" s="354">
        <f>IFERROR(IF(Z119="",0,Z119),"0")+IFERROR(IF(Z120="",0,Z120),"0")+IFERROR(IF(Z121="",0,Z121),"0")+IFERROR(IF(Z122="",0,Z122),"0")+IFERROR(IF(Z123="",0,Z123),"0")</f>
        <v>0.372</v>
      </c>
      <c r="AA124" s="355"/>
      <c r="AB124" s="355"/>
      <c r="AC124" s="355"/>
    </row>
    <row r="125" spans="1:68" x14ac:dyDescent="0.2">
      <c r="A125" s="364"/>
      <c r="B125" s="364"/>
      <c r="C125" s="364"/>
      <c r="D125" s="364"/>
      <c r="E125" s="364"/>
      <c r="F125" s="364"/>
      <c r="G125" s="364"/>
      <c r="H125" s="364"/>
      <c r="I125" s="364"/>
      <c r="J125" s="364"/>
      <c r="K125" s="364"/>
      <c r="L125" s="364"/>
      <c r="M125" s="364"/>
      <c r="N125" s="364"/>
      <c r="O125" s="365"/>
      <c r="P125" s="367" t="s">
        <v>72</v>
      </c>
      <c r="Q125" s="368"/>
      <c r="R125" s="368"/>
      <c r="S125" s="368"/>
      <c r="T125" s="368"/>
      <c r="U125" s="368"/>
      <c r="V125" s="369"/>
      <c r="W125" s="37" t="s">
        <v>73</v>
      </c>
      <c r="X125" s="354">
        <f>IFERROR(SUMPRODUCT(X119:X123*H119:H123),"0")</f>
        <v>168</v>
      </c>
      <c r="Y125" s="354">
        <f>IFERROR(SUMPRODUCT(Y119:Y123*H119:H123),"0")</f>
        <v>168</v>
      </c>
      <c r="Z125" s="37"/>
      <c r="AA125" s="355"/>
      <c r="AB125" s="355"/>
      <c r="AC125" s="355"/>
    </row>
    <row r="126" spans="1:68" ht="16.5" customHeight="1" x14ac:dyDescent="0.25">
      <c r="A126" s="375" t="s">
        <v>232</v>
      </c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4"/>
      <c r="W126" s="364"/>
      <c r="X126" s="364"/>
      <c r="Y126" s="364"/>
      <c r="Z126" s="364"/>
      <c r="AA126" s="346"/>
      <c r="AB126" s="346"/>
      <c r="AC126" s="346"/>
    </row>
    <row r="127" spans="1:68" ht="14.25" customHeight="1" x14ac:dyDescent="0.25">
      <c r="A127" s="370" t="s">
        <v>154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364"/>
      <c r="Z127" s="364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59">
        <v>4607111034014</v>
      </c>
      <c r="E128" s="360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14</v>
      </c>
      <c r="Y128" s="353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51.850399999999993</v>
      </c>
      <c r="BN128" s="67">
        <f>IFERROR(Y128*I128,"0")</f>
        <v>51.850399999999993</v>
      </c>
      <c r="BO128" s="67">
        <f>IFERROR(X128/J128,"0")</f>
        <v>0.2</v>
      </c>
      <c r="BP128" s="67">
        <f>IFERROR(Y128/J128,"0")</f>
        <v>0.2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59">
        <v>4607111033994</v>
      </c>
      <c r="E129" s="360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3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28</v>
      </c>
      <c r="Y129" s="353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103.70079999999999</v>
      </c>
      <c r="BN129" s="67">
        <f>IFERROR(Y129*I129,"0")</f>
        <v>103.70079999999999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363"/>
      <c r="B130" s="364"/>
      <c r="C130" s="364"/>
      <c r="D130" s="364"/>
      <c r="E130" s="364"/>
      <c r="F130" s="364"/>
      <c r="G130" s="364"/>
      <c r="H130" s="364"/>
      <c r="I130" s="364"/>
      <c r="J130" s="364"/>
      <c r="K130" s="364"/>
      <c r="L130" s="364"/>
      <c r="M130" s="364"/>
      <c r="N130" s="364"/>
      <c r="O130" s="365"/>
      <c r="P130" s="367" t="s">
        <v>72</v>
      </c>
      <c r="Q130" s="368"/>
      <c r="R130" s="368"/>
      <c r="S130" s="368"/>
      <c r="T130" s="368"/>
      <c r="U130" s="368"/>
      <c r="V130" s="369"/>
      <c r="W130" s="37" t="s">
        <v>69</v>
      </c>
      <c r="X130" s="354">
        <f>IFERROR(SUM(X128:X129),"0")</f>
        <v>42</v>
      </c>
      <c r="Y130" s="354">
        <f>IFERROR(SUM(Y128:Y129),"0")</f>
        <v>42</v>
      </c>
      <c r="Z130" s="354">
        <f>IFERROR(IF(Z128="",0,Z128),"0")+IFERROR(IF(Z129="",0,Z129),"0")</f>
        <v>0.75095999999999996</v>
      </c>
      <c r="AA130" s="355"/>
      <c r="AB130" s="355"/>
      <c r="AC130" s="355"/>
    </row>
    <row r="131" spans="1:68" x14ac:dyDescent="0.2">
      <c r="A131" s="364"/>
      <c r="B131" s="364"/>
      <c r="C131" s="364"/>
      <c r="D131" s="364"/>
      <c r="E131" s="364"/>
      <c r="F131" s="364"/>
      <c r="G131" s="364"/>
      <c r="H131" s="364"/>
      <c r="I131" s="364"/>
      <c r="J131" s="364"/>
      <c r="K131" s="364"/>
      <c r="L131" s="364"/>
      <c r="M131" s="364"/>
      <c r="N131" s="364"/>
      <c r="O131" s="365"/>
      <c r="P131" s="367" t="s">
        <v>72</v>
      </c>
      <c r="Q131" s="368"/>
      <c r="R131" s="368"/>
      <c r="S131" s="368"/>
      <c r="T131" s="368"/>
      <c r="U131" s="368"/>
      <c r="V131" s="369"/>
      <c r="W131" s="37" t="s">
        <v>73</v>
      </c>
      <c r="X131" s="354">
        <f>IFERROR(SUMPRODUCT(X128:X129*H128:H129),"0")</f>
        <v>126</v>
      </c>
      <c r="Y131" s="354">
        <f>IFERROR(SUMPRODUCT(Y128:Y129*H128:H129),"0")</f>
        <v>126</v>
      </c>
      <c r="Z131" s="37"/>
      <c r="AA131" s="355"/>
      <c r="AB131" s="355"/>
      <c r="AC131" s="355"/>
    </row>
    <row r="132" spans="1:68" ht="16.5" customHeight="1" x14ac:dyDescent="0.25">
      <c r="A132" s="375" t="s">
        <v>238</v>
      </c>
      <c r="B132" s="364"/>
      <c r="C132" s="364"/>
      <c r="D132" s="364"/>
      <c r="E132" s="364"/>
      <c r="F132" s="364"/>
      <c r="G132" s="364"/>
      <c r="H132" s="364"/>
      <c r="I132" s="364"/>
      <c r="J132" s="364"/>
      <c r="K132" s="364"/>
      <c r="L132" s="364"/>
      <c r="M132" s="364"/>
      <c r="N132" s="364"/>
      <c r="O132" s="364"/>
      <c r="P132" s="364"/>
      <c r="Q132" s="364"/>
      <c r="R132" s="364"/>
      <c r="S132" s="364"/>
      <c r="T132" s="364"/>
      <c r="U132" s="364"/>
      <c r="V132" s="364"/>
      <c r="W132" s="364"/>
      <c r="X132" s="364"/>
      <c r="Y132" s="364"/>
      <c r="Z132" s="364"/>
      <c r="AA132" s="346"/>
      <c r="AB132" s="346"/>
      <c r="AC132" s="346"/>
    </row>
    <row r="133" spans="1:68" ht="14.25" customHeight="1" x14ac:dyDescent="0.25">
      <c r="A133" s="370" t="s">
        <v>154</v>
      </c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364"/>
      <c r="Z133" s="364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59">
        <v>4607111039095</v>
      </c>
      <c r="E134" s="360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7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42</v>
      </c>
      <c r="Y134" s="353">
        <f>IFERROR(IF(X134="","",X134),"")</f>
        <v>42</v>
      </c>
      <c r="Z134" s="36">
        <f>IFERROR(IF(X134="","",X134*0.01788),"")</f>
        <v>0.75095999999999996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157.416</v>
      </c>
      <c r="BN134" s="67">
        <f>IFERROR(Y134*I134,"0")</f>
        <v>157.416</v>
      </c>
      <c r="BO134" s="67">
        <f>IFERROR(X134/J134,"0")</f>
        <v>0.6</v>
      </c>
      <c r="BP134" s="67">
        <f>IFERROR(Y134/J134,"0")</f>
        <v>0.6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59">
        <v>4607111034199</v>
      </c>
      <c r="E135" s="360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5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14</v>
      </c>
      <c r="Y135" s="353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51.850399999999993</v>
      </c>
      <c r="BN135" s="67">
        <f>IFERROR(Y135*I135,"0")</f>
        <v>51.850399999999993</v>
      </c>
      <c r="BO135" s="67">
        <f>IFERROR(X135/J135,"0")</f>
        <v>0.2</v>
      </c>
      <c r="BP135" s="67">
        <f>IFERROR(Y135/J135,"0")</f>
        <v>0.2</v>
      </c>
    </row>
    <row r="136" spans="1:68" x14ac:dyDescent="0.2">
      <c r="A136" s="363"/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5"/>
      <c r="P136" s="367" t="s">
        <v>72</v>
      </c>
      <c r="Q136" s="368"/>
      <c r="R136" s="368"/>
      <c r="S136" s="368"/>
      <c r="T136" s="368"/>
      <c r="U136" s="368"/>
      <c r="V136" s="369"/>
      <c r="W136" s="37" t="s">
        <v>69</v>
      </c>
      <c r="X136" s="354">
        <f>IFERROR(SUM(X134:X135),"0")</f>
        <v>56</v>
      </c>
      <c r="Y136" s="354">
        <f>IFERROR(SUM(Y134:Y135),"0")</f>
        <v>56</v>
      </c>
      <c r="Z136" s="354">
        <f>IFERROR(IF(Z134="",0,Z134),"0")+IFERROR(IF(Z135="",0,Z135),"0")</f>
        <v>1.0012799999999999</v>
      </c>
      <c r="AA136" s="355"/>
      <c r="AB136" s="355"/>
      <c r="AC136" s="355"/>
    </row>
    <row r="137" spans="1:68" x14ac:dyDescent="0.2">
      <c r="A137" s="364"/>
      <c r="B137" s="364"/>
      <c r="C137" s="364"/>
      <c r="D137" s="364"/>
      <c r="E137" s="364"/>
      <c r="F137" s="364"/>
      <c r="G137" s="364"/>
      <c r="H137" s="364"/>
      <c r="I137" s="364"/>
      <c r="J137" s="364"/>
      <c r="K137" s="364"/>
      <c r="L137" s="364"/>
      <c r="M137" s="364"/>
      <c r="N137" s="364"/>
      <c r="O137" s="365"/>
      <c r="P137" s="367" t="s">
        <v>72</v>
      </c>
      <c r="Q137" s="368"/>
      <c r="R137" s="368"/>
      <c r="S137" s="368"/>
      <c r="T137" s="368"/>
      <c r="U137" s="368"/>
      <c r="V137" s="369"/>
      <c r="W137" s="37" t="s">
        <v>73</v>
      </c>
      <c r="X137" s="354">
        <f>IFERROR(SUMPRODUCT(X134:X135*H134:H135),"0")</f>
        <v>168</v>
      </c>
      <c r="Y137" s="354">
        <f>IFERROR(SUMPRODUCT(Y134:Y135*H134:H135),"0")</f>
        <v>168</v>
      </c>
      <c r="Z137" s="37"/>
      <c r="AA137" s="355"/>
      <c r="AB137" s="355"/>
      <c r="AC137" s="355"/>
    </row>
    <row r="138" spans="1:68" ht="16.5" customHeight="1" x14ac:dyDescent="0.25">
      <c r="A138" s="375" t="s">
        <v>245</v>
      </c>
      <c r="B138" s="364"/>
      <c r="C138" s="364"/>
      <c r="D138" s="364"/>
      <c r="E138" s="364"/>
      <c r="F138" s="364"/>
      <c r="G138" s="364"/>
      <c r="H138" s="364"/>
      <c r="I138" s="364"/>
      <c r="J138" s="364"/>
      <c r="K138" s="364"/>
      <c r="L138" s="364"/>
      <c r="M138" s="364"/>
      <c r="N138" s="364"/>
      <c r="O138" s="364"/>
      <c r="P138" s="364"/>
      <c r="Q138" s="364"/>
      <c r="R138" s="364"/>
      <c r="S138" s="364"/>
      <c r="T138" s="364"/>
      <c r="U138" s="364"/>
      <c r="V138" s="364"/>
      <c r="W138" s="364"/>
      <c r="X138" s="364"/>
      <c r="Y138" s="364"/>
      <c r="Z138" s="364"/>
      <c r="AA138" s="346"/>
      <c r="AB138" s="346"/>
      <c r="AC138" s="346"/>
    </row>
    <row r="139" spans="1:68" ht="14.25" customHeight="1" x14ac:dyDescent="0.25">
      <c r="A139" s="370" t="s">
        <v>154</v>
      </c>
      <c r="B139" s="364"/>
      <c r="C139" s="364"/>
      <c r="D139" s="364"/>
      <c r="E139" s="364"/>
      <c r="F139" s="364"/>
      <c r="G139" s="364"/>
      <c r="H139" s="364"/>
      <c r="I139" s="364"/>
      <c r="J139" s="364"/>
      <c r="K139" s="364"/>
      <c r="L139" s="364"/>
      <c r="M139" s="364"/>
      <c r="N139" s="364"/>
      <c r="O139" s="364"/>
      <c r="P139" s="364"/>
      <c r="Q139" s="364"/>
      <c r="R139" s="364"/>
      <c r="S139" s="364"/>
      <c r="T139" s="364"/>
      <c r="U139" s="364"/>
      <c r="V139" s="364"/>
      <c r="W139" s="364"/>
      <c r="X139" s="364"/>
      <c r="Y139" s="364"/>
      <c r="Z139" s="364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59">
        <v>4607111034380</v>
      </c>
      <c r="E140" s="360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28</v>
      </c>
      <c r="Y140" s="353">
        <f>IFERROR(IF(X140="","",X140),"")</f>
        <v>28</v>
      </c>
      <c r="Z140" s="36">
        <f>IFERROR(IF(X140="","",X140*0.01788),"")</f>
        <v>0.50063999999999997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91.839999999999989</v>
      </c>
      <c r="BN140" s="67">
        <f>IFERROR(Y140*I140,"0")</f>
        <v>91.839999999999989</v>
      </c>
      <c r="BO140" s="67">
        <f>IFERROR(X140/J140,"0")</f>
        <v>0.4</v>
      </c>
      <c r="BP140" s="67">
        <f>IFERROR(Y140/J140,"0")</f>
        <v>0.4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59">
        <v>4607111034397</v>
      </c>
      <c r="E141" s="360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0</v>
      </c>
      <c r="Y141" s="353">
        <f>IFERROR(IF(X141="","",X141),"")</f>
        <v>0</v>
      </c>
      <c r="Z141" s="36">
        <f>IFERROR(IF(X141="","",X141*0.01788),"")</f>
        <v>0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63"/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5"/>
      <c r="P142" s="367" t="s">
        <v>72</v>
      </c>
      <c r="Q142" s="368"/>
      <c r="R142" s="368"/>
      <c r="S142" s="368"/>
      <c r="T142" s="368"/>
      <c r="U142" s="368"/>
      <c r="V142" s="369"/>
      <c r="W142" s="37" t="s">
        <v>69</v>
      </c>
      <c r="X142" s="354">
        <f>IFERROR(SUM(X140:X141),"0")</f>
        <v>28</v>
      </c>
      <c r="Y142" s="354">
        <f>IFERROR(SUM(Y140:Y141),"0")</f>
        <v>28</v>
      </c>
      <c r="Z142" s="354">
        <f>IFERROR(IF(Z140="",0,Z140),"0")+IFERROR(IF(Z141="",0,Z141),"0")</f>
        <v>0.50063999999999997</v>
      </c>
      <c r="AA142" s="355"/>
      <c r="AB142" s="355"/>
      <c r="AC142" s="355"/>
    </row>
    <row r="143" spans="1:68" x14ac:dyDescent="0.2">
      <c r="A143" s="364"/>
      <c r="B143" s="364"/>
      <c r="C143" s="364"/>
      <c r="D143" s="364"/>
      <c r="E143" s="364"/>
      <c r="F143" s="364"/>
      <c r="G143" s="364"/>
      <c r="H143" s="364"/>
      <c r="I143" s="364"/>
      <c r="J143" s="364"/>
      <c r="K143" s="364"/>
      <c r="L143" s="364"/>
      <c r="M143" s="364"/>
      <c r="N143" s="364"/>
      <c r="O143" s="365"/>
      <c r="P143" s="367" t="s">
        <v>72</v>
      </c>
      <c r="Q143" s="368"/>
      <c r="R143" s="368"/>
      <c r="S143" s="368"/>
      <c r="T143" s="368"/>
      <c r="U143" s="368"/>
      <c r="V143" s="369"/>
      <c r="W143" s="37" t="s">
        <v>73</v>
      </c>
      <c r="X143" s="354">
        <f>IFERROR(SUMPRODUCT(X140:X141*H140:H141),"0")</f>
        <v>84</v>
      </c>
      <c r="Y143" s="354">
        <f>IFERROR(SUMPRODUCT(Y140:Y141*H140:H141),"0")</f>
        <v>84</v>
      </c>
      <c r="Z143" s="37"/>
      <c r="AA143" s="355"/>
      <c r="AB143" s="355"/>
      <c r="AC143" s="355"/>
    </row>
    <row r="144" spans="1:68" ht="16.5" customHeight="1" x14ac:dyDescent="0.25">
      <c r="A144" s="375" t="s">
        <v>251</v>
      </c>
      <c r="B144" s="364"/>
      <c r="C144" s="364"/>
      <c r="D144" s="364"/>
      <c r="E144" s="364"/>
      <c r="F144" s="364"/>
      <c r="G144" s="364"/>
      <c r="H144" s="364"/>
      <c r="I144" s="364"/>
      <c r="J144" s="364"/>
      <c r="K144" s="364"/>
      <c r="L144" s="364"/>
      <c r="M144" s="364"/>
      <c r="N144" s="364"/>
      <c r="O144" s="364"/>
      <c r="P144" s="364"/>
      <c r="Q144" s="364"/>
      <c r="R144" s="364"/>
      <c r="S144" s="364"/>
      <c r="T144" s="364"/>
      <c r="U144" s="364"/>
      <c r="V144" s="364"/>
      <c r="W144" s="364"/>
      <c r="X144" s="364"/>
      <c r="Y144" s="364"/>
      <c r="Z144" s="364"/>
      <c r="AA144" s="346"/>
      <c r="AB144" s="346"/>
      <c r="AC144" s="346"/>
    </row>
    <row r="145" spans="1:68" ht="14.25" customHeight="1" x14ac:dyDescent="0.25">
      <c r="A145" s="370" t="s">
        <v>154</v>
      </c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59">
        <v>4607111035806</v>
      </c>
      <c r="E146" s="360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6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0</v>
      </c>
      <c r="Y146" s="353">
        <f>IFERROR(IF(X146="","",X146),"")</f>
        <v>0</v>
      </c>
      <c r="Z146" s="36">
        <f>IFERROR(IF(X146="","",X146*0.01788),"")</f>
        <v>0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63"/>
      <c r="B147" s="364"/>
      <c r="C147" s="364"/>
      <c r="D147" s="364"/>
      <c r="E147" s="364"/>
      <c r="F147" s="364"/>
      <c r="G147" s="364"/>
      <c r="H147" s="364"/>
      <c r="I147" s="364"/>
      <c r="J147" s="364"/>
      <c r="K147" s="364"/>
      <c r="L147" s="364"/>
      <c r="M147" s="364"/>
      <c r="N147" s="364"/>
      <c r="O147" s="365"/>
      <c r="P147" s="367" t="s">
        <v>72</v>
      </c>
      <c r="Q147" s="368"/>
      <c r="R147" s="368"/>
      <c r="S147" s="368"/>
      <c r="T147" s="368"/>
      <c r="U147" s="368"/>
      <c r="V147" s="369"/>
      <c r="W147" s="37" t="s">
        <v>69</v>
      </c>
      <c r="X147" s="354">
        <f>IFERROR(SUM(X146:X146),"0")</f>
        <v>0</v>
      </c>
      <c r="Y147" s="354">
        <f>IFERROR(SUM(Y146:Y146),"0")</f>
        <v>0</v>
      </c>
      <c r="Z147" s="354">
        <f>IFERROR(IF(Z146="",0,Z146),"0")</f>
        <v>0</v>
      </c>
      <c r="AA147" s="355"/>
      <c r="AB147" s="355"/>
      <c r="AC147" s="355"/>
    </row>
    <row r="148" spans="1:68" x14ac:dyDescent="0.2">
      <c r="A148" s="364"/>
      <c r="B148" s="3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5"/>
      <c r="P148" s="367" t="s">
        <v>72</v>
      </c>
      <c r="Q148" s="368"/>
      <c r="R148" s="368"/>
      <c r="S148" s="368"/>
      <c r="T148" s="368"/>
      <c r="U148" s="368"/>
      <c r="V148" s="369"/>
      <c r="W148" s="37" t="s">
        <v>73</v>
      </c>
      <c r="X148" s="354">
        <f>IFERROR(SUMPRODUCT(X146:X146*H146:H146),"0")</f>
        <v>0</v>
      </c>
      <c r="Y148" s="354">
        <f>IFERROR(SUMPRODUCT(Y146:Y146*H146:H146),"0")</f>
        <v>0</v>
      </c>
      <c r="Z148" s="37"/>
      <c r="AA148" s="355"/>
      <c r="AB148" s="355"/>
      <c r="AC148" s="355"/>
    </row>
    <row r="149" spans="1:68" ht="16.5" customHeight="1" x14ac:dyDescent="0.25">
      <c r="A149" s="375" t="s">
        <v>256</v>
      </c>
      <c r="B149" s="364"/>
      <c r="C149" s="364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4"/>
      <c r="W149" s="364"/>
      <c r="X149" s="364"/>
      <c r="Y149" s="364"/>
      <c r="Z149" s="364"/>
      <c r="AA149" s="346"/>
      <c r="AB149" s="346"/>
      <c r="AC149" s="346"/>
    </row>
    <row r="150" spans="1:68" ht="14.25" customHeight="1" x14ac:dyDescent="0.25">
      <c r="A150" s="370" t="s">
        <v>154</v>
      </c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347"/>
      <c r="AB150" s="347"/>
      <c r="AC150" s="347"/>
    </row>
    <row r="151" spans="1:68" ht="16.5" customHeight="1" x14ac:dyDescent="0.25">
      <c r="A151" s="54" t="s">
        <v>257</v>
      </c>
      <c r="B151" s="54" t="s">
        <v>258</v>
      </c>
      <c r="C151" s="31">
        <v>4301135596</v>
      </c>
      <c r="D151" s="359">
        <v>4607111039613</v>
      </c>
      <c r="E151" s="360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8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63"/>
      <c r="B152" s="364"/>
      <c r="C152" s="364"/>
      <c r="D152" s="364"/>
      <c r="E152" s="364"/>
      <c r="F152" s="364"/>
      <c r="G152" s="364"/>
      <c r="H152" s="364"/>
      <c r="I152" s="364"/>
      <c r="J152" s="364"/>
      <c r="K152" s="364"/>
      <c r="L152" s="364"/>
      <c r="M152" s="364"/>
      <c r="N152" s="364"/>
      <c r="O152" s="365"/>
      <c r="P152" s="367" t="s">
        <v>72</v>
      </c>
      <c r="Q152" s="368"/>
      <c r="R152" s="368"/>
      <c r="S152" s="368"/>
      <c r="T152" s="368"/>
      <c r="U152" s="368"/>
      <c r="V152" s="369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x14ac:dyDescent="0.2">
      <c r="A153" s="364"/>
      <c r="B153" s="364"/>
      <c r="C153" s="364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5"/>
      <c r="P153" s="367" t="s">
        <v>72</v>
      </c>
      <c r="Q153" s="368"/>
      <c r="R153" s="368"/>
      <c r="S153" s="368"/>
      <c r="T153" s="368"/>
      <c r="U153" s="368"/>
      <c r="V153" s="369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customHeight="1" x14ac:dyDescent="0.25">
      <c r="A154" s="375" t="s">
        <v>259</v>
      </c>
      <c r="B154" s="364"/>
      <c r="C154" s="364"/>
      <c r="D154" s="364"/>
      <c r="E154" s="364"/>
      <c r="F154" s="364"/>
      <c r="G154" s="364"/>
      <c r="H154" s="364"/>
      <c r="I154" s="364"/>
      <c r="J154" s="364"/>
      <c r="K154" s="364"/>
      <c r="L154" s="364"/>
      <c r="M154" s="364"/>
      <c r="N154" s="364"/>
      <c r="O154" s="364"/>
      <c r="P154" s="364"/>
      <c r="Q154" s="364"/>
      <c r="R154" s="364"/>
      <c r="S154" s="364"/>
      <c r="T154" s="364"/>
      <c r="U154" s="364"/>
      <c r="V154" s="364"/>
      <c r="W154" s="364"/>
      <c r="X154" s="364"/>
      <c r="Y154" s="364"/>
      <c r="Z154" s="364"/>
      <c r="AA154" s="346"/>
      <c r="AB154" s="346"/>
      <c r="AC154" s="346"/>
    </row>
    <row r="155" spans="1:68" ht="14.25" customHeight="1" x14ac:dyDescent="0.25">
      <c r="A155" s="370" t="s">
        <v>260</v>
      </c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347"/>
      <c r="AB155" s="347"/>
      <c r="AC155" s="347"/>
    </row>
    <row r="156" spans="1:68" ht="27" customHeight="1" x14ac:dyDescent="0.25">
      <c r="A156" s="54" t="s">
        <v>261</v>
      </c>
      <c r="B156" s="54" t="s">
        <v>262</v>
      </c>
      <c r="C156" s="31">
        <v>4301071054</v>
      </c>
      <c r="D156" s="359">
        <v>4607111035639</v>
      </c>
      <c r="E156" s="360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265</v>
      </c>
      <c r="B157" s="54" t="s">
        <v>266</v>
      </c>
      <c r="C157" s="31">
        <v>4301135540</v>
      </c>
      <c r="D157" s="359">
        <v>4607111035646</v>
      </c>
      <c r="E157" s="360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7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63"/>
      <c r="B158" s="364"/>
      <c r="C158" s="364"/>
      <c r="D158" s="364"/>
      <c r="E158" s="364"/>
      <c r="F158" s="364"/>
      <c r="G158" s="364"/>
      <c r="H158" s="364"/>
      <c r="I158" s="364"/>
      <c r="J158" s="364"/>
      <c r="K158" s="364"/>
      <c r="L158" s="364"/>
      <c r="M158" s="364"/>
      <c r="N158" s="364"/>
      <c r="O158" s="365"/>
      <c r="P158" s="367" t="s">
        <v>72</v>
      </c>
      <c r="Q158" s="368"/>
      <c r="R158" s="368"/>
      <c r="S158" s="368"/>
      <c r="T158" s="368"/>
      <c r="U158" s="368"/>
      <c r="V158" s="369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x14ac:dyDescent="0.2">
      <c r="A159" s="364"/>
      <c r="B159" s="364"/>
      <c r="C159" s="364"/>
      <c r="D159" s="364"/>
      <c r="E159" s="364"/>
      <c r="F159" s="364"/>
      <c r="G159" s="364"/>
      <c r="H159" s="364"/>
      <c r="I159" s="364"/>
      <c r="J159" s="364"/>
      <c r="K159" s="364"/>
      <c r="L159" s="364"/>
      <c r="M159" s="364"/>
      <c r="N159" s="364"/>
      <c r="O159" s="365"/>
      <c r="P159" s="367" t="s">
        <v>72</v>
      </c>
      <c r="Q159" s="368"/>
      <c r="R159" s="368"/>
      <c r="S159" s="368"/>
      <c r="T159" s="368"/>
      <c r="U159" s="368"/>
      <c r="V159" s="369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customHeight="1" x14ac:dyDescent="0.25">
      <c r="A160" s="375" t="s">
        <v>267</v>
      </c>
      <c r="B160" s="364"/>
      <c r="C160" s="364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346"/>
      <c r="AB160" s="346"/>
      <c r="AC160" s="346"/>
    </row>
    <row r="161" spans="1:68" ht="14.25" customHeight="1" x14ac:dyDescent="0.25">
      <c r="A161" s="370" t="s">
        <v>154</v>
      </c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347"/>
      <c r="AB161" s="347"/>
      <c r="AC161" s="347"/>
    </row>
    <row r="162" spans="1:68" ht="27" customHeight="1" x14ac:dyDescent="0.25">
      <c r="A162" s="54" t="s">
        <v>268</v>
      </c>
      <c r="B162" s="54" t="s">
        <v>269</v>
      </c>
      <c r="C162" s="31">
        <v>4301135281</v>
      </c>
      <c r="D162" s="359">
        <v>4607111036568</v>
      </c>
      <c r="E162" s="360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3"/>
      <c r="B163" s="364"/>
      <c r="C163" s="364"/>
      <c r="D163" s="364"/>
      <c r="E163" s="364"/>
      <c r="F163" s="364"/>
      <c r="G163" s="364"/>
      <c r="H163" s="364"/>
      <c r="I163" s="364"/>
      <c r="J163" s="364"/>
      <c r="K163" s="364"/>
      <c r="L163" s="364"/>
      <c r="M163" s="364"/>
      <c r="N163" s="364"/>
      <c r="O163" s="365"/>
      <c r="P163" s="367" t="s">
        <v>72</v>
      </c>
      <c r="Q163" s="368"/>
      <c r="R163" s="368"/>
      <c r="S163" s="368"/>
      <c r="T163" s="368"/>
      <c r="U163" s="368"/>
      <c r="V163" s="369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x14ac:dyDescent="0.2">
      <c r="A164" s="364"/>
      <c r="B164" s="364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5"/>
      <c r="P164" s="367" t="s">
        <v>72</v>
      </c>
      <c r="Q164" s="368"/>
      <c r="R164" s="368"/>
      <c r="S164" s="368"/>
      <c r="T164" s="368"/>
      <c r="U164" s="368"/>
      <c r="V164" s="369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customHeight="1" x14ac:dyDescent="0.2">
      <c r="A165" s="371" t="s">
        <v>271</v>
      </c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2"/>
      <c r="P165" s="372"/>
      <c r="Q165" s="372"/>
      <c r="R165" s="372"/>
      <c r="S165" s="372"/>
      <c r="T165" s="372"/>
      <c r="U165" s="372"/>
      <c r="V165" s="372"/>
      <c r="W165" s="372"/>
      <c r="X165" s="372"/>
      <c r="Y165" s="372"/>
      <c r="Z165" s="372"/>
      <c r="AA165" s="48"/>
      <c r="AB165" s="48"/>
      <c r="AC165" s="48"/>
    </row>
    <row r="166" spans="1:68" ht="16.5" customHeight="1" x14ac:dyDescent="0.25">
      <c r="A166" s="375" t="s">
        <v>272</v>
      </c>
      <c r="B166" s="3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4"/>
      <c r="N166" s="364"/>
      <c r="O166" s="364"/>
      <c r="P166" s="364"/>
      <c r="Q166" s="364"/>
      <c r="R166" s="364"/>
      <c r="S166" s="364"/>
      <c r="T166" s="364"/>
      <c r="U166" s="364"/>
      <c r="V166" s="364"/>
      <c r="W166" s="364"/>
      <c r="X166" s="364"/>
      <c r="Y166" s="364"/>
      <c r="Z166" s="364"/>
      <c r="AA166" s="346"/>
      <c r="AB166" s="346"/>
      <c r="AC166" s="346"/>
    </row>
    <row r="167" spans="1:68" ht="14.25" customHeight="1" x14ac:dyDescent="0.25">
      <c r="A167" s="370" t="s">
        <v>154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347"/>
      <c r="AB167" s="347"/>
      <c r="AC167" s="347"/>
    </row>
    <row r="168" spans="1:68" ht="27" customHeight="1" x14ac:dyDescent="0.25">
      <c r="A168" s="54" t="s">
        <v>273</v>
      </c>
      <c r="B168" s="54" t="s">
        <v>274</v>
      </c>
      <c r="C168" s="31">
        <v>4301135317</v>
      </c>
      <c r="D168" s="359">
        <v>4607111039057</v>
      </c>
      <c r="E168" s="360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24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64"/>
      <c r="C169" s="364"/>
      <c r="D169" s="364"/>
      <c r="E169" s="364"/>
      <c r="F169" s="364"/>
      <c r="G169" s="364"/>
      <c r="H169" s="364"/>
      <c r="I169" s="364"/>
      <c r="J169" s="364"/>
      <c r="K169" s="364"/>
      <c r="L169" s="364"/>
      <c r="M169" s="364"/>
      <c r="N169" s="364"/>
      <c r="O169" s="365"/>
      <c r="P169" s="367" t="s">
        <v>72</v>
      </c>
      <c r="Q169" s="368"/>
      <c r="R169" s="368"/>
      <c r="S169" s="368"/>
      <c r="T169" s="368"/>
      <c r="U169" s="368"/>
      <c r="V169" s="369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x14ac:dyDescent="0.2">
      <c r="A170" s="364"/>
      <c r="B170" s="364"/>
      <c r="C170" s="364"/>
      <c r="D170" s="364"/>
      <c r="E170" s="364"/>
      <c r="F170" s="364"/>
      <c r="G170" s="364"/>
      <c r="H170" s="364"/>
      <c r="I170" s="364"/>
      <c r="J170" s="364"/>
      <c r="K170" s="364"/>
      <c r="L170" s="364"/>
      <c r="M170" s="364"/>
      <c r="N170" s="364"/>
      <c r="O170" s="365"/>
      <c r="P170" s="367" t="s">
        <v>72</v>
      </c>
      <c r="Q170" s="368"/>
      <c r="R170" s="368"/>
      <c r="S170" s="368"/>
      <c r="T170" s="368"/>
      <c r="U170" s="368"/>
      <c r="V170" s="369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customHeight="1" x14ac:dyDescent="0.25">
      <c r="A171" s="375" t="s">
        <v>276</v>
      </c>
      <c r="B171" s="364"/>
      <c r="C171" s="364"/>
      <c r="D171" s="364"/>
      <c r="E171" s="364"/>
      <c r="F171" s="364"/>
      <c r="G171" s="364"/>
      <c r="H171" s="364"/>
      <c r="I171" s="364"/>
      <c r="J171" s="364"/>
      <c r="K171" s="364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4"/>
      <c r="W171" s="364"/>
      <c r="X171" s="364"/>
      <c r="Y171" s="364"/>
      <c r="Z171" s="364"/>
      <c r="AA171" s="346"/>
      <c r="AB171" s="346"/>
      <c r="AC171" s="346"/>
    </row>
    <row r="172" spans="1:68" ht="14.25" customHeight="1" x14ac:dyDescent="0.25">
      <c r="A172" s="370" t="s">
        <v>63</v>
      </c>
      <c r="B172" s="364"/>
      <c r="C172" s="364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364"/>
      <c r="Z172" s="364"/>
      <c r="AA172" s="347"/>
      <c r="AB172" s="347"/>
      <c r="AC172" s="347"/>
    </row>
    <row r="173" spans="1:68" ht="16.5" customHeight="1" x14ac:dyDescent="0.25">
      <c r="A173" s="54" t="s">
        <v>277</v>
      </c>
      <c r="B173" s="54" t="s">
        <v>278</v>
      </c>
      <c r="C173" s="31">
        <v>4301071062</v>
      </c>
      <c r="D173" s="359">
        <v>4607111036384</v>
      </c>
      <c r="E173" s="360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00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281</v>
      </c>
      <c r="B174" s="54" t="s">
        <v>282</v>
      </c>
      <c r="C174" s="31">
        <v>4301071056</v>
      </c>
      <c r="D174" s="359">
        <v>4640242180250</v>
      </c>
      <c r="E174" s="360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6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59">
        <v>4607111036216</v>
      </c>
      <c r="E175" s="360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12</v>
      </c>
      <c r="Y175" s="353">
        <f>IFERROR(IF(X175="","",X175),"")</f>
        <v>12</v>
      </c>
      <c r="Z175" s="36">
        <f>IFERROR(IF(X175="","",X175*0.00866),"")</f>
        <v>0.10391999999999998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62.558399999999992</v>
      </c>
      <c r="BN175" s="67">
        <f>IFERROR(Y175*I175,"0")</f>
        <v>62.558399999999992</v>
      </c>
      <c r="BO175" s="67">
        <f>IFERROR(X175/J175,"0")</f>
        <v>8.3333333333333329E-2</v>
      </c>
      <c r="BP175" s="67">
        <f>IFERROR(Y175/J175,"0")</f>
        <v>8.3333333333333329E-2</v>
      </c>
    </row>
    <row r="176" spans="1:68" ht="27" customHeight="1" x14ac:dyDescent="0.25">
      <c r="A176" s="54" t="s">
        <v>288</v>
      </c>
      <c r="B176" s="54" t="s">
        <v>289</v>
      </c>
      <c r="C176" s="31">
        <v>4301071061</v>
      </c>
      <c r="D176" s="359">
        <v>4607111036278</v>
      </c>
      <c r="E176" s="360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4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63"/>
      <c r="B177" s="3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5"/>
      <c r="P177" s="367" t="s">
        <v>72</v>
      </c>
      <c r="Q177" s="368"/>
      <c r="R177" s="368"/>
      <c r="S177" s="368"/>
      <c r="T177" s="368"/>
      <c r="U177" s="368"/>
      <c r="V177" s="369"/>
      <c r="W177" s="37" t="s">
        <v>69</v>
      </c>
      <c r="X177" s="354">
        <f>IFERROR(SUM(X173:X176),"0")</f>
        <v>12</v>
      </c>
      <c r="Y177" s="354">
        <f>IFERROR(SUM(Y173:Y176),"0")</f>
        <v>12</v>
      </c>
      <c r="Z177" s="354">
        <f>IFERROR(IF(Z173="",0,Z173),"0")+IFERROR(IF(Z174="",0,Z174),"0")+IFERROR(IF(Z175="",0,Z175),"0")+IFERROR(IF(Z176="",0,Z176),"0")</f>
        <v>0.10391999999999998</v>
      </c>
      <c r="AA177" s="355"/>
      <c r="AB177" s="355"/>
      <c r="AC177" s="355"/>
    </row>
    <row r="178" spans="1:68" x14ac:dyDescent="0.2">
      <c r="A178" s="364"/>
      <c r="B178" s="364"/>
      <c r="C178" s="364"/>
      <c r="D178" s="364"/>
      <c r="E178" s="364"/>
      <c r="F178" s="364"/>
      <c r="G178" s="364"/>
      <c r="H178" s="364"/>
      <c r="I178" s="364"/>
      <c r="J178" s="364"/>
      <c r="K178" s="364"/>
      <c r="L178" s="364"/>
      <c r="M178" s="364"/>
      <c r="N178" s="364"/>
      <c r="O178" s="365"/>
      <c r="P178" s="367" t="s">
        <v>72</v>
      </c>
      <c r="Q178" s="368"/>
      <c r="R178" s="368"/>
      <c r="S178" s="368"/>
      <c r="T178" s="368"/>
      <c r="U178" s="368"/>
      <c r="V178" s="369"/>
      <c r="W178" s="37" t="s">
        <v>73</v>
      </c>
      <c r="X178" s="354">
        <f>IFERROR(SUMPRODUCT(X173:X176*H173:H176),"0")</f>
        <v>60</v>
      </c>
      <c r="Y178" s="354">
        <f>IFERROR(SUMPRODUCT(Y173:Y176*H173:H176),"0")</f>
        <v>60</v>
      </c>
      <c r="Z178" s="37"/>
      <c r="AA178" s="355"/>
      <c r="AB178" s="355"/>
      <c r="AC178" s="355"/>
    </row>
    <row r="179" spans="1:68" ht="14.25" customHeight="1" x14ac:dyDescent="0.25">
      <c r="A179" s="370" t="s">
        <v>291</v>
      </c>
      <c r="B179" s="364"/>
      <c r="C179" s="364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364"/>
      <c r="Z179" s="364"/>
      <c r="AA179" s="347"/>
      <c r="AB179" s="347"/>
      <c r="AC179" s="347"/>
    </row>
    <row r="180" spans="1:68" ht="27" customHeight="1" x14ac:dyDescent="0.25">
      <c r="A180" s="54" t="s">
        <v>292</v>
      </c>
      <c r="B180" s="54" t="s">
        <v>293</v>
      </c>
      <c r="C180" s="31">
        <v>4301080153</v>
      </c>
      <c r="D180" s="359">
        <v>4607111036827</v>
      </c>
      <c r="E180" s="360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295</v>
      </c>
      <c r="B181" s="54" t="s">
        <v>296</v>
      </c>
      <c r="C181" s="31">
        <v>4301080154</v>
      </c>
      <c r="D181" s="359">
        <v>4607111036834</v>
      </c>
      <c r="E181" s="360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63"/>
      <c r="B182" s="364"/>
      <c r="C182" s="364"/>
      <c r="D182" s="364"/>
      <c r="E182" s="364"/>
      <c r="F182" s="364"/>
      <c r="G182" s="364"/>
      <c r="H182" s="364"/>
      <c r="I182" s="364"/>
      <c r="J182" s="364"/>
      <c r="K182" s="364"/>
      <c r="L182" s="364"/>
      <c r="M182" s="364"/>
      <c r="N182" s="364"/>
      <c r="O182" s="365"/>
      <c r="P182" s="367" t="s">
        <v>72</v>
      </c>
      <c r="Q182" s="368"/>
      <c r="R182" s="368"/>
      <c r="S182" s="368"/>
      <c r="T182" s="368"/>
      <c r="U182" s="368"/>
      <c r="V182" s="369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x14ac:dyDescent="0.2">
      <c r="A183" s="364"/>
      <c r="B183" s="364"/>
      <c r="C183" s="364"/>
      <c r="D183" s="364"/>
      <c r="E183" s="364"/>
      <c r="F183" s="364"/>
      <c r="G183" s="364"/>
      <c r="H183" s="364"/>
      <c r="I183" s="364"/>
      <c r="J183" s="364"/>
      <c r="K183" s="364"/>
      <c r="L183" s="364"/>
      <c r="M183" s="364"/>
      <c r="N183" s="364"/>
      <c r="O183" s="365"/>
      <c r="P183" s="367" t="s">
        <v>72</v>
      </c>
      <c r="Q183" s="368"/>
      <c r="R183" s="368"/>
      <c r="S183" s="368"/>
      <c r="T183" s="368"/>
      <c r="U183" s="368"/>
      <c r="V183" s="369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customHeight="1" x14ac:dyDescent="0.2">
      <c r="A184" s="371" t="s">
        <v>297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372"/>
      <c r="Y184" s="372"/>
      <c r="Z184" s="372"/>
      <c r="AA184" s="48"/>
      <c r="AB184" s="48"/>
      <c r="AC184" s="48"/>
    </row>
    <row r="185" spans="1:68" ht="16.5" customHeight="1" x14ac:dyDescent="0.25">
      <c r="A185" s="375" t="s">
        <v>298</v>
      </c>
      <c r="B185" s="364"/>
      <c r="C185" s="364"/>
      <c r="D185" s="364"/>
      <c r="E185" s="364"/>
      <c r="F185" s="364"/>
      <c r="G185" s="364"/>
      <c r="H185" s="364"/>
      <c r="I185" s="364"/>
      <c r="J185" s="364"/>
      <c r="K185" s="364"/>
      <c r="L185" s="364"/>
      <c r="M185" s="364"/>
      <c r="N185" s="364"/>
      <c r="O185" s="364"/>
      <c r="P185" s="364"/>
      <c r="Q185" s="364"/>
      <c r="R185" s="364"/>
      <c r="S185" s="364"/>
      <c r="T185" s="364"/>
      <c r="U185" s="364"/>
      <c r="V185" s="364"/>
      <c r="W185" s="364"/>
      <c r="X185" s="364"/>
      <c r="Y185" s="364"/>
      <c r="Z185" s="364"/>
      <c r="AA185" s="346"/>
      <c r="AB185" s="346"/>
      <c r="AC185" s="346"/>
    </row>
    <row r="186" spans="1:68" ht="14.25" customHeight="1" x14ac:dyDescent="0.25">
      <c r="A186" s="370" t="s">
        <v>76</v>
      </c>
      <c r="B186" s="364"/>
      <c r="C186" s="364"/>
      <c r="D186" s="364"/>
      <c r="E186" s="364"/>
      <c r="F186" s="364"/>
      <c r="G186" s="364"/>
      <c r="H186" s="364"/>
      <c r="I186" s="364"/>
      <c r="J186" s="364"/>
      <c r="K186" s="364"/>
      <c r="L186" s="364"/>
      <c r="M186" s="364"/>
      <c r="N186" s="364"/>
      <c r="O186" s="364"/>
      <c r="P186" s="364"/>
      <c r="Q186" s="364"/>
      <c r="R186" s="364"/>
      <c r="S186" s="364"/>
      <c r="T186" s="364"/>
      <c r="U186" s="364"/>
      <c r="V186" s="364"/>
      <c r="W186" s="364"/>
      <c r="X186" s="364"/>
      <c r="Y186" s="364"/>
      <c r="Z186" s="364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59">
        <v>4607111035721</v>
      </c>
      <c r="E187" s="360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3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42</v>
      </c>
      <c r="Y187" s="353">
        <f>IFERROR(IF(X187="","",X187),"")</f>
        <v>42</v>
      </c>
      <c r="Z187" s="36">
        <f>IFERROR(IF(X187="","",X187*0.01788),"")</f>
        <v>0.75095999999999996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142.29599999999999</v>
      </c>
      <c r="BN187" s="67">
        <f>IFERROR(Y187*I187,"0")</f>
        <v>142.29599999999999</v>
      </c>
      <c r="BO187" s="67">
        <f>IFERROR(X187/J187,"0")</f>
        <v>0.6</v>
      </c>
      <c r="BP187" s="67">
        <f>IFERROR(Y187/J187,"0")</f>
        <v>0.6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59">
        <v>4607111035691</v>
      </c>
      <c r="E188" s="360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0</v>
      </c>
      <c r="Y188" s="353">
        <f>IFERROR(IF(X188="","",X188),"")</f>
        <v>0</v>
      </c>
      <c r="Z188" s="36">
        <f>IFERROR(IF(X188="","",X188*0.01788),"")</f>
        <v>0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59">
        <v>4607111038487</v>
      </c>
      <c r="E189" s="360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3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42</v>
      </c>
      <c r="Y189" s="353">
        <f>IFERROR(IF(X189="","",X189),"")</f>
        <v>42</v>
      </c>
      <c r="Z189" s="36">
        <f>IFERROR(IF(X189="","",X189*0.01788),"")</f>
        <v>0.75095999999999996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156.91200000000001</v>
      </c>
      <c r="BN189" s="67">
        <f>IFERROR(Y189*I189,"0")</f>
        <v>156.91200000000001</v>
      </c>
      <c r="BO189" s="67">
        <f>IFERROR(X189/J189,"0")</f>
        <v>0.6</v>
      </c>
      <c r="BP189" s="67">
        <f>IFERROR(Y189/J189,"0")</f>
        <v>0.6</v>
      </c>
    </row>
    <row r="190" spans="1:68" x14ac:dyDescent="0.2">
      <c r="A190" s="363"/>
      <c r="B190" s="364"/>
      <c r="C190" s="364"/>
      <c r="D190" s="364"/>
      <c r="E190" s="364"/>
      <c r="F190" s="364"/>
      <c r="G190" s="364"/>
      <c r="H190" s="364"/>
      <c r="I190" s="364"/>
      <c r="J190" s="364"/>
      <c r="K190" s="364"/>
      <c r="L190" s="364"/>
      <c r="M190" s="364"/>
      <c r="N190" s="364"/>
      <c r="O190" s="365"/>
      <c r="P190" s="367" t="s">
        <v>72</v>
      </c>
      <c r="Q190" s="368"/>
      <c r="R190" s="368"/>
      <c r="S190" s="368"/>
      <c r="T190" s="368"/>
      <c r="U190" s="368"/>
      <c r="V190" s="369"/>
      <c r="W190" s="37" t="s">
        <v>69</v>
      </c>
      <c r="X190" s="354">
        <f>IFERROR(SUM(X187:X189),"0")</f>
        <v>84</v>
      </c>
      <c r="Y190" s="354">
        <f>IFERROR(SUM(Y187:Y189),"0")</f>
        <v>84</v>
      </c>
      <c r="Z190" s="354">
        <f>IFERROR(IF(Z187="",0,Z187),"0")+IFERROR(IF(Z188="",0,Z188),"0")+IFERROR(IF(Z189="",0,Z189),"0")</f>
        <v>1.5019199999999999</v>
      </c>
      <c r="AA190" s="355"/>
      <c r="AB190" s="355"/>
      <c r="AC190" s="355"/>
    </row>
    <row r="191" spans="1:68" x14ac:dyDescent="0.2">
      <c r="A191" s="364"/>
      <c r="B191" s="364"/>
      <c r="C191" s="364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5"/>
      <c r="P191" s="367" t="s">
        <v>72</v>
      </c>
      <c r="Q191" s="368"/>
      <c r="R191" s="368"/>
      <c r="S191" s="368"/>
      <c r="T191" s="368"/>
      <c r="U191" s="368"/>
      <c r="V191" s="369"/>
      <c r="W191" s="37" t="s">
        <v>73</v>
      </c>
      <c r="X191" s="354">
        <f>IFERROR(SUMPRODUCT(X187:X189*H187:H189),"0")</f>
        <v>252</v>
      </c>
      <c r="Y191" s="354">
        <f>IFERROR(SUMPRODUCT(Y187:Y189*H187:H189),"0")</f>
        <v>252</v>
      </c>
      <c r="Z191" s="37"/>
      <c r="AA191" s="355"/>
      <c r="AB191" s="355"/>
      <c r="AC191" s="355"/>
    </row>
    <row r="192" spans="1:68" ht="14.25" customHeight="1" x14ac:dyDescent="0.25">
      <c r="A192" s="370" t="s">
        <v>308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347"/>
      <c r="AB192" s="347"/>
      <c r="AC192" s="347"/>
    </row>
    <row r="193" spans="1:68" ht="27" customHeight="1" x14ac:dyDescent="0.25">
      <c r="A193" s="54" t="s">
        <v>309</v>
      </c>
      <c r="B193" s="54" t="s">
        <v>310</v>
      </c>
      <c r="C193" s="31">
        <v>4301051855</v>
      </c>
      <c r="D193" s="359">
        <v>4680115885875</v>
      </c>
      <c r="E193" s="360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7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3"/>
      <c r="B194" s="3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4"/>
      <c r="N194" s="364"/>
      <c r="O194" s="365"/>
      <c r="P194" s="367" t="s">
        <v>72</v>
      </c>
      <c r="Q194" s="368"/>
      <c r="R194" s="368"/>
      <c r="S194" s="368"/>
      <c r="T194" s="368"/>
      <c r="U194" s="368"/>
      <c r="V194" s="369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x14ac:dyDescent="0.2">
      <c r="A195" s="364"/>
      <c r="B195" s="364"/>
      <c r="C195" s="364"/>
      <c r="D195" s="364"/>
      <c r="E195" s="364"/>
      <c r="F195" s="364"/>
      <c r="G195" s="364"/>
      <c r="H195" s="364"/>
      <c r="I195" s="364"/>
      <c r="J195" s="364"/>
      <c r="K195" s="364"/>
      <c r="L195" s="364"/>
      <c r="M195" s="364"/>
      <c r="N195" s="364"/>
      <c r="O195" s="365"/>
      <c r="P195" s="367" t="s">
        <v>72</v>
      </c>
      <c r="Q195" s="368"/>
      <c r="R195" s="368"/>
      <c r="S195" s="368"/>
      <c r="T195" s="368"/>
      <c r="U195" s="368"/>
      <c r="V195" s="369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customHeight="1" x14ac:dyDescent="0.25">
      <c r="A196" s="375" t="s">
        <v>316</v>
      </c>
      <c r="B196" s="364"/>
      <c r="C196" s="364"/>
      <c r="D196" s="364"/>
      <c r="E196" s="364"/>
      <c r="F196" s="364"/>
      <c r="G196" s="364"/>
      <c r="H196" s="364"/>
      <c r="I196" s="364"/>
      <c r="J196" s="364"/>
      <c r="K196" s="364"/>
      <c r="L196" s="364"/>
      <c r="M196" s="364"/>
      <c r="N196" s="364"/>
      <c r="O196" s="364"/>
      <c r="P196" s="364"/>
      <c r="Q196" s="364"/>
      <c r="R196" s="364"/>
      <c r="S196" s="364"/>
      <c r="T196" s="364"/>
      <c r="U196" s="364"/>
      <c r="V196" s="364"/>
      <c r="W196" s="364"/>
      <c r="X196" s="364"/>
      <c r="Y196" s="364"/>
      <c r="Z196" s="364"/>
      <c r="AA196" s="346"/>
      <c r="AB196" s="346"/>
      <c r="AC196" s="346"/>
    </row>
    <row r="197" spans="1:68" ht="14.25" customHeight="1" x14ac:dyDescent="0.25">
      <c r="A197" s="370" t="s">
        <v>316</v>
      </c>
      <c r="B197" s="364"/>
      <c r="C197" s="364"/>
      <c r="D197" s="364"/>
      <c r="E197" s="364"/>
      <c r="F197" s="364"/>
      <c r="G197" s="364"/>
      <c r="H197" s="364"/>
      <c r="I197" s="364"/>
      <c r="J197" s="364"/>
      <c r="K197" s="364"/>
      <c r="L197" s="364"/>
      <c r="M197" s="364"/>
      <c r="N197" s="364"/>
      <c r="O197" s="364"/>
      <c r="P197" s="364"/>
      <c r="Q197" s="364"/>
      <c r="R197" s="364"/>
      <c r="S197" s="364"/>
      <c r="T197" s="364"/>
      <c r="U197" s="364"/>
      <c r="V197" s="364"/>
      <c r="W197" s="364"/>
      <c r="X197" s="364"/>
      <c r="Y197" s="364"/>
      <c r="Z197" s="364"/>
      <c r="AA197" s="347"/>
      <c r="AB197" s="347"/>
      <c r="AC197" s="347"/>
    </row>
    <row r="198" spans="1:68" ht="27" customHeight="1" x14ac:dyDescent="0.25">
      <c r="A198" s="54" t="s">
        <v>317</v>
      </c>
      <c r="B198" s="54" t="s">
        <v>318</v>
      </c>
      <c r="C198" s="31">
        <v>4301133002</v>
      </c>
      <c r="D198" s="359">
        <v>4607111035783</v>
      </c>
      <c r="E198" s="360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63"/>
      <c r="B199" s="364"/>
      <c r="C199" s="364"/>
      <c r="D199" s="364"/>
      <c r="E199" s="364"/>
      <c r="F199" s="364"/>
      <c r="G199" s="364"/>
      <c r="H199" s="364"/>
      <c r="I199" s="364"/>
      <c r="J199" s="364"/>
      <c r="K199" s="364"/>
      <c r="L199" s="364"/>
      <c r="M199" s="364"/>
      <c r="N199" s="364"/>
      <c r="O199" s="365"/>
      <c r="P199" s="367" t="s">
        <v>72</v>
      </c>
      <c r="Q199" s="368"/>
      <c r="R199" s="368"/>
      <c r="S199" s="368"/>
      <c r="T199" s="368"/>
      <c r="U199" s="368"/>
      <c r="V199" s="369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x14ac:dyDescent="0.2">
      <c r="A200" s="364"/>
      <c r="B200" s="364"/>
      <c r="C200" s="364"/>
      <c r="D200" s="364"/>
      <c r="E200" s="364"/>
      <c r="F200" s="364"/>
      <c r="G200" s="364"/>
      <c r="H200" s="364"/>
      <c r="I200" s="364"/>
      <c r="J200" s="364"/>
      <c r="K200" s="364"/>
      <c r="L200" s="364"/>
      <c r="M200" s="364"/>
      <c r="N200" s="364"/>
      <c r="O200" s="365"/>
      <c r="P200" s="367" t="s">
        <v>72</v>
      </c>
      <c r="Q200" s="368"/>
      <c r="R200" s="368"/>
      <c r="S200" s="368"/>
      <c r="T200" s="368"/>
      <c r="U200" s="368"/>
      <c r="V200" s="369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customHeight="1" x14ac:dyDescent="0.2">
      <c r="A201" s="371" t="s">
        <v>320</v>
      </c>
      <c r="B201" s="372"/>
      <c r="C201" s="372"/>
      <c r="D201" s="372"/>
      <c r="E201" s="372"/>
      <c r="F201" s="372"/>
      <c r="G201" s="372"/>
      <c r="H201" s="372"/>
      <c r="I201" s="372"/>
      <c r="J201" s="372"/>
      <c r="K201" s="372"/>
      <c r="L201" s="372"/>
      <c r="M201" s="372"/>
      <c r="N201" s="372"/>
      <c r="O201" s="372"/>
      <c r="P201" s="372"/>
      <c r="Q201" s="372"/>
      <c r="R201" s="372"/>
      <c r="S201" s="372"/>
      <c r="T201" s="372"/>
      <c r="U201" s="372"/>
      <c r="V201" s="372"/>
      <c r="W201" s="372"/>
      <c r="X201" s="372"/>
      <c r="Y201" s="372"/>
      <c r="Z201" s="372"/>
      <c r="AA201" s="48"/>
      <c r="AB201" s="48"/>
      <c r="AC201" s="48"/>
    </row>
    <row r="202" spans="1:68" ht="16.5" customHeight="1" x14ac:dyDescent="0.25">
      <c r="A202" s="375" t="s">
        <v>321</v>
      </c>
      <c r="B202" s="364"/>
      <c r="C202" s="364"/>
      <c r="D202" s="364"/>
      <c r="E202" s="364"/>
      <c r="F202" s="364"/>
      <c r="G202" s="364"/>
      <c r="H202" s="364"/>
      <c r="I202" s="364"/>
      <c r="J202" s="364"/>
      <c r="K202" s="364"/>
      <c r="L202" s="364"/>
      <c r="M202" s="364"/>
      <c r="N202" s="364"/>
      <c r="O202" s="364"/>
      <c r="P202" s="364"/>
      <c r="Q202" s="364"/>
      <c r="R202" s="364"/>
      <c r="S202" s="364"/>
      <c r="T202" s="364"/>
      <c r="U202" s="364"/>
      <c r="V202" s="364"/>
      <c r="W202" s="364"/>
      <c r="X202" s="364"/>
      <c r="Y202" s="364"/>
      <c r="Z202" s="364"/>
      <c r="AA202" s="346"/>
      <c r="AB202" s="346"/>
      <c r="AC202" s="346"/>
    </row>
    <row r="203" spans="1:68" ht="14.25" customHeight="1" x14ac:dyDescent="0.25">
      <c r="A203" s="370" t="s">
        <v>154</v>
      </c>
      <c r="B203" s="364"/>
      <c r="C203" s="364"/>
      <c r="D203" s="364"/>
      <c r="E203" s="364"/>
      <c r="F203" s="364"/>
      <c r="G203" s="364"/>
      <c r="H203" s="364"/>
      <c r="I203" s="364"/>
      <c r="J203" s="364"/>
      <c r="K203" s="364"/>
      <c r="L203" s="364"/>
      <c r="M203" s="364"/>
      <c r="N203" s="364"/>
      <c r="O203" s="364"/>
      <c r="P203" s="364"/>
      <c r="Q203" s="364"/>
      <c r="R203" s="364"/>
      <c r="S203" s="364"/>
      <c r="T203" s="364"/>
      <c r="U203" s="364"/>
      <c r="V203" s="364"/>
      <c r="W203" s="364"/>
      <c r="X203" s="364"/>
      <c r="Y203" s="364"/>
      <c r="Z203" s="364"/>
      <c r="AA203" s="347"/>
      <c r="AB203" s="347"/>
      <c r="AC203" s="347"/>
    </row>
    <row r="204" spans="1:68" ht="27" customHeight="1" x14ac:dyDescent="0.25">
      <c r="A204" s="54" t="s">
        <v>322</v>
      </c>
      <c r="B204" s="54" t="s">
        <v>323</v>
      </c>
      <c r="C204" s="31">
        <v>4301135707</v>
      </c>
      <c r="D204" s="359">
        <v>4620207490198</v>
      </c>
      <c r="E204" s="360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4301135719</v>
      </c>
      <c r="D205" s="359">
        <v>4620207490235</v>
      </c>
      <c r="E205" s="360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4301135697</v>
      </c>
      <c r="D206" s="359">
        <v>4620207490259</v>
      </c>
      <c r="E206" s="360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4301135681</v>
      </c>
      <c r="D207" s="359">
        <v>4620207490143</v>
      </c>
      <c r="E207" s="360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90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63"/>
      <c r="B208" s="364"/>
      <c r="C208" s="364"/>
      <c r="D208" s="364"/>
      <c r="E208" s="364"/>
      <c r="F208" s="364"/>
      <c r="G208" s="364"/>
      <c r="H208" s="364"/>
      <c r="I208" s="364"/>
      <c r="J208" s="364"/>
      <c r="K208" s="364"/>
      <c r="L208" s="364"/>
      <c r="M208" s="364"/>
      <c r="N208" s="364"/>
      <c r="O208" s="365"/>
      <c r="P208" s="367" t="s">
        <v>72</v>
      </c>
      <c r="Q208" s="368"/>
      <c r="R208" s="368"/>
      <c r="S208" s="368"/>
      <c r="T208" s="368"/>
      <c r="U208" s="368"/>
      <c r="V208" s="369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x14ac:dyDescent="0.2">
      <c r="A209" s="364"/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5"/>
      <c r="P209" s="367" t="s">
        <v>72</v>
      </c>
      <c r="Q209" s="368"/>
      <c r="R209" s="368"/>
      <c r="S209" s="368"/>
      <c r="T209" s="368"/>
      <c r="U209" s="368"/>
      <c r="V209" s="369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customHeight="1" x14ac:dyDescent="0.25">
      <c r="A210" s="375" t="s">
        <v>334</v>
      </c>
      <c r="B210" s="364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4"/>
      <c r="N210" s="364"/>
      <c r="O210" s="364"/>
      <c r="P210" s="364"/>
      <c r="Q210" s="364"/>
      <c r="R210" s="364"/>
      <c r="S210" s="364"/>
      <c r="T210" s="364"/>
      <c r="U210" s="364"/>
      <c r="V210" s="364"/>
      <c r="W210" s="364"/>
      <c r="X210" s="364"/>
      <c r="Y210" s="364"/>
      <c r="Z210" s="364"/>
      <c r="AA210" s="346"/>
      <c r="AB210" s="346"/>
      <c r="AC210" s="346"/>
    </row>
    <row r="211" spans="1:68" ht="14.25" customHeight="1" x14ac:dyDescent="0.25">
      <c r="A211" s="370" t="s">
        <v>63</v>
      </c>
      <c r="B211" s="364"/>
      <c r="C211" s="364"/>
      <c r="D211" s="364"/>
      <c r="E211" s="364"/>
      <c r="F211" s="364"/>
      <c r="G211" s="364"/>
      <c r="H211" s="364"/>
      <c r="I211" s="364"/>
      <c r="J211" s="364"/>
      <c r="K211" s="364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4"/>
      <c r="W211" s="364"/>
      <c r="X211" s="364"/>
      <c r="Y211" s="364"/>
      <c r="Z211" s="364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59">
        <v>4607111037022</v>
      </c>
      <c r="E212" s="360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72</v>
      </c>
      <c r="Y212" s="353">
        <f>IFERROR(IF(X212="","",X212),"")</f>
        <v>72</v>
      </c>
      <c r="Z212" s="36">
        <f>IFERROR(IF(X212="","",X212*0.0155),"")</f>
        <v>1.1160000000000001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422.64</v>
      </c>
      <c r="BN212" s="67">
        <f>IFERROR(Y212*I212,"0")</f>
        <v>422.64</v>
      </c>
      <c r="BO212" s="67">
        <f>IFERROR(X212/J212,"0")</f>
        <v>0.8571428571428571</v>
      </c>
      <c r="BP212" s="67">
        <f>IFERROR(Y212/J212,"0")</f>
        <v>0.8571428571428571</v>
      </c>
    </row>
    <row r="213" spans="1:68" ht="27" customHeight="1" x14ac:dyDescent="0.25">
      <c r="A213" s="54" t="s">
        <v>338</v>
      </c>
      <c r="B213" s="54" t="s">
        <v>339</v>
      </c>
      <c r="C213" s="31">
        <v>4301070990</v>
      </c>
      <c r="D213" s="359">
        <v>4607111038494</v>
      </c>
      <c r="E213" s="360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341</v>
      </c>
      <c r="B214" s="54" t="s">
        <v>342</v>
      </c>
      <c r="C214" s="31">
        <v>4301070966</v>
      </c>
      <c r="D214" s="359">
        <v>4607111038135</v>
      </c>
      <c r="E214" s="360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4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63"/>
      <c r="B215" s="364"/>
      <c r="C215" s="364"/>
      <c r="D215" s="364"/>
      <c r="E215" s="364"/>
      <c r="F215" s="364"/>
      <c r="G215" s="364"/>
      <c r="H215" s="364"/>
      <c r="I215" s="364"/>
      <c r="J215" s="364"/>
      <c r="K215" s="364"/>
      <c r="L215" s="364"/>
      <c r="M215" s="364"/>
      <c r="N215" s="364"/>
      <c r="O215" s="365"/>
      <c r="P215" s="367" t="s">
        <v>72</v>
      </c>
      <c r="Q215" s="368"/>
      <c r="R215" s="368"/>
      <c r="S215" s="368"/>
      <c r="T215" s="368"/>
      <c r="U215" s="368"/>
      <c r="V215" s="369"/>
      <c r="W215" s="37" t="s">
        <v>69</v>
      </c>
      <c r="X215" s="354">
        <f>IFERROR(SUM(X212:X214),"0")</f>
        <v>72</v>
      </c>
      <c r="Y215" s="354">
        <f>IFERROR(SUM(Y212:Y214),"0")</f>
        <v>72</v>
      </c>
      <c r="Z215" s="354">
        <f>IFERROR(IF(Z212="",0,Z212),"0")+IFERROR(IF(Z213="",0,Z213),"0")+IFERROR(IF(Z214="",0,Z214),"0")</f>
        <v>1.1160000000000001</v>
      </c>
      <c r="AA215" s="355"/>
      <c r="AB215" s="355"/>
      <c r="AC215" s="355"/>
    </row>
    <row r="216" spans="1:68" x14ac:dyDescent="0.2">
      <c r="A216" s="364"/>
      <c r="B216" s="364"/>
      <c r="C216" s="364"/>
      <c r="D216" s="364"/>
      <c r="E216" s="364"/>
      <c r="F216" s="364"/>
      <c r="G216" s="364"/>
      <c r="H216" s="364"/>
      <c r="I216" s="364"/>
      <c r="J216" s="364"/>
      <c r="K216" s="364"/>
      <c r="L216" s="364"/>
      <c r="M216" s="364"/>
      <c r="N216" s="364"/>
      <c r="O216" s="365"/>
      <c r="P216" s="367" t="s">
        <v>72</v>
      </c>
      <c r="Q216" s="368"/>
      <c r="R216" s="368"/>
      <c r="S216" s="368"/>
      <c r="T216" s="368"/>
      <c r="U216" s="368"/>
      <c r="V216" s="369"/>
      <c r="W216" s="37" t="s">
        <v>73</v>
      </c>
      <c r="X216" s="354">
        <f>IFERROR(SUMPRODUCT(X212:X214*H212:H214),"0")</f>
        <v>403.2</v>
      </c>
      <c r="Y216" s="354">
        <f>IFERROR(SUMPRODUCT(Y212:Y214*H212:H214),"0")</f>
        <v>403.2</v>
      </c>
      <c r="Z216" s="37"/>
      <c r="AA216" s="355"/>
      <c r="AB216" s="355"/>
      <c r="AC216" s="355"/>
    </row>
    <row r="217" spans="1:68" ht="16.5" customHeight="1" x14ac:dyDescent="0.25">
      <c r="A217" s="375" t="s">
        <v>344</v>
      </c>
      <c r="B217" s="364"/>
      <c r="C217" s="364"/>
      <c r="D217" s="364"/>
      <c r="E217" s="364"/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346"/>
      <c r="AB217" s="346"/>
      <c r="AC217" s="346"/>
    </row>
    <row r="218" spans="1:68" ht="14.25" customHeight="1" x14ac:dyDescent="0.25">
      <c r="A218" s="370" t="s">
        <v>63</v>
      </c>
      <c r="B218" s="364"/>
      <c r="C218" s="364"/>
      <c r="D218" s="364"/>
      <c r="E218" s="364"/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347"/>
      <c r="AB218" s="347"/>
      <c r="AC218" s="347"/>
    </row>
    <row r="219" spans="1:68" ht="27" customHeight="1" x14ac:dyDescent="0.25">
      <c r="A219" s="54" t="s">
        <v>345</v>
      </c>
      <c r="B219" s="54" t="s">
        <v>346</v>
      </c>
      <c r="C219" s="31">
        <v>4301070996</v>
      </c>
      <c r="D219" s="359">
        <v>4607111038654</v>
      </c>
      <c r="E219" s="360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customHeight="1" x14ac:dyDescent="0.25">
      <c r="A220" s="54" t="s">
        <v>348</v>
      </c>
      <c r="B220" s="54" t="s">
        <v>349</v>
      </c>
      <c r="C220" s="31">
        <v>4301070997</v>
      </c>
      <c r="D220" s="359">
        <v>4607111038586</v>
      </c>
      <c r="E220" s="360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4301070962</v>
      </c>
      <c r="D221" s="359">
        <v>4607111038609</v>
      </c>
      <c r="E221" s="360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4301070963</v>
      </c>
      <c r="D222" s="359">
        <v>4607111038630</v>
      </c>
      <c r="E222" s="360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4301070959</v>
      </c>
      <c r="D223" s="359">
        <v>4607111038616</v>
      </c>
      <c r="E223" s="360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customHeight="1" x14ac:dyDescent="0.25">
      <c r="A224" s="54" t="s">
        <v>357</v>
      </c>
      <c r="B224" s="54" t="s">
        <v>358</v>
      </c>
      <c r="C224" s="31">
        <v>4301070960</v>
      </c>
      <c r="D224" s="359">
        <v>4607111038623</v>
      </c>
      <c r="E224" s="360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x14ac:dyDescent="0.2">
      <c r="A225" s="363"/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4"/>
      <c r="N225" s="364"/>
      <c r="O225" s="365"/>
      <c r="P225" s="367" t="s">
        <v>72</v>
      </c>
      <c r="Q225" s="368"/>
      <c r="R225" s="368"/>
      <c r="S225" s="368"/>
      <c r="T225" s="368"/>
      <c r="U225" s="368"/>
      <c r="V225" s="369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x14ac:dyDescent="0.2">
      <c r="A226" s="364"/>
      <c r="B226" s="364"/>
      <c r="C226" s="364"/>
      <c r="D226" s="364"/>
      <c r="E226" s="364"/>
      <c r="F226" s="364"/>
      <c r="G226" s="364"/>
      <c r="H226" s="364"/>
      <c r="I226" s="364"/>
      <c r="J226" s="364"/>
      <c r="K226" s="364"/>
      <c r="L226" s="364"/>
      <c r="M226" s="364"/>
      <c r="N226" s="364"/>
      <c r="O226" s="365"/>
      <c r="P226" s="367" t="s">
        <v>72</v>
      </c>
      <c r="Q226" s="368"/>
      <c r="R226" s="368"/>
      <c r="S226" s="368"/>
      <c r="T226" s="368"/>
      <c r="U226" s="368"/>
      <c r="V226" s="369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customHeight="1" x14ac:dyDescent="0.25">
      <c r="A227" s="375" t="s">
        <v>359</v>
      </c>
      <c r="B227" s="364"/>
      <c r="C227" s="364"/>
      <c r="D227" s="364"/>
      <c r="E227" s="364"/>
      <c r="F227" s="364"/>
      <c r="G227" s="364"/>
      <c r="H227" s="364"/>
      <c r="I227" s="364"/>
      <c r="J227" s="364"/>
      <c r="K227" s="364"/>
      <c r="L227" s="364"/>
      <c r="M227" s="364"/>
      <c r="N227" s="364"/>
      <c r="O227" s="364"/>
      <c r="P227" s="364"/>
      <c r="Q227" s="364"/>
      <c r="R227" s="364"/>
      <c r="S227" s="364"/>
      <c r="T227" s="364"/>
      <c r="U227" s="364"/>
      <c r="V227" s="364"/>
      <c r="W227" s="364"/>
      <c r="X227" s="364"/>
      <c r="Y227" s="364"/>
      <c r="Z227" s="364"/>
      <c r="AA227" s="346"/>
      <c r="AB227" s="346"/>
      <c r="AC227" s="346"/>
    </row>
    <row r="228" spans="1:68" ht="14.25" customHeight="1" x14ac:dyDescent="0.25">
      <c r="A228" s="370" t="s">
        <v>63</v>
      </c>
      <c r="B228" s="364"/>
      <c r="C228" s="364"/>
      <c r="D228" s="364"/>
      <c r="E228" s="364"/>
      <c r="F228" s="364"/>
      <c r="G228" s="364"/>
      <c r="H228" s="364"/>
      <c r="I228" s="364"/>
      <c r="J228" s="364"/>
      <c r="K228" s="364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4"/>
      <c r="W228" s="364"/>
      <c r="X228" s="364"/>
      <c r="Y228" s="364"/>
      <c r="Z228" s="364"/>
      <c r="AA228" s="347"/>
      <c r="AB228" s="347"/>
      <c r="AC228" s="347"/>
    </row>
    <row r="229" spans="1:68" ht="27" customHeight="1" x14ac:dyDescent="0.25">
      <c r="A229" s="54" t="s">
        <v>360</v>
      </c>
      <c r="B229" s="54" t="s">
        <v>361</v>
      </c>
      <c r="C229" s="31">
        <v>4301070915</v>
      </c>
      <c r="D229" s="359">
        <v>4607111035882</v>
      </c>
      <c r="E229" s="360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363</v>
      </c>
      <c r="B230" s="54" t="s">
        <v>364</v>
      </c>
      <c r="C230" s="31">
        <v>4301070921</v>
      </c>
      <c r="D230" s="359">
        <v>4607111035905</v>
      </c>
      <c r="E230" s="360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365</v>
      </c>
      <c r="B231" s="54" t="s">
        <v>366</v>
      </c>
      <c r="C231" s="31">
        <v>4301070917</v>
      </c>
      <c r="D231" s="359">
        <v>4607111035912</v>
      </c>
      <c r="E231" s="360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368</v>
      </c>
      <c r="B232" s="54" t="s">
        <v>369</v>
      </c>
      <c r="C232" s="31">
        <v>4301070920</v>
      </c>
      <c r="D232" s="359">
        <v>4607111035929</v>
      </c>
      <c r="E232" s="360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0</v>
      </c>
      <c r="Y232" s="353">
        <f>IFERROR(IF(X232="","",X232),"")</f>
        <v>0</v>
      </c>
      <c r="Z232" s="36">
        <f>IFERROR(IF(X232="","",X232*0.0155),"")</f>
        <v>0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63"/>
      <c r="B233" s="364"/>
      <c r="C233" s="364"/>
      <c r="D233" s="364"/>
      <c r="E233" s="364"/>
      <c r="F233" s="364"/>
      <c r="G233" s="364"/>
      <c r="H233" s="364"/>
      <c r="I233" s="364"/>
      <c r="J233" s="364"/>
      <c r="K233" s="364"/>
      <c r="L233" s="364"/>
      <c r="M233" s="364"/>
      <c r="N233" s="364"/>
      <c r="O233" s="365"/>
      <c r="P233" s="367" t="s">
        <v>72</v>
      </c>
      <c r="Q233" s="368"/>
      <c r="R233" s="368"/>
      <c r="S233" s="368"/>
      <c r="T233" s="368"/>
      <c r="U233" s="368"/>
      <c r="V233" s="369"/>
      <c r="W233" s="37" t="s">
        <v>69</v>
      </c>
      <c r="X233" s="354">
        <f>IFERROR(SUM(X229:X232),"0")</f>
        <v>0</v>
      </c>
      <c r="Y233" s="354">
        <f>IFERROR(SUM(Y229:Y232),"0")</f>
        <v>0</v>
      </c>
      <c r="Z233" s="354">
        <f>IFERROR(IF(Z229="",0,Z229),"0")+IFERROR(IF(Z230="",0,Z230),"0")+IFERROR(IF(Z231="",0,Z231),"0")+IFERROR(IF(Z232="",0,Z232),"0")</f>
        <v>0</v>
      </c>
      <c r="AA233" s="355"/>
      <c r="AB233" s="355"/>
      <c r="AC233" s="355"/>
    </row>
    <row r="234" spans="1:68" x14ac:dyDescent="0.2">
      <c r="A234" s="364"/>
      <c r="B234" s="364"/>
      <c r="C234" s="364"/>
      <c r="D234" s="364"/>
      <c r="E234" s="364"/>
      <c r="F234" s="364"/>
      <c r="G234" s="364"/>
      <c r="H234" s="364"/>
      <c r="I234" s="364"/>
      <c r="J234" s="364"/>
      <c r="K234" s="364"/>
      <c r="L234" s="364"/>
      <c r="M234" s="364"/>
      <c r="N234" s="364"/>
      <c r="O234" s="365"/>
      <c r="P234" s="367" t="s">
        <v>72</v>
      </c>
      <c r="Q234" s="368"/>
      <c r="R234" s="368"/>
      <c r="S234" s="368"/>
      <c r="T234" s="368"/>
      <c r="U234" s="368"/>
      <c r="V234" s="369"/>
      <c r="W234" s="37" t="s">
        <v>73</v>
      </c>
      <c r="X234" s="354">
        <f>IFERROR(SUMPRODUCT(X229:X232*H229:H232),"0")</f>
        <v>0</v>
      </c>
      <c r="Y234" s="354">
        <f>IFERROR(SUMPRODUCT(Y229:Y232*H229:H232),"0")</f>
        <v>0</v>
      </c>
      <c r="Z234" s="37"/>
      <c r="AA234" s="355"/>
      <c r="AB234" s="355"/>
      <c r="AC234" s="355"/>
    </row>
    <row r="235" spans="1:68" ht="16.5" customHeight="1" x14ac:dyDescent="0.25">
      <c r="A235" s="375" t="s">
        <v>370</v>
      </c>
      <c r="B235" s="364"/>
      <c r="C235" s="364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346"/>
      <c r="AB235" s="346"/>
      <c r="AC235" s="346"/>
    </row>
    <row r="236" spans="1:68" ht="14.25" customHeight="1" x14ac:dyDescent="0.25">
      <c r="A236" s="370" t="s">
        <v>63</v>
      </c>
      <c r="B236" s="364"/>
      <c r="C236" s="364"/>
      <c r="D236" s="364"/>
      <c r="E236" s="364"/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47"/>
      <c r="AB236" s="347"/>
      <c r="AC236" s="347"/>
    </row>
    <row r="237" spans="1:68" ht="16.5" customHeight="1" x14ac:dyDescent="0.25">
      <c r="A237" s="54" t="s">
        <v>371</v>
      </c>
      <c r="B237" s="54" t="s">
        <v>372</v>
      </c>
      <c r="C237" s="31">
        <v>4301070912</v>
      </c>
      <c r="D237" s="359">
        <v>4607111037213</v>
      </c>
      <c r="E237" s="360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0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63"/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5"/>
      <c r="P238" s="367" t="s">
        <v>72</v>
      </c>
      <c r="Q238" s="368"/>
      <c r="R238" s="368"/>
      <c r="S238" s="368"/>
      <c r="T238" s="368"/>
      <c r="U238" s="368"/>
      <c r="V238" s="369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x14ac:dyDescent="0.2">
      <c r="A239" s="364"/>
      <c r="B239" s="364"/>
      <c r="C239" s="364"/>
      <c r="D239" s="364"/>
      <c r="E239" s="364"/>
      <c r="F239" s="364"/>
      <c r="G239" s="364"/>
      <c r="H239" s="364"/>
      <c r="I239" s="364"/>
      <c r="J239" s="364"/>
      <c r="K239" s="364"/>
      <c r="L239" s="364"/>
      <c r="M239" s="364"/>
      <c r="N239" s="364"/>
      <c r="O239" s="365"/>
      <c r="P239" s="367" t="s">
        <v>72</v>
      </c>
      <c r="Q239" s="368"/>
      <c r="R239" s="368"/>
      <c r="S239" s="368"/>
      <c r="T239" s="368"/>
      <c r="U239" s="368"/>
      <c r="V239" s="369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customHeight="1" x14ac:dyDescent="0.25">
      <c r="A240" s="375" t="s">
        <v>374</v>
      </c>
      <c r="B240" s="364"/>
      <c r="C240" s="364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364"/>
      <c r="Z240" s="364"/>
      <c r="AA240" s="346"/>
      <c r="AB240" s="346"/>
      <c r="AC240" s="346"/>
    </row>
    <row r="241" spans="1:68" ht="14.25" customHeight="1" x14ac:dyDescent="0.25">
      <c r="A241" s="370" t="s">
        <v>154</v>
      </c>
      <c r="B241" s="364"/>
      <c r="C241" s="364"/>
      <c r="D241" s="364"/>
      <c r="E241" s="364"/>
      <c r="F241" s="364"/>
      <c r="G241" s="364"/>
      <c r="H241" s="364"/>
      <c r="I241" s="364"/>
      <c r="J241" s="364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347"/>
      <c r="AB241" s="347"/>
      <c r="AC241" s="347"/>
    </row>
    <row r="242" spans="1:68" ht="27" customHeight="1" x14ac:dyDescent="0.25">
      <c r="A242" s="54" t="s">
        <v>375</v>
      </c>
      <c r="B242" s="54" t="s">
        <v>376</v>
      </c>
      <c r="C242" s="31">
        <v>4301135692</v>
      </c>
      <c r="D242" s="359">
        <v>4620207490570</v>
      </c>
      <c r="E242" s="360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15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379</v>
      </c>
      <c r="B243" s="54" t="s">
        <v>380</v>
      </c>
      <c r="C243" s="31">
        <v>4301135691</v>
      </c>
      <c r="D243" s="359">
        <v>4620207490549</v>
      </c>
      <c r="E243" s="360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72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382</v>
      </c>
      <c r="B244" s="54" t="s">
        <v>383</v>
      </c>
      <c r="C244" s="31">
        <v>4301135694</v>
      </c>
      <c r="D244" s="359">
        <v>4620207490501</v>
      </c>
      <c r="E244" s="360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61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63"/>
      <c r="B245" s="364"/>
      <c r="C245" s="364"/>
      <c r="D245" s="364"/>
      <c r="E245" s="364"/>
      <c r="F245" s="364"/>
      <c r="G245" s="364"/>
      <c r="H245" s="364"/>
      <c r="I245" s="364"/>
      <c r="J245" s="364"/>
      <c r="K245" s="364"/>
      <c r="L245" s="364"/>
      <c r="M245" s="364"/>
      <c r="N245" s="364"/>
      <c r="O245" s="365"/>
      <c r="P245" s="367" t="s">
        <v>72</v>
      </c>
      <c r="Q245" s="368"/>
      <c r="R245" s="368"/>
      <c r="S245" s="368"/>
      <c r="T245" s="368"/>
      <c r="U245" s="368"/>
      <c r="V245" s="369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x14ac:dyDescent="0.2">
      <c r="A246" s="364"/>
      <c r="B246" s="364"/>
      <c r="C246" s="364"/>
      <c r="D246" s="364"/>
      <c r="E246" s="364"/>
      <c r="F246" s="364"/>
      <c r="G246" s="364"/>
      <c r="H246" s="364"/>
      <c r="I246" s="364"/>
      <c r="J246" s="364"/>
      <c r="K246" s="364"/>
      <c r="L246" s="364"/>
      <c r="M246" s="364"/>
      <c r="N246" s="364"/>
      <c r="O246" s="365"/>
      <c r="P246" s="367" t="s">
        <v>72</v>
      </c>
      <c r="Q246" s="368"/>
      <c r="R246" s="368"/>
      <c r="S246" s="368"/>
      <c r="T246" s="368"/>
      <c r="U246" s="368"/>
      <c r="V246" s="369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customHeight="1" x14ac:dyDescent="0.25">
      <c r="A247" s="375" t="s">
        <v>385</v>
      </c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346"/>
      <c r="AB247" s="346"/>
      <c r="AC247" s="346"/>
    </row>
    <row r="248" spans="1:68" ht="14.25" customHeight="1" x14ac:dyDescent="0.25">
      <c r="A248" s="370" t="s">
        <v>308</v>
      </c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47"/>
      <c r="AB248" s="347"/>
      <c r="AC248" s="347"/>
    </row>
    <row r="249" spans="1:68" ht="27" customHeight="1" x14ac:dyDescent="0.25">
      <c r="A249" s="54" t="s">
        <v>386</v>
      </c>
      <c r="B249" s="54" t="s">
        <v>387</v>
      </c>
      <c r="C249" s="31">
        <v>4301051320</v>
      </c>
      <c r="D249" s="359">
        <v>4680115881334</v>
      </c>
      <c r="E249" s="360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63"/>
      <c r="B250" s="364"/>
      <c r="C250" s="364"/>
      <c r="D250" s="364"/>
      <c r="E250" s="364"/>
      <c r="F250" s="364"/>
      <c r="G250" s="364"/>
      <c r="H250" s="364"/>
      <c r="I250" s="364"/>
      <c r="J250" s="364"/>
      <c r="K250" s="364"/>
      <c r="L250" s="364"/>
      <c r="M250" s="364"/>
      <c r="N250" s="364"/>
      <c r="O250" s="365"/>
      <c r="P250" s="367" t="s">
        <v>72</v>
      </c>
      <c r="Q250" s="368"/>
      <c r="R250" s="368"/>
      <c r="S250" s="368"/>
      <c r="T250" s="368"/>
      <c r="U250" s="368"/>
      <c r="V250" s="369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x14ac:dyDescent="0.2">
      <c r="A251" s="364"/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5"/>
      <c r="P251" s="367" t="s">
        <v>72</v>
      </c>
      <c r="Q251" s="368"/>
      <c r="R251" s="368"/>
      <c r="S251" s="368"/>
      <c r="T251" s="368"/>
      <c r="U251" s="368"/>
      <c r="V251" s="369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customHeight="1" x14ac:dyDescent="0.25">
      <c r="A252" s="375" t="s">
        <v>389</v>
      </c>
      <c r="B252" s="364"/>
      <c r="C252" s="364"/>
      <c r="D252" s="364"/>
      <c r="E252" s="364"/>
      <c r="F252" s="364"/>
      <c r="G252" s="364"/>
      <c r="H252" s="364"/>
      <c r="I252" s="364"/>
      <c r="J252" s="364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46"/>
      <c r="AB252" s="346"/>
      <c r="AC252" s="346"/>
    </row>
    <row r="253" spans="1:68" ht="14.25" customHeight="1" x14ac:dyDescent="0.25">
      <c r="A253" s="370" t="s">
        <v>63</v>
      </c>
      <c r="B253" s="364"/>
      <c r="C253" s="364"/>
      <c r="D253" s="364"/>
      <c r="E253" s="364"/>
      <c r="F253" s="364"/>
      <c r="G253" s="364"/>
      <c r="H253" s="364"/>
      <c r="I253" s="364"/>
      <c r="J253" s="364"/>
      <c r="K253" s="364"/>
      <c r="L253" s="364"/>
      <c r="M253" s="364"/>
      <c r="N253" s="364"/>
      <c r="O253" s="364"/>
      <c r="P253" s="364"/>
      <c r="Q253" s="364"/>
      <c r="R253" s="364"/>
      <c r="S253" s="364"/>
      <c r="T253" s="364"/>
      <c r="U253" s="364"/>
      <c r="V253" s="364"/>
      <c r="W253" s="364"/>
      <c r="X253" s="364"/>
      <c r="Y253" s="364"/>
      <c r="Z253" s="364"/>
      <c r="AA253" s="347"/>
      <c r="AB253" s="347"/>
      <c r="AC253" s="347"/>
    </row>
    <row r="254" spans="1:68" ht="16.5" customHeight="1" x14ac:dyDescent="0.25">
      <c r="A254" s="54" t="s">
        <v>390</v>
      </c>
      <c r="B254" s="54" t="s">
        <v>391</v>
      </c>
      <c r="C254" s="31">
        <v>4301071063</v>
      </c>
      <c r="D254" s="359">
        <v>4607111039019</v>
      </c>
      <c r="E254" s="360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customHeight="1" x14ac:dyDescent="0.25">
      <c r="A255" s="54" t="s">
        <v>393</v>
      </c>
      <c r="B255" s="54" t="s">
        <v>394</v>
      </c>
      <c r="C255" s="31">
        <v>4301071000</v>
      </c>
      <c r="D255" s="359">
        <v>4607111038708</v>
      </c>
      <c r="E255" s="360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63"/>
      <c r="B256" s="364"/>
      <c r="C256" s="364"/>
      <c r="D256" s="364"/>
      <c r="E256" s="364"/>
      <c r="F256" s="364"/>
      <c r="G256" s="364"/>
      <c r="H256" s="364"/>
      <c r="I256" s="364"/>
      <c r="J256" s="364"/>
      <c r="K256" s="364"/>
      <c r="L256" s="364"/>
      <c r="M256" s="364"/>
      <c r="N256" s="364"/>
      <c r="O256" s="365"/>
      <c r="P256" s="367" t="s">
        <v>72</v>
      </c>
      <c r="Q256" s="368"/>
      <c r="R256" s="368"/>
      <c r="S256" s="368"/>
      <c r="T256" s="368"/>
      <c r="U256" s="368"/>
      <c r="V256" s="369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x14ac:dyDescent="0.2">
      <c r="A257" s="364"/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5"/>
      <c r="P257" s="367" t="s">
        <v>72</v>
      </c>
      <c r="Q257" s="368"/>
      <c r="R257" s="368"/>
      <c r="S257" s="368"/>
      <c r="T257" s="368"/>
      <c r="U257" s="368"/>
      <c r="V257" s="369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customHeight="1" x14ac:dyDescent="0.2">
      <c r="A258" s="371" t="s">
        <v>395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372"/>
      <c r="Y258" s="372"/>
      <c r="Z258" s="372"/>
      <c r="AA258" s="48"/>
      <c r="AB258" s="48"/>
      <c r="AC258" s="48"/>
    </row>
    <row r="259" spans="1:68" ht="16.5" customHeight="1" x14ac:dyDescent="0.25">
      <c r="A259" s="375" t="s">
        <v>396</v>
      </c>
      <c r="B259" s="364"/>
      <c r="C259" s="364"/>
      <c r="D259" s="364"/>
      <c r="E259" s="364"/>
      <c r="F259" s="364"/>
      <c r="G259" s="364"/>
      <c r="H259" s="364"/>
      <c r="I259" s="364"/>
      <c r="J259" s="364"/>
      <c r="K259" s="364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4"/>
      <c r="W259" s="364"/>
      <c r="X259" s="364"/>
      <c r="Y259" s="364"/>
      <c r="Z259" s="364"/>
      <c r="AA259" s="346"/>
      <c r="AB259" s="346"/>
      <c r="AC259" s="346"/>
    </row>
    <row r="260" spans="1:68" ht="14.25" customHeight="1" x14ac:dyDescent="0.25">
      <c r="A260" s="370" t="s">
        <v>63</v>
      </c>
      <c r="B260" s="364"/>
      <c r="C260" s="364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347"/>
      <c r="AB260" s="347"/>
      <c r="AC260" s="347"/>
    </row>
    <row r="261" spans="1:68" ht="27" customHeight="1" x14ac:dyDescent="0.25">
      <c r="A261" s="54" t="s">
        <v>397</v>
      </c>
      <c r="B261" s="54" t="s">
        <v>398</v>
      </c>
      <c r="C261" s="31">
        <v>4301071036</v>
      </c>
      <c r="D261" s="359">
        <v>4607111036162</v>
      </c>
      <c r="E261" s="360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63"/>
      <c r="B262" s="364"/>
      <c r="C262" s="364"/>
      <c r="D262" s="364"/>
      <c r="E262" s="364"/>
      <c r="F262" s="364"/>
      <c r="G262" s="364"/>
      <c r="H262" s="364"/>
      <c r="I262" s="364"/>
      <c r="J262" s="364"/>
      <c r="K262" s="364"/>
      <c r="L262" s="364"/>
      <c r="M262" s="364"/>
      <c r="N262" s="364"/>
      <c r="O262" s="365"/>
      <c r="P262" s="367" t="s">
        <v>72</v>
      </c>
      <c r="Q262" s="368"/>
      <c r="R262" s="368"/>
      <c r="S262" s="368"/>
      <c r="T262" s="368"/>
      <c r="U262" s="368"/>
      <c r="V262" s="369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x14ac:dyDescent="0.2">
      <c r="A263" s="364"/>
      <c r="B263" s="364"/>
      <c r="C263" s="364"/>
      <c r="D263" s="364"/>
      <c r="E263" s="364"/>
      <c r="F263" s="364"/>
      <c r="G263" s="364"/>
      <c r="H263" s="364"/>
      <c r="I263" s="364"/>
      <c r="J263" s="364"/>
      <c r="K263" s="364"/>
      <c r="L263" s="364"/>
      <c r="M263" s="364"/>
      <c r="N263" s="364"/>
      <c r="O263" s="365"/>
      <c r="P263" s="367" t="s">
        <v>72</v>
      </c>
      <c r="Q263" s="368"/>
      <c r="R263" s="368"/>
      <c r="S263" s="368"/>
      <c r="T263" s="368"/>
      <c r="U263" s="368"/>
      <c r="V263" s="369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customHeight="1" x14ac:dyDescent="0.2">
      <c r="A264" s="371" t="s">
        <v>400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372"/>
      <c r="Y264" s="372"/>
      <c r="Z264" s="372"/>
      <c r="AA264" s="48"/>
      <c r="AB264" s="48"/>
      <c r="AC264" s="48"/>
    </row>
    <row r="265" spans="1:68" ht="16.5" customHeight="1" x14ac:dyDescent="0.25">
      <c r="A265" s="375" t="s">
        <v>401</v>
      </c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346"/>
      <c r="AB265" s="346"/>
      <c r="AC265" s="346"/>
    </row>
    <row r="266" spans="1:68" ht="14.25" customHeight="1" x14ac:dyDescent="0.25">
      <c r="A266" s="370" t="s">
        <v>63</v>
      </c>
      <c r="B266" s="364"/>
      <c r="C266" s="364"/>
      <c r="D266" s="364"/>
      <c r="E266" s="364"/>
      <c r="F266" s="364"/>
      <c r="G266" s="364"/>
      <c r="H266" s="364"/>
      <c r="I266" s="364"/>
      <c r="J266" s="364"/>
      <c r="K266" s="364"/>
      <c r="L266" s="364"/>
      <c r="M266" s="364"/>
      <c r="N266" s="364"/>
      <c r="O266" s="364"/>
      <c r="P266" s="364"/>
      <c r="Q266" s="364"/>
      <c r="R266" s="364"/>
      <c r="S266" s="364"/>
      <c r="T266" s="364"/>
      <c r="U266" s="364"/>
      <c r="V266" s="364"/>
      <c r="W266" s="364"/>
      <c r="X266" s="364"/>
      <c r="Y266" s="364"/>
      <c r="Z266" s="364"/>
      <c r="AA266" s="347"/>
      <c r="AB266" s="347"/>
      <c r="AC266" s="347"/>
    </row>
    <row r="267" spans="1:68" ht="27" customHeight="1" x14ac:dyDescent="0.25">
      <c r="A267" s="54" t="s">
        <v>402</v>
      </c>
      <c r="B267" s="54" t="s">
        <v>403</v>
      </c>
      <c r="C267" s="31">
        <v>4301071029</v>
      </c>
      <c r="D267" s="359">
        <v>4607111035899</v>
      </c>
      <c r="E267" s="360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168</v>
      </c>
      <c r="Y267" s="353">
        <f>IFERROR(IF(X267="","",X267),"")</f>
        <v>168</v>
      </c>
      <c r="Z267" s="36">
        <f>IFERROR(IF(X267="","",X267*0.0155),"")</f>
        <v>2.6040000000000001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884.01599999999996</v>
      </c>
      <c r="BN267" s="67">
        <f>IFERROR(Y267*I267,"0")</f>
        <v>884.01599999999996</v>
      </c>
      <c r="BO267" s="67">
        <f>IFERROR(X267/J267,"0")</f>
        <v>2</v>
      </c>
      <c r="BP267" s="67">
        <f>IFERROR(Y267/J267,"0")</f>
        <v>2</v>
      </c>
    </row>
    <row r="268" spans="1:68" ht="27" customHeight="1" x14ac:dyDescent="0.25">
      <c r="A268" s="54" t="s">
        <v>404</v>
      </c>
      <c r="B268" s="54" t="s">
        <v>405</v>
      </c>
      <c r="C268" s="31">
        <v>4301070991</v>
      </c>
      <c r="D268" s="359">
        <v>4607111038180</v>
      </c>
      <c r="E268" s="360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2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63"/>
      <c r="B269" s="364"/>
      <c r="C269" s="364"/>
      <c r="D269" s="364"/>
      <c r="E269" s="364"/>
      <c r="F269" s="364"/>
      <c r="G269" s="364"/>
      <c r="H269" s="364"/>
      <c r="I269" s="364"/>
      <c r="J269" s="364"/>
      <c r="K269" s="364"/>
      <c r="L269" s="364"/>
      <c r="M269" s="364"/>
      <c r="N269" s="364"/>
      <c r="O269" s="365"/>
      <c r="P269" s="367" t="s">
        <v>72</v>
      </c>
      <c r="Q269" s="368"/>
      <c r="R269" s="368"/>
      <c r="S269" s="368"/>
      <c r="T269" s="368"/>
      <c r="U269" s="368"/>
      <c r="V269" s="369"/>
      <c r="W269" s="37" t="s">
        <v>69</v>
      </c>
      <c r="X269" s="354">
        <f>IFERROR(SUM(X267:X268),"0")</f>
        <v>168</v>
      </c>
      <c r="Y269" s="354">
        <f>IFERROR(SUM(Y267:Y268),"0")</f>
        <v>168</v>
      </c>
      <c r="Z269" s="354">
        <f>IFERROR(IF(Z267="",0,Z267),"0")+IFERROR(IF(Z268="",0,Z268),"0")</f>
        <v>2.6040000000000001</v>
      </c>
      <c r="AA269" s="355"/>
      <c r="AB269" s="355"/>
      <c r="AC269" s="355"/>
    </row>
    <row r="270" spans="1:68" x14ac:dyDescent="0.2">
      <c r="A270" s="364"/>
      <c r="B270" s="364"/>
      <c r="C270" s="364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5"/>
      <c r="P270" s="367" t="s">
        <v>72</v>
      </c>
      <c r="Q270" s="368"/>
      <c r="R270" s="368"/>
      <c r="S270" s="368"/>
      <c r="T270" s="368"/>
      <c r="U270" s="368"/>
      <c r="V270" s="369"/>
      <c r="W270" s="37" t="s">
        <v>73</v>
      </c>
      <c r="X270" s="354">
        <f>IFERROR(SUMPRODUCT(X267:X268*H267:H268),"0")</f>
        <v>840</v>
      </c>
      <c r="Y270" s="354">
        <f>IFERROR(SUMPRODUCT(Y267:Y268*H267:H268),"0")</f>
        <v>840</v>
      </c>
      <c r="Z270" s="37"/>
      <c r="AA270" s="355"/>
      <c r="AB270" s="355"/>
      <c r="AC270" s="355"/>
    </row>
    <row r="271" spans="1:68" ht="16.5" customHeight="1" x14ac:dyDescent="0.25">
      <c r="A271" s="375" t="s">
        <v>407</v>
      </c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346"/>
      <c r="AB271" s="346"/>
      <c r="AC271" s="346"/>
    </row>
    <row r="272" spans="1:68" ht="14.25" customHeight="1" x14ac:dyDescent="0.25">
      <c r="A272" s="370" t="s">
        <v>63</v>
      </c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347"/>
      <c r="AB272" s="347"/>
      <c r="AC272" s="347"/>
    </row>
    <row r="273" spans="1:68" ht="27" customHeight="1" x14ac:dyDescent="0.25">
      <c r="A273" s="54" t="s">
        <v>408</v>
      </c>
      <c r="B273" s="54" t="s">
        <v>409</v>
      </c>
      <c r="C273" s="31">
        <v>4301070870</v>
      </c>
      <c r="D273" s="359">
        <v>4607111036711</v>
      </c>
      <c r="E273" s="360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1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63"/>
      <c r="B274" s="364"/>
      <c r="C274" s="364"/>
      <c r="D274" s="364"/>
      <c r="E274" s="364"/>
      <c r="F274" s="364"/>
      <c r="G274" s="364"/>
      <c r="H274" s="364"/>
      <c r="I274" s="364"/>
      <c r="J274" s="364"/>
      <c r="K274" s="364"/>
      <c r="L274" s="364"/>
      <c r="M274" s="364"/>
      <c r="N274" s="364"/>
      <c r="O274" s="365"/>
      <c r="P274" s="367" t="s">
        <v>72</v>
      </c>
      <c r="Q274" s="368"/>
      <c r="R274" s="368"/>
      <c r="S274" s="368"/>
      <c r="T274" s="368"/>
      <c r="U274" s="368"/>
      <c r="V274" s="369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x14ac:dyDescent="0.2">
      <c r="A275" s="364"/>
      <c r="B275" s="364"/>
      <c r="C275" s="364"/>
      <c r="D275" s="364"/>
      <c r="E275" s="364"/>
      <c r="F275" s="364"/>
      <c r="G275" s="364"/>
      <c r="H275" s="364"/>
      <c r="I275" s="364"/>
      <c r="J275" s="364"/>
      <c r="K275" s="364"/>
      <c r="L275" s="364"/>
      <c r="M275" s="364"/>
      <c r="N275" s="364"/>
      <c r="O275" s="365"/>
      <c r="P275" s="367" t="s">
        <v>72</v>
      </c>
      <c r="Q275" s="368"/>
      <c r="R275" s="368"/>
      <c r="S275" s="368"/>
      <c r="T275" s="368"/>
      <c r="U275" s="368"/>
      <c r="V275" s="369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customHeight="1" x14ac:dyDescent="0.2">
      <c r="A276" s="371" t="s">
        <v>410</v>
      </c>
      <c r="B276" s="372"/>
      <c r="C276" s="372"/>
      <c r="D276" s="372"/>
      <c r="E276" s="372"/>
      <c r="F276" s="372"/>
      <c r="G276" s="372"/>
      <c r="H276" s="372"/>
      <c r="I276" s="372"/>
      <c r="J276" s="372"/>
      <c r="K276" s="372"/>
      <c r="L276" s="372"/>
      <c r="M276" s="372"/>
      <c r="N276" s="372"/>
      <c r="O276" s="372"/>
      <c r="P276" s="372"/>
      <c r="Q276" s="372"/>
      <c r="R276" s="372"/>
      <c r="S276" s="372"/>
      <c r="T276" s="372"/>
      <c r="U276" s="372"/>
      <c r="V276" s="372"/>
      <c r="W276" s="372"/>
      <c r="X276" s="372"/>
      <c r="Y276" s="372"/>
      <c r="Z276" s="372"/>
      <c r="AA276" s="48"/>
      <c r="AB276" s="48"/>
      <c r="AC276" s="48"/>
    </row>
    <row r="277" spans="1:68" ht="16.5" customHeight="1" x14ac:dyDescent="0.25">
      <c r="A277" s="375" t="s">
        <v>411</v>
      </c>
      <c r="B277" s="364"/>
      <c r="C277" s="364"/>
      <c r="D277" s="364"/>
      <c r="E277" s="364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346"/>
      <c r="AB277" s="346"/>
      <c r="AC277" s="346"/>
    </row>
    <row r="278" spans="1:68" ht="14.25" customHeight="1" x14ac:dyDescent="0.25">
      <c r="A278" s="370" t="s">
        <v>316</v>
      </c>
      <c r="B278" s="364"/>
      <c r="C278" s="364"/>
      <c r="D278" s="364"/>
      <c r="E278" s="364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347"/>
      <c r="AB278" s="347"/>
      <c r="AC278" s="347"/>
    </row>
    <row r="279" spans="1:68" ht="27" customHeight="1" x14ac:dyDescent="0.25">
      <c r="A279" s="54" t="s">
        <v>412</v>
      </c>
      <c r="B279" s="54" t="s">
        <v>413</v>
      </c>
      <c r="C279" s="31">
        <v>4301133004</v>
      </c>
      <c r="D279" s="359">
        <v>4607111039774</v>
      </c>
      <c r="E279" s="360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3"/>
      <c r="B280" s="364"/>
      <c r="C280" s="364"/>
      <c r="D280" s="364"/>
      <c r="E280" s="364"/>
      <c r="F280" s="364"/>
      <c r="G280" s="364"/>
      <c r="H280" s="364"/>
      <c r="I280" s="364"/>
      <c r="J280" s="364"/>
      <c r="K280" s="364"/>
      <c r="L280" s="364"/>
      <c r="M280" s="364"/>
      <c r="N280" s="364"/>
      <c r="O280" s="365"/>
      <c r="P280" s="367" t="s">
        <v>72</v>
      </c>
      <c r="Q280" s="368"/>
      <c r="R280" s="368"/>
      <c r="S280" s="368"/>
      <c r="T280" s="368"/>
      <c r="U280" s="368"/>
      <c r="V280" s="369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x14ac:dyDescent="0.2">
      <c r="A281" s="364"/>
      <c r="B281" s="364"/>
      <c r="C281" s="364"/>
      <c r="D281" s="364"/>
      <c r="E281" s="364"/>
      <c r="F281" s="364"/>
      <c r="G281" s="364"/>
      <c r="H281" s="364"/>
      <c r="I281" s="364"/>
      <c r="J281" s="364"/>
      <c r="K281" s="364"/>
      <c r="L281" s="364"/>
      <c r="M281" s="364"/>
      <c r="N281" s="364"/>
      <c r="O281" s="365"/>
      <c r="P281" s="367" t="s">
        <v>72</v>
      </c>
      <c r="Q281" s="368"/>
      <c r="R281" s="368"/>
      <c r="S281" s="368"/>
      <c r="T281" s="368"/>
      <c r="U281" s="368"/>
      <c r="V281" s="369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customHeight="1" x14ac:dyDescent="0.25">
      <c r="A282" s="370" t="s">
        <v>154</v>
      </c>
      <c r="B282" s="364"/>
      <c r="C282" s="364"/>
      <c r="D282" s="364"/>
      <c r="E282" s="364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  <c r="X282" s="364"/>
      <c r="Y282" s="364"/>
      <c r="Z282" s="364"/>
      <c r="AA282" s="347"/>
      <c r="AB282" s="347"/>
      <c r="AC282" s="347"/>
    </row>
    <row r="283" spans="1:68" ht="37.5" customHeight="1" x14ac:dyDescent="0.25">
      <c r="A283" s="54" t="s">
        <v>416</v>
      </c>
      <c r="B283" s="54" t="s">
        <v>417</v>
      </c>
      <c r="C283" s="31">
        <v>4301135400</v>
      </c>
      <c r="D283" s="359">
        <v>4607111039361</v>
      </c>
      <c r="E283" s="360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3"/>
      <c r="B284" s="364"/>
      <c r="C284" s="364"/>
      <c r="D284" s="364"/>
      <c r="E284" s="364"/>
      <c r="F284" s="364"/>
      <c r="G284" s="364"/>
      <c r="H284" s="364"/>
      <c r="I284" s="364"/>
      <c r="J284" s="364"/>
      <c r="K284" s="364"/>
      <c r="L284" s="364"/>
      <c r="M284" s="364"/>
      <c r="N284" s="364"/>
      <c r="O284" s="365"/>
      <c r="P284" s="367" t="s">
        <v>72</v>
      </c>
      <c r="Q284" s="368"/>
      <c r="R284" s="368"/>
      <c r="S284" s="368"/>
      <c r="T284" s="368"/>
      <c r="U284" s="368"/>
      <c r="V284" s="369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x14ac:dyDescent="0.2">
      <c r="A285" s="364"/>
      <c r="B285" s="364"/>
      <c r="C285" s="364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365"/>
      <c r="P285" s="367" t="s">
        <v>72</v>
      </c>
      <c r="Q285" s="368"/>
      <c r="R285" s="368"/>
      <c r="S285" s="368"/>
      <c r="T285" s="368"/>
      <c r="U285" s="368"/>
      <c r="V285" s="369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customHeight="1" x14ac:dyDescent="0.2">
      <c r="A286" s="371" t="s">
        <v>272</v>
      </c>
      <c r="B286" s="372"/>
      <c r="C286" s="372"/>
      <c r="D286" s="372"/>
      <c r="E286" s="372"/>
      <c r="F286" s="372"/>
      <c r="G286" s="372"/>
      <c r="H286" s="372"/>
      <c r="I286" s="372"/>
      <c r="J286" s="372"/>
      <c r="K286" s="372"/>
      <c r="L286" s="372"/>
      <c r="M286" s="372"/>
      <c r="N286" s="372"/>
      <c r="O286" s="372"/>
      <c r="P286" s="372"/>
      <c r="Q286" s="372"/>
      <c r="R286" s="372"/>
      <c r="S286" s="372"/>
      <c r="T286" s="372"/>
      <c r="U286" s="372"/>
      <c r="V286" s="372"/>
      <c r="W286" s="372"/>
      <c r="X286" s="372"/>
      <c r="Y286" s="372"/>
      <c r="Z286" s="372"/>
      <c r="AA286" s="48"/>
      <c r="AB286" s="48"/>
      <c r="AC286" s="48"/>
    </row>
    <row r="287" spans="1:68" ht="16.5" customHeight="1" x14ac:dyDescent="0.25">
      <c r="A287" s="375" t="s">
        <v>272</v>
      </c>
      <c r="B287" s="364"/>
      <c r="C287" s="364"/>
      <c r="D287" s="364"/>
      <c r="E287" s="364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  <c r="X287" s="364"/>
      <c r="Y287" s="364"/>
      <c r="Z287" s="364"/>
      <c r="AA287" s="346"/>
      <c r="AB287" s="346"/>
      <c r="AC287" s="346"/>
    </row>
    <row r="288" spans="1:68" ht="14.25" customHeight="1" x14ac:dyDescent="0.25">
      <c r="A288" s="370" t="s">
        <v>63</v>
      </c>
      <c r="B288" s="364"/>
      <c r="C288" s="364"/>
      <c r="D288" s="364"/>
      <c r="E288" s="364"/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  <c r="X288" s="364"/>
      <c r="Y288" s="364"/>
      <c r="Z288" s="364"/>
      <c r="AA288" s="347"/>
      <c r="AB288" s="347"/>
      <c r="AC288" s="347"/>
    </row>
    <row r="289" spans="1:68" ht="27" customHeight="1" x14ac:dyDescent="0.25">
      <c r="A289" s="54" t="s">
        <v>418</v>
      </c>
      <c r="B289" s="54" t="s">
        <v>419</v>
      </c>
      <c r="C289" s="31">
        <v>4301071014</v>
      </c>
      <c r="D289" s="359">
        <v>4640242181264</v>
      </c>
      <c r="E289" s="360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55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4301071021</v>
      </c>
      <c r="D290" s="359">
        <v>4640242181325</v>
      </c>
      <c r="E290" s="360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89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72</v>
      </c>
      <c r="Y290" s="353">
        <f>IFERROR(IF(X290="","",X290),"")</f>
        <v>72</v>
      </c>
      <c r="Z290" s="36">
        <f>IFERROR(IF(X290="","",X290*0.0155),"")</f>
        <v>1.1160000000000001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524.16</v>
      </c>
      <c r="BN290" s="67">
        <f>IFERROR(Y290*I290,"0")</f>
        <v>524.16</v>
      </c>
      <c r="BO290" s="67">
        <f>IFERROR(X290/J290,"0")</f>
        <v>0.8571428571428571</v>
      </c>
      <c r="BP290" s="67">
        <f>IFERROR(Y290/J290,"0")</f>
        <v>0.8571428571428571</v>
      </c>
    </row>
    <row r="291" spans="1:68" ht="27" customHeight="1" x14ac:dyDescent="0.25">
      <c r="A291" s="54" t="s">
        <v>425</v>
      </c>
      <c r="B291" s="54" t="s">
        <v>426</v>
      </c>
      <c r="C291" s="31">
        <v>4301070993</v>
      </c>
      <c r="D291" s="359">
        <v>4640242180670</v>
      </c>
      <c r="E291" s="360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66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63"/>
      <c r="B292" s="364"/>
      <c r="C292" s="364"/>
      <c r="D292" s="364"/>
      <c r="E292" s="364"/>
      <c r="F292" s="364"/>
      <c r="G292" s="364"/>
      <c r="H292" s="364"/>
      <c r="I292" s="364"/>
      <c r="J292" s="364"/>
      <c r="K292" s="364"/>
      <c r="L292" s="364"/>
      <c r="M292" s="364"/>
      <c r="N292" s="364"/>
      <c r="O292" s="365"/>
      <c r="P292" s="367" t="s">
        <v>72</v>
      </c>
      <c r="Q292" s="368"/>
      <c r="R292" s="368"/>
      <c r="S292" s="368"/>
      <c r="T292" s="368"/>
      <c r="U292" s="368"/>
      <c r="V292" s="369"/>
      <c r="W292" s="37" t="s">
        <v>69</v>
      </c>
      <c r="X292" s="354">
        <f>IFERROR(SUM(X289:X291),"0")</f>
        <v>72</v>
      </c>
      <c r="Y292" s="354">
        <f>IFERROR(SUM(Y289:Y291),"0")</f>
        <v>72</v>
      </c>
      <c r="Z292" s="354">
        <f>IFERROR(IF(Z289="",0,Z289),"0")+IFERROR(IF(Z290="",0,Z290),"0")+IFERROR(IF(Z291="",0,Z291),"0")</f>
        <v>1.1160000000000001</v>
      </c>
      <c r="AA292" s="355"/>
      <c r="AB292" s="355"/>
      <c r="AC292" s="355"/>
    </row>
    <row r="293" spans="1:68" x14ac:dyDescent="0.2">
      <c r="A293" s="364"/>
      <c r="B293" s="364"/>
      <c r="C293" s="364"/>
      <c r="D293" s="364"/>
      <c r="E293" s="364"/>
      <c r="F293" s="364"/>
      <c r="G293" s="364"/>
      <c r="H293" s="364"/>
      <c r="I293" s="364"/>
      <c r="J293" s="364"/>
      <c r="K293" s="364"/>
      <c r="L293" s="364"/>
      <c r="M293" s="364"/>
      <c r="N293" s="364"/>
      <c r="O293" s="365"/>
      <c r="P293" s="367" t="s">
        <v>72</v>
      </c>
      <c r="Q293" s="368"/>
      <c r="R293" s="368"/>
      <c r="S293" s="368"/>
      <c r="T293" s="368"/>
      <c r="U293" s="368"/>
      <c r="V293" s="369"/>
      <c r="W293" s="37" t="s">
        <v>73</v>
      </c>
      <c r="X293" s="354">
        <f>IFERROR(SUMPRODUCT(X289:X291*H289:H291),"0")</f>
        <v>504</v>
      </c>
      <c r="Y293" s="354">
        <f>IFERROR(SUMPRODUCT(Y289:Y291*H289:H291),"0")</f>
        <v>504</v>
      </c>
      <c r="Z293" s="37"/>
      <c r="AA293" s="355"/>
      <c r="AB293" s="355"/>
      <c r="AC293" s="355"/>
    </row>
    <row r="294" spans="1:68" ht="14.25" customHeight="1" x14ac:dyDescent="0.25">
      <c r="A294" s="370" t="s">
        <v>184</v>
      </c>
      <c r="B294" s="364"/>
      <c r="C294" s="364"/>
      <c r="D294" s="364"/>
      <c r="E294" s="364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364"/>
      <c r="Z294" s="364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59">
        <v>4640242180427</v>
      </c>
      <c r="E295" s="360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42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90</v>
      </c>
      <c r="Y295" s="353">
        <f>IFERROR(IF(X295="","",X295),"")</f>
        <v>90</v>
      </c>
      <c r="Z295" s="36">
        <f>IFERROR(IF(X295="","",X295*0.00502),"")</f>
        <v>0.45180000000000003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172.35</v>
      </c>
      <c r="BN295" s="67">
        <f>IFERROR(Y295*I295,"0")</f>
        <v>172.35</v>
      </c>
      <c r="BO295" s="67">
        <f>IFERROR(X295/J295,"0")</f>
        <v>0.38461538461538464</v>
      </c>
      <c r="BP295" s="67">
        <f>IFERROR(Y295/J295,"0")</f>
        <v>0.38461538461538464</v>
      </c>
    </row>
    <row r="296" spans="1:68" x14ac:dyDescent="0.2">
      <c r="A296" s="363"/>
      <c r="B296" s="364"/>
      <c r="C296" s="364"/>
      <c r="D296" s="364"/>
      <c r="E296" s="364"/>
      <c r="F296" s="364"/>
      <c r="G296" s="364"/>
      <c r="H296" s="364"/>
      <c r="I296" s="364"/>
      <c r="J296" s="364"/>
      <c r="K296" s="364"/>
      <c r="L296" s="364"/>
      <c r="M296" s="364"/>
      <c r="N296" s="364"/>
      <c r="O296" s="365"/>
      <c r="P296" s="367" t="s">
        <v>72</v>
      </c>
      <c r="Q296" s="368"/>
      <c r="R296" s="368"/>
      <c r="S296" s="368"/>
      <c r="T296" s="368"/>
      <c r="U296" s="368"/>
      <c r="V296" s="369"/>
      <c r="W296" s="37" t="s">
        <v>69</v>
      </c>
      <c r="X296" s="354">
        <f>IFERROR(SUM(X295:X295),"0")</f>
        <v>90</v>
      </c>
      <c r="Y296" s="354">
        <f>IFERROR(SUM(Y295:Y295),"0")</f>
        <v>90</v>
      </c>
      <c r="Z296" s="354">
        <f>IFERROR(IF(Z295="",0,Z295),"0")</f>
        <v>0.45180000000000003</v>
      </c>
      <c r="AA296" s="355"/>
      <c r="AB296" s="355"/>
      <c r="AC296" s="355"/>
    </row>
    <row r="297" spans="1:68" x14ac:dyDescent="0.2">
      <c r="A297" s="364"/>
      <c r="B297" s="364"/>
      <c r="C297" s="364"/>
      <c r="D297" s="364"/>
      <c r="E297" s="364"/>
      <c r="F297" s="364"/>
      <c r="G297" s="364"/>
      <c r="H297" s="364"/>
      <c r="I297" s="364"/>
      <c r="J297" s="364"/>
      <c r="K297" s="364"/>
      <c r="L297" s="364"/>
      <c r="M297" s="364"/>
      <c r="N297" s="364"/>
      <c r="O297" s="365"/>
      <c r="P297" s="367" t="s">
        <v>72</v>
      </c>
      <c r="Q297" s="368"/>
      <c r="R297" s="368"/>
      <c r="S297" s="368"/>
      <c r="T297" s="368"/>
      <c r="U297" s="368"/>
      <c r="V297" s="369"/>
      <c r="W297" s="37" t="s">
        <v>73</v>
      </c>
      <c r="X297" s="354">
        <f>IFERROR(SUMPRODUCT(X295:X295*H295:H295),"0")</f>
        <v>162</v>
      </c>
      <c r="Y297" s="354">
        <f>IFERROR(SUMPRODUCT(Y295:Y295*H295:H295),"0")</f>
        <v>162</v>
      </c>
      <c r="Z297" s="37"/>
      <c r="AA297" s="355"/>
      <c r="AB297" s="355"/>
      <c r="AC297" s="355"/>
    </row>
    <row r="298" spans="1:68" ht="14.25" customHeight="1" x14ac:dyDescent="0.25">
      <c r="A298" s="370" t="s">
        <v>76</v>
      </c>
      <c r="B298" s="364"/>
      <c r="C298" s="364"/>
      <c r="D298" s="364"/>
      <c r="E298" s="364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  <c r="X298" s="364"/>
      <c r="Y298" s="364"/>
      <c r="Z298" s="364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59">
        <v>4640242180397</v>
      </c>
      <c r="E299" s="360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91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0</v>
      </c>
      <c r="Y299" s="353">
        <f>IFERROR(IF(X299="","",X299),"")</f>
        <v>0</v>
      </c>
      <c r="Z299" s="36">
        <f>IFERROR(IF(X299="","",X299*0.0155),"")</f>
        <v>0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t="27" customHeight="1" x14ac:dyDescent="0.25">
      <c r="A300" s="54" t="s">
        <v>437</v>
      </c>
      <c r="B300" s="54" t="s">
        <v>438</v>
      </c>
      <c r="C300" s="31">
        <v>4301132104</v>
      </c>
      <c r="D300" s="359">
        <v>4640242181219</v>
      </c>
      <c r="E300" s="360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1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63"/>
      <c r="B301" s="364"/>
      <c r="C301" s="364"/>
      <c r="D301" s="364"/>
      <c r="E301" s="364"/>
      <c r="F301" s="364"/>
      <c r="G301" s="364"/>
      <c r="H301" s="364"/>
      <c r="I301" s="364"/>
      <c r="J301" s="364"/>
      <c r="K301" s="364"/>
      <c r="L301" s="364"/>
      <c r="M301" s="364"/>
      <c r="N301" s="364"/>
      <c r="O301" s="365"/>
      <c r="P301" s="367" t="s">
        <v>72</v>
      </c>
      <c r="Q301" s="368"/>
      <c r="R301" s="368"/>
      <c r="S301" s="368"/>
      <c r="T301" s="368"/>
      <c r="U301" s="368"/>
      <c r="V301" s="369"/>
      <c r="W301" s="37" t="s">
        <v>69</v>
      </c>
      <c r="X301" s="354">
        <f>IFERROR(SUM(X299:X300),"0")</f>
        <v>0</v>
      </c>
      <c r="Y301" s="354">
        <f>IFERROR(SUM(Y299:Y300),"0")</f>
        <v>0</v>
      </c>
      <c r="Z301" s="354">
        <f>IFERROR(IF(Z299="",0,Z299),"0")+IFERROR(IF(Z300="",0,Z300),"0")</f>
        <v>0</v>
      </c>
      <c r="AA301" s="355"/>
      <c r="AB301" s="355"/>
      <c r="AC301" s="355"/>
    </row>
    <row r="302" spans="1:68" x14ac:dyDescent="0.2">
      <c r="A302" s="364"/>
      <c r="B302" s="364"/>
      <c r="C302" s="364"/>
      <c r="D302" s="364"/>
      <c r="E302" s="364"/>
      <c r="F302" s="364"/>
      <c r="G302" s="364"/>
      <c r="H302" s="364"/>
      <c r="I302" s="364"/>
      <c r="J302" s="364"/>
      <c r="K302" s="364"/>
      <c r="L302" s="364"/>
      <c r="M302" s="364"/>
      <c r="N302" s="364"/>
      <c r="O302" s="365"/>
      <c r="P302" s="367" t="s">
        <v>72</v>
      </c>
      <c r="Q302" s="368"/>
      <c r="R302" s="368"/>
      <c r="S302" s="368"/>
      <c r="T302" s="368"/>
      <c r="U302" s="368"/>
      <c r="V302" s="369"/>
      <c r="W302" s="37" t="s">
        <v>73</v>
      </c>
      <c r="X302" s="354">
        <f>IFERROR(SUMPRODUCT(X299:X300*H299:H300),"0")</f>
        <v>0</v>
      </c>
      <c r="Y302" s="354">
        <f>IFERROR(SUMPRODUCT(Y299:Y300*H299:H300),"0")</f>
        <v>0</v>
      </c>
      <c r="Z302" s="37"/>
      <c r="AA302" s="355"/>
      <c r="AB302" s="355"/>
      <c r="AC302" s="355"/>
    </row>
    <row r="303" spans="1:68" ht="14.25" customHeight="1" x14ac:dyDescent="0.25">
      <c r="A303" s="370" t="s">
        <v>148</v>
      </c>
      <c r="B303" s="364"/>
      <c r="C303" s="364"/>
      <c r="D303" s="364"/>
      <c r="E303" s="364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4"/>
      <c r="W303" s="364"/>
      <c r="X303" s="364"/>
      <c r="Y303" s="364"/>
      <c r="Z303" s="364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59">
        <v>4640242180304</v>
      </c>
      <c r="E304" s="360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88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0</v>
      </c>
      <c r="Y304" s="353">
        <f>IFERROR(IF(X304="","",X304),"")</f>
        <v>0</v>
      </c>
      <c r="Z304" s="36">
        <f>IFERROR(IF(X304="","",X304*0.00936),"")</f>
        <v>0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59">
        <v>4640242180236</v>
      </c>
      <c r="E305" s="360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5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0</v>
      </c>
      <c r="Y305" s="353">
        <f>IFERROR(IF(X305="","",X305),"")</f>
        <v>0</v>
      </c>
      <c r="Z305" s="36">
        <f>IFERROR(IF(X305="","",X305*0.0155),"")</f>
        <v>0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0</v>
      </c>
      <c r="BN305" s="67">
        <f>IFERROR(Y305*I305,"0")</f>
        <v>0</v>
      </c>
      <c r="BO305" s="67">
        <f>IFERROR(X305/J305,"0")</f>
        <v>0</v>
      </c>
      <c r="BP305" s="67">
        <f>IFERROR(Y305/J305,"0")</f>
        <v>0</v>
      </c>
    </row>
    <row r="306" spans="1:68" ht="27" customHeight="1" x14ac:dyDescent="0.25">
      <c r="A306" s="54" t="s">
        <v>447</v>
      </c>
      <c r="B306" s="54" t="s">
        <v>448</v>
      </c>
      <c r="C306" s="31">
        <v>4301136029</v>
      </c>
      <c r="D306" s="359">
        <v>4640242180410</v>
      </c>
      <c r="E306" s="360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63"/>
      <c r="B307" s="364"/>
      <c r="C307" s="364"/>
      <c r="D307" s="364"/>
      <c r="E307" s="364"/>
      <c r="F307" s="364"/>
      <c r="G307" s="364"/>
      <c r="H307" s="364"/>
      <c r="I307" s="364"/>
      <c r="J307" s="364"/>
      <c r="K307" s="364"/>
      <c r="L307" s="364"/>
      <c r="M307" s="364"/>
      <c r="N307" s="364"/>
      <c r="O307" s="365"/>
      <c r="P307" s="367" t="s">
        <v>72</v>
      </c>
      <c r="Q307" s="368"/>
      <c r="R307" s="368"/>
      <c r="S307" s="368"/>
      <c r="T307" s="368"/>
      <c r="U307" s="368"/>
      <c r="V307" s="369"/>
      <c r="W307" s="37" t="s">
        <v>69</v>
      </c>
      <c r="X307" s="354">
        <f>IFERROR(SUM(X304:X306),"0")</f>
        <v>0</v>
      </c>
      <c r="Y307" s="354">
        <f>IFERROR(SUM(Y304:Y306),"0")</f>
        <v>0</v>
      </c>
      <c r="Z307" s="354">
        <f>IFERROR(IF(Z304="",0,Z304),"0")+IFERROR(IF(Z305="",0,Z305),"0")+IFERROR(IF(Z306="",0,Z306),"0")</f>
        <v>0</v>
      </c>
      <c r="AA307" s="355"/>
      <c r="AB307" s="355"/>
      <c r="AC307" s="355"/>
    </row>
    <row r="308" spans="1:68" x14ac:dyDescent="0.2">
      <c r="A308" s="364"/>
      <c r="B308" s="364"/>
      <c r="C308" s="364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5"/>
      <c r="P308" s="367" t="s">
        <v>72</v>
      </c>
      <c r="Q308" s="368"/>
      <c r="R308" s="368"/>
      <c r="S308" s="368"/>
      <c r="T308" s="368"/>
      <c r="U308" s="368"/>
      <c r="V308" s="369"/>
      <c r="W308" s="37" t="s">
        <v>73</v>
      </c>
      <c r="X308" s="354">
        <f>IFERROR(SUMPRODUCT(X304:X306*H304:H306),"0")</f>
        <v>0</v>
      </c>
      <c r="Y308" s="354">
        <f>IFERROR(SUMPRODUCT(Y304:Y306*H304:H306),"0")</f>
        <v>0</v>
      </c>
      <c r="Z308" s="37"/>
      <c r="AA308" s="355"/>
      <c r="AB308" s="355"/>
      <c r="AC308" s="355"/>
    </row>
    <row r="309" spans="1:68" ht="14.25" customHeight="1" x14ac:dyDescent="0.25">
      <c r="A309" s="370" t="s">
        <v>154</v>
      </c>
      <c r="B309" s="364"/>
      <c r="C309" s="364"/>
      <c r="D309" s="364"/>
      <c r="E309" s="364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  <c r="X309" s="364"/>
      <c r="Y309" s="364"/>
      <c r="Z309" s="364"/>
      <c r="AA309" s="347"/>
      <c r="AB309" s="347"/>
      <c r="AC309" s="347"/>
    </row>
    <row r="310" spans="1:68" ht="37.5" customHeight="1" x14ac:dyDescent="0.25">
      <c r="A310" s="54" t="s">
        <v>449</v>
      </c>
      <c r="B310" s="54" t="s">
        <v>450</v>
      </c>
      <c r="C310" s="31">
        <v>4301135504</v>
      </c>
      <c r="D310" s="359">
        <v>4640242181554</v>
      </c>
      <c r="E310" s="360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4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59">
        <v>4640242181561</v>
      </c>
      <c r="E311" s="360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98</v>
      </c>
      <c r="Y311" s="353">
        <f t="shared" si="29"/>
        <v>98</v>
      </c>
      <c r="Z311" s="36">
        <f>IFERROR(IF(X311="","",X311*0.00936),"")</f>
        <v>0.91727999999999998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381.416</v>
      </c>
      <c r="BN311" s="67">
        <f t="shared" si="31"/>
        <v>381.416</v>
      </c>
      <c r="BO311" s="67">
        <f t="shared" si="32"/>
        <v>0.77777777777777779</v>
      </c>
      <c r="BP311" s="67">
        <f t="shared" si="33"/>
        <v>0.77777777777777779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59">
        <v>4640242181424</v>
      </c>
      <c r="E312" s="360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441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12</v>
      </c>
      <c r="Y312" s="353">
        <f t="shared" si="29"/>
        <v>12</v>
      </c>
      <c r="Z312" s="36">
        <f>IFERROR(IF(X312="","",X312*0.0155),"")</f>
        <v>0.186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68.820000000000007</v>
      </c>
      <c r="BN312" s="67">
        <f t="shared" si="31"/>
        <v>68.820000000000007</v>
      </c>
      <c r="BO312" s="67">
        <f t="shared" si="32"/>
        <v>0.14285714285714285</v>
      </c>
      <c r="BP312" s="67">
        <f t="shared" si="33"/>
        <v>0.14285714285714285</v>
      </c>
    </row>
    <row r="313" spans="1:68" ht="27" customHeight="1" x14ac:dyDescent="0.25">
      <c r="A313" s="54" t="s">
        <v>460</v>
      </c>
      <c r="B313" s="54" t="s">
        <v>461</v>
      </c>
      <c r="C313" s="31">
        <v>4301135320</v>
      </c>
      <c r="D313" s="359">
        <v>4640242181592</v>
      </c>
      <c r="E313" s="360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82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customHeight="1" x14ac:dyDescent="0.25">
      <c r="A314" s="54" t="s">
        <v>464</v>
      </c>
      <c r="B314" s="54" t="s">
        <v>465</v>
      </c>
      <c r="C314" s="31">
        <v>4301135552</v>
      </c>
      <c r="D314" s="359">
        <v>4640242181431</v>
      </c>
      <c r="E314" s="360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1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4301135405</v>
      </c>
      <c r="D315" s="359">
        <v>4640242181523</v>
      </c>
      <c r="E315" s="360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62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56</v>
      </c>
      <c r="Y315" s="353">
        <f t="shared" si="29"/>
        <v>56</v>
      </c>
      <c r="Z315" s="36">
        <f t="shared" si="34"/>
        <v>0.52415999999999996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178.75200000000001</v>
      </c>
      <c r="BN315" s="67">
        <f t="shared" si="31"/>
        <v>178.75200000000001</v>
      </c>
      <c r="BO315" s="67">
        <f t="shared" si="32"/>
        <v>0.44444444444444442</v>
      </c>
      <c r="BP315" s="67">
        <f t="shared" si="33"/>
        <v>0.44444444444444442</v>
      </c>
    </row>
    <row r="316" spans="1:68" ht="37.5" customHeight="1" x14ac:dyDescent="0.25">
      <c r="A316" s="54" t="s">
        <v>471</v>
      </c>
      <c r="B316" s="54" t="s">
        <v>472</v>
      </c>
      <c r="C316" s="31">
        <v>4301135404</v>
      </c>
      <c r="D316" s="359">
        <v>4640242181516</v>
      </c>
      <c r="E316" s="360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96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59">
        <v>4640242181486</v>
      </c>
      <c r="E317" s="360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6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0</v>
      </c>
      <c r="Y317" s="353">
        <f t="shared" si="29"/>
        <v>0</v>
      </c>
      <c r="Z317" s="36">
        <f t="shared" si="34"/>
        <v>0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37.5" customHeight="1" x14ac:dyDescent="0.25">
      <c r="A318" s="54" t="s">
        <v>477</v>
      </c>
      <c r="B318" s="54" t="s">
        <v>478</v>
      </c>
      <c r="C318" s="31">
        <v>4301135402</v>
      </c>
      <c r="D318" s="359">
        <v>4640242181493</v>
      </c>
      <c r="E318" s="360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customHeight="1" x14ac:dyDescent="0.25">
      <c r="A319" s="54" t="s">
        <v>480</v>
      </c>
      <c r="B319" s="54" t="s">
        <v>481</v>
      </c>
      <c r="C319" s="31">
        <v>4301135403</v>
      </c>
      <c r="D319" s="359">
        <v>4640242181509</v>
      </c>
      <c r="E319" s="360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3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customHeight="1" x14ac:dyDescent="0.25">
      <c r="A320" s="54" t="s">
        <v>483</v>
      </c>
      <c r="B320" s="54" t="s">
        <v>484</v>
      </c>
      <c r="C320" s="31">
        <v>4301135304</v>
      </c>
      <c r="D320" s="359">
        <v>4640242181240</v>
      </c>
      <c r="E320" s="360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8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customHeight="1" x14ac:dyDescent="0.25">
      <c r="A321" s="54" t="s">
        <v>486</v>
      </c>
      <c r="B321" s="54" t="s">
        <v>487</v>
      </c>
      <c r="C321" s="31">
        <v>4301135310</v>
      </c>
      <c r="D321" s="359">
        <v>4640242181318</v>
      </c>
      <c r="E321" s="360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36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customHeight="1" x14ac:dyDescent="0.25">
      <c r="A322" s="54" t="s">
        <v>489</v>
      </c>
      <c r="B322" s="54" t="s">
        <v>490</v>
      </c>
      <c r="C322" s="31">
        <v>4301135306</v>
      </c>
      <c r="D322" s="359">
        <v>4640242181578</v>
      </c>
      <c r="E322" s="360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77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customHeight="1" x14ac:dyDescent="0.25">
      <c r="A323" s="54" t="s">
        <v>492</v>
      </c>
      <c r="B323" s="54" t="s">
        <v>493</v>
      </c>
      <c r="C323" s="31">
        <v>4301135305</v>
      </c>
      <c r="D323" s="359">
        <v>4640242181394</v>
      </c>
      <c r="E323" s="360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38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customHeight="1" x14ac:dyDescent="0.25">
      <c r="A324" s="54" t="s">
        <v>495</v>
      </c>
      <c r="B324" s="54" t="s">
        <v>496</v>
      </c>
      <c r="C324" s="31">
        <v>4301135309</v>
      </c>
      <c r="D324" s="359">
        <v>4640242181332</v>
      </c>
      <c r="E324" s="360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79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customHeight="1" x14ac:dyDescent="0.25">
      <c r="A325" s="54" t="s">
        <v>498</v>
      </c>
      <c r="B325" s="54" t="s">
        <v>499</v>
      </c>
      <c r="C325" s="31">
        <v>4301135308</v>
      </c>
      <c r="D325" s="359">
        <v>4640242181349</v>
      </c>
      <c r="E325" s="360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7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customHeight="1" x14ac:dyDescent="0.25">
      <c r="A326" s="54" t="s">
        <v>501</v>
      </c>
      <c r="B326" s="54" t="s">
        <v>502</v>
      </c>
      <c r="C326" s="31">
        <v>4301135307</v>
      </c>
      <c r="D326" s="359">
        <v>4640242181370</v>
      </c>
      <c r="E326" s="360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87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customHeight="1" x14ac:dyDescent="0.25">
      <c r="A327" s="54" t="s">
        <v>505</v>
      </c>
      <c r="B327" s="54" t="s">
        <v>506</v>
      </c>
      <c r="C327" s="31">
        <v>4301135318</v>
      </c>
      <c r="D327" s="359">
        <v>4607111037480</v>
      </c>
      <c r="E327" s="360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9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4301135319</v>
      </c>
      <c r="D328" s="359">
        <v>4607111037473</v>
      </c>
      <c r="E328" s="360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1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customHeight="1" x14ac:dyDescent="0.25">
      <c r="A329" s="54" t="s">
        <v>513</v>
      </c>
      <c r="B329" s="54" t="s">
        <v>514</v>
      </c>
      <c r="C329" s="31">
        <v>4301135198</v>
      </c>
      <c r="D329" s="359">
        <v>4640242180663</v>
      </c>
      <c r="E329" s="360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08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customHeight="1" x14ac:dyDescent="0.25">
      <c r="A330" s="54" t="s">
        <v>517</v>
      </c>
      <c r="B330" s="54" t="s">
        <v>518</v>
      </c>
      <c r="C330" s="31">
        <v>4301135723</v>
      </c>
      <c r="D330" s="359">
        <v>4640242181783</v>
      </c>
      <c r="E330" s="360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3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63"/>
      <c r="B331" s="364"/>
      <c r="C331" s="364"/>
      <c r="D331" s="364"/>
      <c r="E331" s="364"/>
      <c r="F331" s="364"/>
      <c r="G331" s="364"/>
      <c r="H331" s="364"/>
      <c r="I331" s="364"/>
      <c r="J331" s="364"/>
      <c r="K331" s="364"/>
      <c r="L331" s="364"/>
      <c r="M331" s="364"/>
      <c r="N331" s="364"/>
      <c r="O331" s="365"/>
      <c r="P331" s="367" t="s">
        <v>72</v>
      </c>
      <c r="Q331" s="368"/>
      <c r="R331" s="368"/>
      <c r="S331" s="368"/>
      <c r="T331" s="368"/>
      <c r="U331" s="368"/>
      <c r="V331" s="369"/>
      <c r="W331" s="37" t="s">
        <v>69</v>
      </c>
      <c r="X331" s="354">
        <f>IFERROR(SUM(X310:X330),"0")</f>
        <v>166</v>
      </c>
      <c r="Y331" s="354">
        <f>IFERROR(SUM(Y310:Y330),"0")</f>
        <v>166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1.62744</v>
      </c>
      <c r="AA331" s="355"/>
      <c r="AB331" s="355"/>
      <c r="AC331" s="355"/>
    </row>
    <row r="332" spans="1:68" x14ac:dyDescent="0.2">
      <c r="A332" s="364"/>
      <c r="B332" s="364"/>
      <c r="C332" s="364"/>
      <c r="D332" s="364"/>
      <c r="E332" s="364"/>
      <c r="F332" s="364"/>
      <c r="G332" s="364"/>
      <c r="H332" s="364"/>
      <c r="I332" s="364"/>
      <c r="J332" s="364"/>
      <c r="K332" s="364"/>
      <c r="L332" s="364"/>
      <c r="M332" s="364"/>
      <c r="N332" s="364"/>
      <c r="O332" s="365"/>
      <c r="P332" s="367" t="s">
        <v>72</v>
      </c>
      <c r="Q332" s="368"/>
      <c r="R332" s="368"/>
      <c r="S332" s="368"/>
      <c r="T332" s="368"/>
      <c r="U332" s="368"/>
      <c r="V332" s="369"/>
      <c r="W332" s="37" t="s">
        <v>73</v>
      </c>
      <c r="X332" s="354">
        <f>IFERROR(SUMPRODUCT(X310:X330*H310:H330),"0")</f>
        <v>596.6</v>
      </c>
      <c r="Y332" s="354">
        <f>IFERROR(SUMPRODUCT(Y310:Y330*H310:H330),"0")</f>
        <v>596.6</v>
      </c>
      <c r="Z332" s="37"/>
      <c r="AA332" s="355"/>
      <c r="AB332" s="355"/>
      <c r="AC332" s="355"/>
    </row>
    <row r="333" spans="1:68" ht="16.5" customHeight="1" x14ac:dyDescent="0.25">
      <c r="A333" s="375" t="s">
        <v>521</v>
      </c>
      <c r="B333" s="364"/>
      <c r="C333" s="364"/>
      <c r="D333" s="364"/>
      <c r="E333" s="364"/>
      <c r="F333" s="364"/>
      <c r="G333" s="364"/>
      <c r="H333" s="364"/>
      <c r="I333" s="364"/>
      <c r="J333" s="364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  <c r="X333" s="364"/>
      <c r="Y333" s="364"/>
      <c r="Z333" s="364"/>
      <c r="AA333" s="346"/>
      <c r="AB333" s="346"/>
      <c r="AC333" s="346"/>
    </row>
    <row r="334" spans="1:68" ht="14.25" customHeight="1" x14ac:dyDescent="0.25">
      <c r="A334" s="370" t="s">
        <v>154</v>
      </c>
      <c r="B334" s="364"/>
      <c r="C334" s="364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364"/>
      <c r="Z334" s="364"/>
      <c r="AA334" s="347"/>
      <c r="AB334" s="347"/>
      <c r="AC334" s="347"/>
    </row>
    <row r="335" spans="1:68" ht="27" customHeight="1" x14ac:dyDescent="0.25">
      <c r="A335" s="54" t="s">
        <v>522</v>
      </c>
      <c r="B335" s="54" t="s">
        <v>523</v>
      </c>
      <c r="C335" s="31">
        <v>4301135268</v>
      </c>
      <c r="D335" s="359">
        <v>4640242181134</v>
      </c>
      <c r="E335" s="360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30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x14ac:dyDescent="0.2">
      <c r="A336" s="363"/>
      <c r="B336" s="364"/>
      <c r="C336" s="364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365"/>
      <c r="P336" s="367" t="s">
        <v>72</v>
      </c>
      <c r="Q336" s="368"/>
      <c r="R336" s="368"/>
      <c r="S336" s="368"/>
      <c r="T336" s="368"/>
      <c r="U336" s="368"/>
      <c r="V336" s="369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x14ac:dyDescent="0.2">
      <c r="A337" s="364"/>
      <c r="B337" s="364"/>
      <c r="C337" s="364"/>
      <c r="D337" s="364"/>
      <c r="E337" s="364"/>
      <c r="F337" s="364"/>
      <c r="G337" s="364"/>
      <c r="H337" s="364"/>
      <c r="I337" s="364"/>
      <c r="J337" s="364"/>
      <c r="K337" s="364"/>
      <c r="L337" s="364"/>
      <c r="M337" s="364"/>
      <c r="N337" s="364"/>
      <c r="O337" s="365"/>
      <c r="P337" s="367" t="s">
        <v>72</v>
      </c>
      <c r="Q337" s="368"/>
      <c r="R337" s="368"/>
      <c r="S337" s="368"/>
      <c r="T337" s="368"/>
      <c r="U337" s="368"/>
      <c r="V337" s="369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68"/>
      <c r="B338" s="364"/>
      <c r="C338" s="364"/>
      <c r="D338" s="364"/>
      <c r="E338" s="364"/>
      <c r="F338" s="364"/>
      <c r="G338" s="364"/>
      <c r="H338" s="364"/>
      <c r="I338" s="364"/>
      <c r="J338" s="364"/>
      <c r="K338" s="364"/>
      <c r="L338" s="364"/>
      <c r="M338" s="364"/>
      <c r="N338" s="364"/>
      <c r="O338" s="466"/>
      <c r="P338" s="409" t="s">
        <v>526</v>
      </c>
      <c r="Q338" s="410"/>
      <c r="R338" s="410"/>
      <c r="S338" s="410"/>
      <c r="T338" s="410"/>
      <c r="U338" s="410"/>
      <c r="V338" s="411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4788.32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4788.32</v>
      </c>
      <c r="Z338" s="37"/>
      <c r="AA338" s="355"/>
      <c r="AB338" s="355"/>
      <c r="AC338" s="355"/>
    </row>
    <row r="339" spans="1:38" x14ac:dyDescent="0.2">
      <c r="A339" s="364"/>
      <c r="B339" s="364"/>
      <c r="C339" s="364"/>
      <c r="D339" s="364"/>
      <c r="E339" s="364"/>
      <c r="F339" s="364"/>
      <c r="G339" s="364"/>
      <c r="H339" s="364"/>
      <c r="I339" s="364"/>
      <c r="J339" s="364"/>
      <c r="K339" s="364"/>
      <c r="L339" s="364"/>
      <c r="M339" s="364"/>
      <c r="N339" s="364"/>
      <c r="O339" s="466"/>
      <c r="P339" s="409" t="s">
        <v>527</v>
      </c>
      <c r="Q339" s="410"/>
      <c r="R339" s="410"/>
      <c r="S339" s="410"/>
      <c r="T339" s="410"/>
      <c r="U339" s="410"/>
      <c r="V339" s="411"/>
      <c r="W339" s="37" t="s">
        <v>73</v>
      </c>
      <c r="X339" s="354">
        <f>IFERROR(SUM(BM22:BM335),"0")</f>
        <v>5217.9008000000003</v>
      </c>
      <c r="Y339" s="354">
        <f>IFERROR(SUM(BN22:BN335),"0")</f>
        <v>5217.9008000000003</v>
      </c>
      <c r="Z339" s="37"/>
      <c r="AA339" s="355"/>
      <c r="AB339" s="355"/>
      <c r="AC339" s="355"/>
    </row>
    <row r="340" spans="1:38" x14ac:dyDescent="0.2">
      <c r="A340" s="364"/>
      <c r="B340" s="364"/>
      <c r="C340" s="364"/>
      <c r="D340" s="364"/>
      <c r="E340" s="364"/>
      <c r="F340" s="364"/>
      <c r="G340" s="364"/>
      <c r="H340" s="364"/>
      <c r="I340" s="364"/>
      <c r="J340" s="364"/>
      <c r="K340" s="364"/>
      <c r="L340" s="364"/>
      <c r="M340" s="364"/>
      <c r="N340" s="364"/>
      <c r="O340" s="466"/>
      <c r="P340" s="409" t="s">
        <v>528</v>
      </c>
      <c r="Q340" s="410"/>
      <c r="R340" s="410"/>
      <c r="S340" s="410"/>
      <c r="T340" s="410"/>
      <c r="U340" s="410"/>
      <c r="V340" s="411"/>
      <c r="W340" s="37" t="s">
        <v>529</v>
      </c>
      <c r="X340" s="38">
        <f>ROUNDUP(SUM(BO22:BO335),0)</f>
        <v>14</v>
      </c>
      <c r="Y340" s="38">
        <f>ROUNDUP(SUM(BP22:BP335),0)</f>
        <v>14</v>
      </c>
      <c r="Z340" s="37"/>
      <c r="AA340" s="355"/>
      <c r="AB340" s="355"/>
      <c r="AC340" s="355"/>
    </row>
    <row r="341" spans="1:38" x14ac:dyDescent="0.2">
      <c r="A341" s="364"/>
      <c r="B341" s="364"/>
      <c r="C341" s="364"/>
      <c r="D341" s="364"/>
      <c r="E341" s="364"/>
      <c r="F341" s="364"/>
      <c r="G341" s="364"/>
      <c r="H341" s="364"/>
      <c r="I341" s="364"/>
      <c r="J341" s="364"/>
      <c r="K341" s="364"/>
      <c r="L341" s="364"/>
      <c r="M341" s="364"/>
      <c r="N341" s="364"/>
      <c r="O341" s="466"/>
      <c r="P341" s="409" t="s">
        <v>530</v>
      </c>
      <c r="Q341" s="410"/>
      <c r="R341" s="410"/>
      <c r="S341" s="410"/>
      <c r="T341" s="410"/>
      <c r="U341" s="410"/>
      <c r="V341" s="411"/>
      <c r="W341" s="37" t="s">
        <v>73</v>
      </c>
      <c r="X341" s="354">
        <f>GrossWeightTotal+PalletQtyTotal*25</f>
        <v>5567.9008000000003</v>
      </c>
      <c r="Y341" s="354">
        <f>GrossWeightTotalR+PalletQtyTotalR*25</f>
        <v>5567.9008000000003</v>
      </c>
      <c r="Z341" s="37"/>
      <c r="AA341" s="355"/>
      <c r="AB341" s="355"/>
      <c r="AC341" s="355"/>
    </row>
    <row r="342" spans="1:38" x14ac:dyDescent="0.2">
      <c r="A342" s="364"/>
      <c r="B342" s="364"/>
      <c r="C342" s="364"/>
      <c r="D342" s="364"/>
      <c r="E342" s="364"/>
      <c r="F342" s="364"/>
      <c r="G342" s="364"/>
      <c r="H342" s="364"/>
      <c r="I342" s="364"/>
      <c r="J342" s="364"/>
      <c r="K342" s="364"/>
      <c r="L342" s="364"/>
      <c r="M342" s="364"/>
      <c r="N342" s="364"/>
      <c r="O342" s="466"/>
      <c r="P342" s="409" t="s">
        <v>531</v>
      </c>
      <c r="Q342" s="410"/>
      <c r="R342" s="410"/>
      <c r="S342" s="410"/>
      <c r="T342" s="410"/>
      <c r="U342" s="410"/>
      <c r="V342" s="411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1152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1152</v>
      </c>
      <c r="Z342" s="37"/>
      <c r="AA342" s="355"/>
      <c r="AB342" s="355"/>
      <c r="AC342" s="355"/>
    </row>
    <row r="343" spans="1:38" ht="14.25" customHeight="1" x14ac:dyDescent="0.2">
      <c r="A343" s="364"/>
      <c r="B343" s="364"/>
      <c r="C343" s="364"/>
      <c r="D343" s="364"/>
      <c r="E343" s="364"/>
      <c r="F343" s="364"/>
      <c r="G343" s="364"/>
      <c r="H343" s="364"/>
      <c r="I343" s="364"/>
      <c r="J343" s="364"/>
      <c r="K343" s="364"/>
      <c r="L343" s="364"/>
      <c r="M343" s="364"/>
      <c r="N343" s="364"/>
      <c r="O343" s="466"/>
      <c r="P343" s="409" t="s">
        <v>532</v>
      </c>
      <c r="Q343" s="410"/>
      <c r="R343" s="410"/>
      <c r="S343" s="410"/>
      <c r="T343" s="410"/>
      <c r="U343" s="410"/>
      <c r="V343" s="411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16.535380000000004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6" t="s">
        <v>74</v>
      </c>
      <c r="D345" s="402"/>
      <c r="E345" s="402"/>
      <c r="F345" s="402"/>
      <c r="G345" s="402"/>
      <c r="H345" s="402"/>
      <c r="I345" s="402"/>
      <c r="J345" s="402"/>
      <c r="K345" s="402"/>
      <c r="L345" s="402"/>
      <c r="M345" s="402"/>
      <c r="N345" s="402"/>
      <c r="O345" s="402"/>
      <c r="P345" s="402"/>
      <c r="Q345" s="402"/>
      <c r="R345" s="402"/>
      <c r="S345" s="402"/>
      <c r="T345" s="390"/>
      <c r="U345" s="376" t="s">
        <v>271</v>
      </c>
      <c r="V345" s="390"/>
      <c r="W345" s="376" t="s">
        <v>297</v>
      </c>
      <c r="X345" s="390"/>
      <c r="Y345" s="376" t="s">
        <v>320</v>
      </c>
      <c r="Z345" s="402"/>
      <c r="AA345" s="402"/>
      <c r="AB345" s="402"/>
      <c r="AC345" s="402"/>
      <c r="AD345" s="402"/>
      <c r="AE345" s="402"/>
      <c r="AF345" s="390"/>
      <c r="AG345" s="344" t="s">
        <v>395</v>
      </c>
      <c r="AH345" s="376" t="s">
        <v>400</v>
      </c>
      <c r="AI345" s="390"/>
      <c r="AJ345" s="344" t="s">
        <v>410</v>
      </c>
      <c r="AK345" s="376" t="s">
        <v>272</v>
      </c>
      <c r="AL345" s="390"/>
    </row>
    <row r="346" spans="1:38" ht="14.25" customHeight="1" thickTop="1" x14ac:dyDescent="0.2">
      <c r="A346" s="480" t="s">
        <v>535</v>
      </c>
      <c r="B346" s="376" t="s">
        <v>62</v>
      </c>
      <c r="C346" s="376" t="s">
        <v>75</v>
      </c>
      <c r="D346" s="376" t="s">
        <v>96</v>
      </c>
      <c r="E346" s="376" t="s">
        <v>109</v>
      </c>
      <c r="F346" s="376" t="s">
        <v>130</v>
      </c>
      <c r="G346" s="376" t="s">
        <v>171</v>
      </c>
      <c r="H346" s="376" t="s">
        <v>178</v>
      </c>
      <c r="I346" s="376" t="s">
        <v>183</v>
      </c>
      <c r="J346" s="376" t="s">
        <v>191</v>
      </c>
      <c r="K346" s="376" t="s">
        <v>208</v>
      </c>
      <c r="L346" s="376" t="s">
        <v>221</v>
      </c>
      <c r="M346" s="376" t="s">
        <v>232</v>
      </c>
      <c r="N346" s="345"/>
      <c r="O346" s="376" t="s">
        <v>238</v>
      </c>
      <c r="P346" s="376" t="s">
        <v>245</v>
      </c>
      <c r="Q346" s="376" t="s">
        <v>251</v>
      </c>
      <c r="R346" s="376" t="s">
        <v>256</v>
      </c>
      <c r="S346" s="376" t="s">
        <v>259</v>
      </c>
      <c r="T346" s="376" t="s">
        <v>267</v>
      </c>
      <c r="U346" s="376" t="s">
        <v>272</v>
      </c>
      <c r="V346" s="376" t="s">
        <v>276</v>
      </c>
      <c r="W346" s="376" t="s">
        <v>298</v>
      </c>
      <c r="X346" s="376" t="s">
        <v>316</v>
      </c>
      <c r="Y346" s="376" t="s">
        <v>321</v>
      </c>
      <c r="Z346" s="376" t="s">
        <v>334</v>
      </c>
      <c r="AA346" s="376" t="s">
        <v>344</v>
      </c>
      <c r="AB346" s="376" t="s">
        <v>359</v>
      </c>
      <c r="AC346" s="376" t="s">
        <v>370</v>
      </c>
      <c r="AD346" s="376" t="s">
        <v>374</v>
      </c>
      <c r="AE346" s="376" t="s">
        <v>385</v>
      </c>
      <c r="AF346" s="376" t="s">
        <v>389</v>
      </c>
      <c r="AG346" s="376" t="s">
        <v>396</v>
      </c>
      <c r="AH346" s="376" t="s">
        <v>401</v>
      </c>
      <c r="AI346" s="376" t="s">
        <v>407</v>
      </c>
      <c r="AJ346" s="376" t="s">
        <v>411</v>
      </c>
      <c r="AK346" s="376" t="s">
        <v>272</v>
      </c>
      <c r="AL346" s="376" t="s">
        <v>521</v>
      </c>
    </row>
    <row r="347" spans="1:38" ht="13.5" customHeight="1" thickBot="1" x14ac:dyDescent="0.25">
      <c r="A347" s="481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45"/>
      <c r="O347" s="377"/>
      <c r="P347" s="377"/>
      <c r="Q347" s="377"/>
      <c r="R347" s="377"/>
      <c r="S347" s="377"/>
      <c r="T347" s="377"/>
      <c r="U347" s="377"/>
      <c r="V347" s="377"/>
      <c r="W347" s="377"/>
      <c r="X347" s="377"/>
      <c r="Y347" s="377"/>
      <c r="Z347" s="377"/>
      <c r="AA347" s="377"/>
      <c r="AB347" s="377"/>
      <c r="AC347" s="377"/>
      <c r="AD347" s="377"/>
      <c r="AE347" s="377"/>
      <c r="AF347" s="377"/>
      <c r="AG347" s="377"/>
      <c r="AH347" s="377"/>
      <c r="AI347" s="377"/>
      <c r="AJ347" s="377"/>
      <c r="AK347" s="377"/>
      <c r="AL347" s="377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21</v>
      </c>
      <c r="D348" s="46">
        <f>IFERROR(X38*H38,"0")+IFERROR(X39*H39,"0")+IFERROR(X40*H40,"0")</f>
        <v>604.79999999999995</v>
      </c>
      <c r="E348" s="46">
        <f>IFERROR(X45*H45,"0")+IFERROR(X46*H46,"0")+IFERROR(X47*H47,"0")+IFERROR(X48*H48,"0")+IFERROR(X49*H49,"0")+IFERROR(X50*H50,"0")+IFERROR(X51*H51,"0")+IFERROR(X52*H52,"0")+IFERROR(X53*H53,"0")</f>
        <v>0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120</v>
      </c>
      <c r="H348" s="46">
        <f>IFERROR(X90*H90,"0")</f>
        <v>100.8</v>
      </c>
      <c r="I348" s="46">
        <f>IFERROR(X95*H95,"0")+IFERROR(X96*H96,"0")</f>
        <v>453.6</v>
      </c>
      <c r="J348" s="46">
        <f>IFERROR(X101*H101,"0")+IFERROR(X102*H102,"0")+IFERROR(X103*H103,"0")+IFERROR(X104*H104,"0")+IFERROR(X105*H105,"0")+IFERROR(X106*H106,"0")</f>
        <v>50.4</v>
      </c>
      <c r="K348" s="46">
        <f>IFERROR(X111*H111,"0")+IFERROR(X112*H112,"0")+IFERROR(X113*H113,"0")+IFERROR(X114*H114,"0")</f>
        <v>73.92</v>
      </c>
      <c r="L348" s="46">
        <f>IFERROR(X119*H119,"0")+IFERROR(X120*H120,"0")+IFERROR(X121*H121,"0")+IFERROR(X122*H122,"0")+IFERROR(X123*H123,"0")</f>
        <v>168</v>
      </c>
      <c r="M348" s="46">
        <f>IFERROR(X128*H128,"0")+IFERROR(X129*H129,"0")</f>
        <v>126</v>
      </c>
      <c r="N348" s="345"/>
      <c r="O348" s="46">
        <f>IFERROR(X134*H134,"0")+IFERROR(X135*H135,"0")</f>
        <v>168</v>
      </c>
      <c r="P348" s="46">
        <f>IFERROR(X140*H140,"0")+IFERROR(X141*H141,"0")</f>
        <v>84</v>
      </c>
      <c r="Q348" s="46">
        <f>IFERROR(X146*H146,"0")</f>
        <v>0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60</v>
      </c>
      <c r="W348" s="46">
        <f>IFERROR(X187*H187,"0")+IFERROR(X188*H188,"0")+IFERROR(X189*H189,"0")+IFERROR(X193*H193,"0")</f>
        <v>252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403.2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0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840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1262.5999999999999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2700</v>
      </c>
      <c r="B351" s="60">
        <f>SUMPRODUCT(--(BB:BB="ПГП"),--(W:W="кор"),H:H,Y:Y)+SUMPRODUCT(--(BB:BB="ПГП"),--(W:W="кг"),Y:Y)</f>
        <v>2088.3199999999997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W346:W347"/>
    <mergeCell ref="O346:O347"/>
    <mergeCell ref="Y346:Y347"/>
    <mergeCell ref="Q346:Q347"/>
    <mergeCell ref="P23:V23"/>
    <mergeCell ref="P308:V308"/>
    <mergeCell ref="A333:Z333"/>
    <mergeCell ref="V12:W12"/>
    <mergeCell ref="P319:T319"/>
    <mergeCell ref="D237:E237"/>
    <mergeCell ref="P285:V285"/>
    <mergeCell ref="A215:O216"/>
    <mergeCell ref="P85:T85"/>
    <mergeCell ref="A142:O143"/>
    <mergeCell ref="P60:T60"/>
    <mergeCell ref="D291:E291"/>
    <mergeCell ref="D95:E95"/>
    <mergeCell ref="P174:T174"/>
    <mergeCell ref="U17:V17"/>
    <mergeCell ref="Y17:Y18"/>
    <mergeCell ref="AD17:AF18"/>
    <mergeCell ref="I346:I347"/>
    <mergeCell ref="D101:E101"/>
    <mergeCell ref="P142:V142"/>
    <mergeCell ref="A132:Z132"/>
    <mergeCell ref="D76:E76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J346:J347"/>
    <mergeCell ref="P262:V26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H5:M5"/>
    <mergeCell ref="A56:Z56"/>
    <mergeCell ref="A27:Z27"/>
    <mergeCell ref="P158:V158"/>
    <mergeCell ref="A154:Z154"/>
    <mergeCell ref="D212:E212"/>
    <mergeCell ref="D146:E146"/>
    <mergeCell ref="D317:E317"/>
    <mergeCell ref="D6:M6"/>
    <mergeCell ref="D304:E304"/>
    <mergeCell ref="P175:T175"/>
    <mergeCell ref="A292:O293"/>
    <mergeCell ref="P162:T162"/>
    <mergeCell ref="A278:Z278"/>
    <mergeCell ref="A86:O87"/>
    <mergeCell ref="P106:T106"/>
    <mergeCell ref="P33:T33"/>
    <mergeCell ref="D85:E85"/>
    <mergeCell ref="D207:E207"/>
    <mergeCell ref="D299:E299"/>
    <mergeCell ref="D222:E222"/>
    <mergeCell ref="G17:G18"/>
    <mergeCell ref="A152:O153"/>
    <mergeCell ref="D314:E314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P48:T48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P330:T330"/>
    <mergeCell ref="D140:E140"/>
    <mergeCell ref="D267:E267"/>
    <mergeCell ref="P96:T96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P325:T325"/>
    <mergeCell ref="D206:E206"/>
    <mergeCell ref="P41:V41"/>
    <mergeCell ref="D181:E181"/>
    <mergeCell ref="D273:E273"/>
    <mergeCell ref="P156:T156"/>
    <mergeCell ref="P327:T327"/>
    <mergeCell ref="A80:O81"/>
    <mergeCell ref="P170:V170"/>
    <mergeCell ref="P314:T314"/>
    <mergeCell ref="D33:E33"/>
    <mergeCell ref="A54:O55"/>
    <mergeCell ref="J9:M9"/>
    <mergeCell ref="D112:E112"/>
    <mergeCell ref="D283:E283"/>
    <mergeCell ref="A296:O297"/>
    <mergeCell ref="P141:T141"/>
    <mergeCell ref="D193:E193"/>
    <mergeCell ref="P206:T206"/>
    <mergeCell ref="D176:E176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V6:W9"/>
    <mergeCell ref="P281:V281"/>
    <mergeCell ref="P81:V81"/>
    <mergeCell ref="P208:V208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V5:W5"/>
    <mergeCell ref="D46:E4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Q11:R11"/>
    <mergeCell ref="P205:T205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D45:E45"/>
    <mergeCell ref="H9:I9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244:T244"/>
    <mergeCell ref="D187:E187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78:T78"/>
    <mergeCell ref="P204:T204"/>
    <mergeCell ref="A264:Z264"/>
    <mergeCell ref="P304:T304"/>
    <mergeCell ref="P306:T306"/>
    <mergeCell ref="P299:T29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2025-02-28T08:30:28Z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